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5" windowWidth="18195" windowHeight="11640" firstSheet="48" activeTab="55"/>
  </bookViews>
  <sheets>
    <sheet name="MAY 2017" sheetId="1" r:id="rId1"/>
    <sheet name="JUNE 2017" sheetId="2" r:id="rId2"/>
    <sheet name="JULY 2017" sheetId="3" r:id="rId3"/>
    <sheet name="AUGUST  2017" sheetId="5" r:id="rId4"/>
    <sheet name="SEPTEMBER 2017" sheetId="4" r:id="rId5"/>
    <sheet name="OCT 2017" sheetId="6" r:id="rId6"/>
    <sheet name="NOV" sheetId="7" r:id="rId7"/>
    <sheet name="DEC" sheetId="8" r:id="rId8"/>
    <sheet name="JAN" sheetId="9" r:id="rId9"/>
    <sheet name="FEB18" sheetId="10" r:id="rId10"/>
    <sheet name="MARCH" sheetId="11" r:id="rId11"/>
    <sheet name="APRIL" sheetId="12" r:id="rId12"/>
    <sheet name="MAY" sheetId="13" r:id="rId13"/>
    <sheet name="JUNE" sheetId="14" r:id="rId14"/>
    <sheet name="JULY" sheetId="15" r:id="rId15"/>
    <sheet name="AUG" sheetId="16" r:id="rId16"/>
    <sheet name="SEP" sheetId="17" r:id="rId17"/>
    <sheet name="OCT" sheetId="18" r:id="rId18"/>
    <sheet name="NOVEMBER" sheetId="19" r:id="rId19"/>
    <sheet name="DECEMBER" sheetId="20" r:id="rId20"/>
    <sheet name="JANUARY " sheetId="21" r:id="rId21"/>
    <sheet name="FEBRUARY " sheetId="22" r:id="rId22"/>
    <sheet name="MARCH " sheetId="23" r:id="rId23"/>
    <sheet name="APRIL " sheetId="24" r:id="rId24"/>
    <sheet name="MAY " sheetId="25" r:id="rId25"/>
    <sheet name="JUNE " sheetId="26" r:id="rId26"/>
    <sheet name="JULY  " sheetId="27" r:id="rId27"/>
    <sheet name="AUGUST 19" sheetId="28" r:id="rId28"/>
    <sheet name="SEPTEMBER 19" sheetId="29" r:id="rId29"/>
    <sheet name="OCTOBER 19" sheetId="30" r:id="rId30"/>
    <sheet name="NOVEMBER 19" sheetId="31" r:id="rId31"/>
    <sheet name="DECEMBER 19" sheetId="32" r:id="rId32"/>
    <sheet name="JANUARY 20" sheetId="33" r:id="rId33"/>
    <sheet name="FEBRUARY 20" sheetId="34" r:id="rId34"/>
    <sheet name="MARCH 20" sheetId="35" r:id="rId35"/>
    <sheet name="APRIL 20" sheetId="36" r:id="rId36"/>
    <sheet name="MAY 20" sheetId="37" r:id="rId37"/>
    <sheet name="JUNE 20" sheetId="38" r:id="rId38"/>
    <sheet name="JULY 20" sheetId="39" r:id="rId39"/>
    <sheet name="AUG 20" sheetId="40" r:id="rId40"/>
    <sheet name="SEPTEMBER 20" sheetId="41" r:id="rId41"/>
    <sheet name="OCTOBER 20" sheetId="42" r:id="rId42"/>
    <sheet name="NOVEMBER20" sheetId="43" r:id="rId43"/>
    <sheet name="DECEMBER 20" sheetId="44" r:id="rId44"/>
    <sheet name="JANUARY 21" sheetId="45" r:id="rId45"/>
    <sheet name="FEBRUARY21" sheetId="46" r:id="rId46"/>
    <sheet name="MARCH 21" sheetId="47" r:id="rId47"/>
    <sheet name="APRIL 21" sheetId="48" r:id="rId48"/>
    <sheet name="MAY 21" sheetId="49" r:id="rId49"/>
    <sheet name="JUNE 21" sheetId="50" r:id="rId50"/>
    <sheet name="JULY 21" sheetId="51" r:id="rId51"/>
    <sheet name="AUGUST 21" sheetId="52" r:id="rId52"/>
    <sheet name="SEPT 21" sheetId="53" r:id="rId53"/>
    <sheet name="OCT 21" sheetId="54" r:id="rId54"/>
    <sheet name="NOVEMBER 21" sheetId="55" r:id="rId55"/>
    <sheet name="DECEMBER 21" sheetId="56" r:id="rId56"/>
  </sheets>
  <calcPr calcId="144525"/>
</workbook>
</file>

<file path=xl/calcChain.xml><?xml version="1.0" encoding="utf-8"?>
<calcChain xmlns="http://schemas.openxmlformats.org/spreadsheetml/2006/main">
  <c r="D30" i="56" l="1"/>
  <c r="C30" i="56"/>
  <c r="H30" i="56"/>
  <c r="G30" i="56"/>
  <c r="G20" i="56"/>
  <c r="C20" i="56"/>
  <c r="C6" i="56" l="1"/>
  <c r="C7" i="56"/>
  <c r="C8" i="56"/>
  <c r="C9" i="56"/>
  <c r="C10" i="56"/>
  <c r="C11" i="56"/>
  <c r="C5" i="56"/>
  <c r="E5" i="56" l="1"/>
  <c r="C13" i="56"/>
  <c r="C12" i="56"/>
  <c r="F11" i="56"/>
  <c r="G19" i="56" s="1"/>
  <c r="D11" i="56"/>
  <c r="C19" i="56" s="1"/>
  <c r="E10" i="56"/>
  <c r="G10" i="56" s="1"/>
  <c r="E9" i="56"/>
  <c r="G9" i="56" s="1"/>
  <c r="E8" i="56"/>
  <c r="G8" i="56" s="1"/>
  <c r="E7" i="56"/>
  <c r="G7" i="56" s="1"/>
  <c r="E6" i="56"/>
  <c r="G6" i="56" s="1"/>
  <c r="E11" i="56" l="1"/>
  <c r="D22" i="56"/>
  <c r="G5" i="56"/>
  <c r="G11" i="56" s="1"/>
  <c r="C13" i="55"/>
  <c r="C12" i="55"/>
  <c r="F11" i="55"/>
  <c r="G19" i="55" s="1"/>
  <c r="D11" i="55"/>
  <c r="C19" i="55" s="1"/>
  <c r="E30" i="56" l="1"/>
  <c r="H22" i="56"/>
  <c r="D22" i="55"/>
  <c r="H31" i="56" l="1"/>
  <c r="I30" i="56"/>
  <c r="D30" i="55"/>
  <c r="H22" i="55"/>
  <c r="H30" i="55" s="1"/>
  <c r="C13" i="54"/>
  <c r="C12" i="54"/>
  <c r="D11" i="54"/>
  <c r="C19" i="54" s="1"/>
  <c r="F11" i="54"/>
  <c r="G19" i="54" s="1"/>
  <c r="H31" i="55" l="1"/>
  <c r="D22" i="54"/>
  <c r="D30" i="54" l="1"/>
  <c r="H22" i="54"/>
  <c r="H30" i="54" s="1"/>
  <c r="F9" i="53"/>
  <c r="H31" i="54" l="1"/>
  <c r="F8" i="53"/>
  <c r="C13" i="53" l="1"/>
  <c r="C12" i="53"/>
  <c r="F11" i="53"/>
  <c r="G19" i="53" s="1"/>
  <c r="D11" i="53"/>
  <c r="C19" i="53" s="1"/>
  <c r="D22" i="53" l="1"/>
  <c r="D30" i="53" l="1"/>
  <c r="H22" i="53"/>
  <c r="H30" i="53" s="1"/>
  <c r="H31" i="53" s="1"/>
  <c r="C13" i="52"/>
  <c r="C12" i="52"/>
  <c r="D11" i="52"/>
  <c r="C19" i="52" s="1"/>
  <c r="F11" i="52"/>
  <c r="G19" i="52" s="1"/>
  <c r="D22" i="52" l="1"/>
  <c r="F5" i="51"/>
  <c r="D30" i="52" l="1"/>
  <c r="H22" i="52"/>
  <c r="H30" i="52" s="1"/>
  <c r="C13" i="51"/>
  <c r="C12" i="51"/>
  <c r="D11" i="51"/>
  <c r="C19" i="51" s="1"/>
  <c r="F11" i="51"/>
  <c r="G19" i="51" s="1"/>
  <c r="H31" i="52" l="1"/>
  <c r="D22" i="51"/>
  <c r="F10" i="50"/>
  <c r="D30" i="51" l="1"/>
  <c r="H22" i="51"/>
  <c r="H30" i="51" s="1"/>
  <c r="F9" i="50"/>
  <c r="H31" i="51" l="1"/>
  <c r="F8" i="50"/>
  <c r="F7" i="50" l="1"/>
  <c r="F5" i="50" l="1"/>
  <c r="F8" i="49" l="1"/>
  <c r="C13" i="50" l="1"/>
  <c r="C12" i="50"/>
  <c r="D11" i="50"/>
  <c r="C19" i="50" s="1"/>
  <c r="F11" i="50"/>
  <c r="G19" i="50" s="1"/>
  <c r="D22" i="50" l="1"/>
  <c r="D30" i="50" l="1"/>
  <c r="H22" i="50"/>
  <c r="H30" i="50" s="1"/>
  <c r="F5" i="49"/>
  <c r="H31" i="50" l="1"/>
  <c r="C13" i="49"/>
  <c r="C12" i="49"/>
  <c r="D11" i="49"/>
  <c r="C19" i="49" s="1"/>
  <c r="F11" i="49"/>
  <c r="G19" i="49" s="1"/>
  <c r="D22" i="49" l="1"/>
  <c r="F8" i="48"/>
  <c r="F9" i="48"/>
  <c r="D30" i="49" l="1"/>
  <c r="H22" i="49"/>
  <c r="H30" i="49" s="1"/>
  <c r="C13" i="48"/>
  <c r="C12" i="48"/>
  <c r="D11" i="48"/>
  <c r="C19" i="48" s="1"/>
  <c r="F11" i="48"/>
  <c r="G19" i="48" s="1"/>
  <c r="H26" i="47"/>
  <c r="D26" i="47"/>
  <c r="H31" i="49" l="1"/>
  <c r="D22" i="48"/>
  <c r="F10" i="47"/>
  <c r="D30" i="48" l="1"/>
  <c r="H22" i="48"/>
  <c r="H30" i="48" s="1"/>
  <c r="F8" i="47"/>
  <c r="H31" i="48" l="1"/>
  <c r="F7" i="47"/>
  <c r="F5" i="47" l="1"/>
  <c r="C13" i="47" l="1"/>
  <c r="C12" i="47"/>
  <c r="F11" i="47"/>
  <c r="G19" i="47" s="1"/>
  <c r="D11" i="47"/>
  <c r="C19" i="47" s="1"/>
  <c r="D22" i="47" l="1"/>
  <c r="F8" i="46"/>
  <c r="D30" i="47" l="1"/>
  <c r="H22" i="47"/>
  <c r="H30" i="47" s="1"/>
  <c r="F11" i="46"/>
  <c r="H31" i="47" l="1"/>
  <c r="C12" i="46"/>
  <c r="C13" i="46"/>
  <c r="D11" i="46"/>
  <c r="G19" i="46"/>
  <c r="C19" i="46" l="1"/>
  <c r="D22" i="46"/>
  <c r="F8" i="45"/>
  <c r="D30" i="46" l="1"/>
  <c r="H22" i="46"/>
  <c r="H25" i="45"/>
  <c r="D25" i="45"/>
  <c r="H30" i="46" l="1"/>
  <c r="H31" i="46" s="1"/>
  <c r="F9" i="45"/>
  <c r="F10" i="45" l="1"/>
  <c r="F7" i="45" l="1"/>
  <c r="C12" i="45" l="1"/>
  <c r="D11" i="45"/>
  <c r="C19" i="45" s="1"/>
  <c r="F11" i="45"/>
  <c r="G19" i="45" s="1"/>
  <c r="D22" i="45" l="1"/>
  <c r="F8" i="44"/>
  <c r="D30" i="45" l="1"/>
  <c r="H22" i="45"/>
  <c r="H30" i="45" s="1"/>
  <c r="C12" i="44"/>
  <c r="D11" i="44"/>
  <c r="C19" i="44" s="1"/>
  <c r="F11" i="44"/>
  <c r="G19" i="44" s="1"/>
  <c r="H31" i="45" l="1"/>
  <c r="D22" i="44"/>
  <c r="F8" i="43"/>
  <c r="D30" i="44" l="1"/>
  <c r="H22" i="44"/>
  <c r="H30" i="44" s="1"/>
  <c r="H31" i="44" l="1"/>
  <c r="C12" i="43"/>
  <c r="F11" i="43"/>
  <c r="G19" i="43" s="1"/>
  <c r="D11" i="43"/>
  <c r="C19" i="43" s="1"/>
  <c r="D22" i="43" l="1"/>
  <c r="F8" i="42"/>
  <c r="D30" i="43" l="1"/>
  <c r="H22" i="43"/>
  <c r="H30" i="43" s="1"/>
  <c r="F5" i="42"/>
  <c r="H31" i="43" l="1"/>
  <c r="F11" i="42"/>
  <c r="G19" i="42" s="1"/>
  <c r="H24" i="42"/>
  <c r="D24" i="42"/>
  <c r="D11" i="42"/>
  <c r="C19" i="42" s="1"/>
  <c r="D22" i="42" l="1"/>
  <c r="F10" i="41"/>
  <c r="D30" i="42" l="1"/>
  <c r="H22" i="42"/>
  <c r="H30" i="42" s="1"/>
  <c r="F7" i="41"/>
  <c r="H31" i="42" l="1"/>
  <c r="F9" i="41"/>
  <c r="F5" i="41" l="1"/>
  <c r="H24" i="41" l="1"/>
  <c r="D24" i="41"/>
  <c r="F11" i="41"/>
  <c r="G19" i="41" s="1"/>
  <c r="D11" i="41"/>
  <c r="C19" i="41" s="1"/>
  <c r="D22" i="41" l="1"/>
  <c r="D30" i="41" l="1"/>
  <c r="H22" i="41"/>
  <c r="H30" i="41" s="1"/>
  <c r="H31" i="41" l="1"/>
  <c r="H24" i="40" l="1"/>
  <c r="D24" i="40"/>
  <c r="F11" i="40"/>
  <c r="G19" i="40" s="1"/>
  <c r="D11" i="40"/>
  <c r="C19" i="40" s="1"/>
  <c r="D22" i="40" l="1"/>
  <c r="H24" i="39"/>
  <c r="D24" i="39"/>
  <c r="F11" i="39"/>
  <c r="G19" i="39" s="1"/>
  <c r="D11" i="39"/>
  <c r="C19" i="39" s="1"/>
  <c r="D30" i="40" l="1"/>
  <c r="H22" i="40"/>
  <c r="H30" i="40" s="1"/>
  <c r="D22" i="39"/>
  <c r="F9" i="38"/>
  <c r="H31" i="40" l="1"/>
  <c r="D30" i="39"/>
  <c r="H22" i="39"/>
  <c r="H30" i="39" s="1"/>
  <c r="H31" i="39" l="1"/>
  <c r="H24" i="38"/>
  <c r="D24" i="38"/>
  <c r="F11" i="38" l="1"/>
  <c r="D11" i="38"/>
  <c r="C19" i="38" s="1"/>
  <c r="G19" i="38" l="1"/>
  <c r="D22" i="38"/>
  <c r="D30" i="38" s="1"/>
  <c r="H22" i="38" l="1"/>
  <c r="H30" i="38" s="1"/>
  <c r="H31" i="38" s="1"/>
  <c r="D23" i="37" l="1"/>
  <c r="H23" i="37" s="1"/>
  <c r="F11" i="37"/>
  <c r="G19" i="37" s="1"/>
  <c r="G30" i="37" s="1"/>
  <c r="D11" i="37"/>
  <c r="C19" i="37" s="1"/>
  <c r="C30" i="37" l="1"/>
  <c r="D22" i="37"/>
  <c r="D30" i="37" s="1"/>
  <c r="E30" i="37" l="1"/>
  <c r="C20" i="38" s="1"/>
  <c r="C30" i="38" s="1"/>
  <c r="E30" i="38" s="1"/>
  <c r="C20" i="39" s="1"/>
  <c r="C30" i="39" s="1"/>
  <c r="E30" i="39" s="1"/>
  <c r="C20" i="40" s="1"/>
  <c r="C30" i="40" s="1"/>
  <c r="E30" i="40" s="1"/>
  <c r="C20" i="41" s="1"/>
  <c r="C30" i="41" s="1"/>
  <c r="E30" i="41" s="1"/>
  <c r="C20" i="42" s="1"/>
  <c r="C30" i="42" s="1"/>
  <c r="E30" i="42" s="1"/>
  <c r="C20" i="43" s="1"/>
  <c r="C30" i="43" s="1"/>
  <c r="E30" i="43" s="1"/>
  <c r="C20" i="44" s="1"/>
  <c r="C30" i="44" s="1"/>
  <c r="E30" i="44" s="1"/>
  <c r="C20" i="45" s="1"/>
  <c r="C30" i="45" s="1"/>
  <c r="E30" i="45" s="1"/>
  <c r="C20" i="46" s="1"/>
  <c r="C30" i="46" s="1"/>
  <c r="E30" i="46" s="1"/>
  <c r="C20" i="47" s="1"/>
  <c r="C30" i="47" s="1"/>
  <c r="E30" i="47" s="1"/>
  <c r="C20" i="48" s="1"/>
  <c r="C30" i="48" s="1"/>
  <c r="E30" i="48" s="1"/>
  <c r="C20" i="49" s="1"/>
  <c r="C30" i="49" s="1"/>
  <c r="E30" i="49" s="1"/>
  <c r="C20" i="50" s="1"/>
  <c r="C30" i="50" s="1"/>
  <c r="E30" i="50" s="1"/>
  <c r="C20" i="51" s="1"/>
  <c r="C30" i="51" s="1"/>
  <c r="E30" i="51" s="1"/>
  <c r="C20" i="52" s="1"/>
  <c r="C30" i="52" s="1"/>
  <c r="E30" i="52" s="1"/>
  <c r="C20" i="53" s="1"/>
  <c r="C30" i="53" s="1"/>
  <c r="E30" i="53" s="1"/>
  <c r="C20" i="54" s="1"/>
  <c r="C30" i="54" s="1"/>
  <c r="E30" i="54" s="1"/>
  <c r="C20" i="55" s="1"/>
  <c r="C30" i="55" s="1"/>
  <c r="E30" i="55" s="1"/>
  <c r="H22" i="37"/>
  <c r="H30" i="37" l="1"/>
  <c r="H31" i="37" s="1"/>
  <c r="D23" i="36"/>
  <c r="I30" i="37" l="1"/>
  <c r="G20" i="38" s="1"/>
  <c r="G30" i="38" s="1"/>
  <c r="I30" i="38" s="1"/>
  <c r="G20" i="39" s="1"/>
  <c r="G30" i="39" s="1"/>
  <c r="I30" i="39" s="1"/>
  <c r="G20" i="40" s="1"/>
  <c r="G30" i="40" s="1"/>
  <c r="I30" i="40" s="1"/>
  <c r="G20" i="41" s="1"/>
  <c r="G30" i="41" s="1"/>
  <c r="I30" i="41" s="1"/>
  <c r="G20" i="42" s="1"/>
  <c r="G30" i="42" s="1"/>
  <c r="I30" i="42" s="1"/>
  <c r="G20" i="43" s="1"/>
  <c r="G30" i="43" s="1"/>
  <c r="I30" i="43" s="1"/>
  <c r="G20" i="44" s="1"/>
  <c r="G30" i="44" s="1"/>
  <c r="I30" i="44" s="1"/>
  <c r="G20" i="45" s="1"/>
  <c r="G30" i="45" s="1"/>
  <c r="I30" i="45" s="1"/>
  <c r="G20" i="46" s="1"/>
  <c r="G30" i="46" s="1"/>
  <c r="I30" i="46" s="1"/>
  <c r="G20" i="47" s="1"/>
  <c r="G30" i="47" s="1"/>
  <c r="I30" i="47" s="1"/>
  <c r="G20" i="48" s="1"/>
  <c r="G30" i="48" s="1"/>
  <c r="I30" i="48" s="1"/>
  <c r="G20" i="49" s="1"/>
  <c r="G30" i="49" s="1"/>
  <c r="I30" i="49" s="1"/>
  <c r="G20" i="50" s="1"/>
  <c r="G30" i="50" s="1"/>
  <c r="I30" i="50" s="1"/>
  <c r="G20" i="51" s="1"/>
  <c r="G30" i="51" s="1"/>
  <c r="I30" i="51" s="1"/>
  <c r="G20" i="52" s="1"/>
  <c r="G30" i="52" s="1"/>
  <c r="I30" i="52" s="1"/>
  <c r="G20" i="53" s="1"/>
  <c r="H23" i="36"/>
  <c r="F11" i="36"/>
  <c r="G19" i="36" s="1"/>
  <c r="G30" i="36" s="1"/>
  <c r="D11" i="36"/>
  <c r="C19" i="36" s="1"/>
  <c r="G30" i="53" l="1"/>
  <c r="I30" i="53" s="1"/>
  <c r="G20" i="54" s="1"/>
  <c r="G30" i="54" s="1"/>
  <c r="I30" i="54" s="1"/>
  <c r="G20" i="55" s="1"/>
  <c r="G30" i="55" s="1"/>
  <c r="I30" i="55" s="1"/>
  <c r="C30" i="36"/>
  <c r="D22" i="36"/>
  <c r="H22" i="36" l="1"/>
  <c r="H30" i="36" s="1"/>
  <c r="H31" i="36" s="1"/>
  <c r="D30" i="36"/>
  <c r="D23" i="35"/>
  <c r="F11" i="35"/>
  <c r="G19" i="35" s="1"/>
  <c r="G30" i="35" s="1"/>
  <c r="D11" i="35"/>
  <c r="C19" i="35" s="1"/>
  <c r="C30" i="35" l="1"/>
  <c r="D22" i="35"/>
  <c r="H23" i="35"/>
  <c r="H22" i="35" l="1"/>
  <c r="H30" i="35" s="1"/>
  <c r="H31" i="35" s="1"/>
  <c r="D30" i="35"/>
  <c r="K23" i="35"/>
  <c r="E30" i="35"/>
  <c r="D23" i="34" l="1"/>
  <c r="D30" i="34" s="1"/>
  <c r="F11" i="34"/>
  <c r="G19" i="34" s="1"/>
  <c r="D11" i="34"/>
  <c r="C19" i="34" s="1"/>
  <c r="D22" i="34" l="1"/>
  <c r="H22" i="34" s="1"/>
  <c r="H23" i="34"/>
  <c r="H30" i="34" s="1"/>
  <c r="D23" i="33" l="1"/>
  <c r="D30" i="33" s="1"/>
  <c r="F11" i="33"/>
  <c r="G19" i="33" s="1"/>
  <c r="D11" i="33"/>
  <c r="C19" i="33" s="1"/>
  <c r="C10" i="33"/>
  <c r="E10" i="33" s="1"/>
  <c r="G10" i="33" s="1"/>
  <c r="C10" i="34" s="1"/>
  <c r="E10" i="34" s="1"/>
  <c r="G10" i="34" s="1"/>
  <c r="C10" i="35" s="1"/>
  <c r="E10" i="35" s="1"/>
  <c r="G10" i="35" s="1"/>
  <c r="C9" i="33"/>
  <c r="E9" i="33" s="1"/>
  <c r="G9" i="33" s="1"/>
  <c r="C9" i="34" s="1"/>
  <c r="E9" i="34" s="1"/>
  <c r="G9" i="34" s="1"/>
  <c r="C9" i="35" s="1"/>
  <c r="E9" i="35" s="1"/>
  <c r="G9" i="35" s="1"/>
  <c r="C8" i="33"/>
  <c r="E8" i="33" s="1"/>
  <c r="G8" i="33" s="1"/>
  <c r="C8" i="34" s="1"/>
  <c r="C7" i="33"/>
  <c r="E7" i="33" s="1"/>
  <c r="G7" i="33" s="1"/>
  <c r="C7" i="34" s="1"/>
  <c r="E7" i="34" s="1"/>
  <c r="G7" i="34" s="1"/>
  <c r="C7" i="35" s="1"/>
  <c r="E7" i="35" s="1"/>
  <c r="G7" i="35" s="1"/>
  <c r="C7" i="37" l="1"/>
  <c r="E7" i="37" s="1"/>
  <c r="G7" i="37" s="1"/>
  <c r="C7" i="38" s="1"/>
  <c r="E7" i="38" s="1"/>
  <c r="G7" i="38" s="1"/>
  <c r="C7" i="39" s="1"/>
  <c r="E7" i="39" s="1"/>
  <c r="G7" i="39" s="1"/>
  <c r="C7" i="36"/>
  <c r="E7" i="36" s="1"/>
  <c r="G7" i="36" s="1"/>
  <c r="C10" i="37"/>
  <c r="E10" i="37" s="1"/>
  <c r="G10" i="37" s="1"/>
  <c r="C10" i="38" s="1"/>
  <c r="E10" i="38" s="1"/>
  <c r="G10" i="38" s="1"/>
  <c r="C10" i="39" s="1"/>
  <c r="E10" i="39" s="1"/>
  <c r="G10" i="39" s="1"/>
  <c r="C10" i="36"/>
  <c r="E10" i="36" s="1"/>
  <c r="G10" i="36" s="1"/>
  <c r="C9" i="37"/>
  <c r="E9" i="37" s="1"/>
  <c r="G9" i="37" s="1"/>
  <c r="C9" i="38" s="1"/>
  <c r="E9" i="38" s="1"/>
  <c r="G9" i="38" s="1"/>
  <c r="C9" i="39" s="1"/>
  <c r="E9" i="39" s="1"/>
  <c r="G9" i="39" s="1"/>
  <c r="C9" i="36"/>
  <c r="E9" i="36" s="1"/>
  <c r="G9" i="36" s="1"/>
  <c r="H23" i="33"/>
  <c r="H30" i="33" s="1"/>
  <c r="E8" i="34"/>
  <c r="D22" i="33"/>
  <c r="H22" i="33" s="1"/>
  <c r="C9" i="40" l="1"/>
  <c r="E9" i="40" s="1"/>
  <c r="G9" i="40" s="1"/>
  <c r="C9" i="42"/>
  <c r="E9" i="42" s="1"/>
  <c r="G9" i="42" s="1"/>
  <c r="C9" i="41"/>
  <c r="E9" i="41" s="1"/>
  <c r="G9" i="41" s="1"/>
  <c r="C10" i="40"/>
  <c r="E10" i="40" s="1"/>
  <c r="G10" i="40" s="1"/>
  <c r="C10" i="42"/>
  <c r="E10" i="42" s="1"/>
  <c r="G10" i="42" s="1"/>
  <c r="C10" i="41"/>
  <c r="E10" i="41" s="1"/>
  <c r="G10" i="41" s="1"/>
  <c r="C7" i="40"/>
  <c r="E7" i="40" s="1"/>
  <c r="G7" i="40" s="1"/>
  <c r="C7" i="42"/>
  <c r="E7" i="42" s="1"/>
  <c r="G7" i="42" s="1"/>
  <c r="C7" i="41"/>
  <c r="E7" i="41" s="1"/>
  <c r="G7" i="41" s="1"/>
  <c r="G8" i="34"/>
  <c r="K9" i="31"/>
  <c r="C7" i="44" l="1"/>
  <c r="E7" i="44" s="1"/>
  <c r="G7" i="44" s="1"/>
  <c r="C7" i="45" s="1"/>
  <c r="E7" i="45" s="1"/>
  <c r="G7" i="45" s="1"/>
  <c r="C7" i="43"/>
  <c r="E7" i="43" s="1"/>
  <c r="G7" i="43" s="1"/>
  <c r="C9" i="44"/>
  <c r="E9" i="44" s="1"/>
  <c r="G9" i="44" s="1"/>
  <c r="C9" i="45" s="1"/>
  <c r="E9" i="45" s="1"/>
  <c r="G9" i="45" s="1"/>
  <c r="C9" i="43"/>
  <c r="E9" i="43" s="1"/>
  <c r="G9" i="43" s="1"/>
  <c r="C10" i="44"/>
  <c r="E10" i="44" s="1"/>
  <c r="G10" i="44" s="1"/>
  <c r="C10" i="45" s="1"/>
  <c r="E10" i="45" s="1"/>
  <c r="G10" i="45" s="1"/>
  <c r="C10" i="43"/>
  <c r="E10" i="43" s="1"/>
  <c r="G10" i="43" s="1"/>
  <c r="C8" i="35"/>
  <c r="C9" i="48" l="1"/>
  <c r="E9" i="48" s="1"/>
  <c r="G9" i="48" s="1"/>
  <c r="C9" i="49" s="1"/>
  <c r="E9" i="49" s="1"/>
  <c r="G9" i="49" s="1"/>
  <c r="C9" i="50" s="1"/>
  <c r="E9" i="50" s="1"/>
  <c r="G9" i="50" s="1"/>
  <c r="C9" i="51" s="1"/>
  <c r="E9" i="51" s="1"/>
  <c r="G9" i="51" s="1"/>
  <c r="C9" i="52" s="1"/>
  <c r="E9" i="52" s="1"/>
  <c r="G9" i="52" s="1"/>
  <c r="C9" i="53" s="1"/>
  <c r="E9" i="53" s="1"/>
  <c r="G9" i="53" s="1"/>
  <c r="C9" i="54" s="1"/>
  <c r="E9" i="54" s="1"/>
  <c r="G9" i="54" s="1"/>
  <c r="C9" i="55" s="1"/>
  <c r="E9" i="55" s="1"/>
  <c r="G9" i="55" s="1"/>
  <c r="C9" i="47"/>
  <c r="E9" i="47" s="1"/>
  <c r="G9" i="47" s="1"/>
  <c r="C9" i="46"/>
  <c r="E9" i="46" s="1"/>
  <c r="G9" i="46" s="1"/>
  <c r="C10" i="48"/>
  <c r="E10" i="48" s="1"/>
  <c r="G10" i="48" s="1"/>
  <c r="C10" i="49" s="1"/>
  <c r="E10" i="49" s="1"/>
  <c r="G10" i="49" s="1"/>
  <c r="C10" i="50" s="1"/>
  <c r="E10" i="50" s="1"/>
  <c r="G10" i="50" s="1"/>
  <c r="C10" i="51" s="1"/>
  <c r="E10" i="51" s="1"/>
  <c r="G10" i="51" s="1"/>
  <c r="C10" i="52" s="1"/>
  <c r="E10" i="52" s="1"/>
  <c r="G10" i="52" s="1"/>
  <c r="C10" i="53" s="1"/>
  <c r="E10" i="53" s="1"/>
  <c r="G10" i="53" s="1"/>
  <c r="C10" i="54" s="1"/>
  <c r="E10" i="54" s="1"/>
  <c r="G10" i="54" s="1"/>
  <c r="C10" i="55" s="1"/>
  <c r="E10" i="55" s="1"/>
  <c r="G10" i="55" s="1"/>
  <c r="C10" i="47"/>
  <c r="E10" i="47" s="1"/>
  <c r="G10" i="47" s="1"/>
  <c r="C10" i="46"/>
  <c r="E10" i="46" s="1"/>
  <c r="G10" i="46" s="1"/>
  <c r="C7" i="48"/>
  <c r="E7" i="48" s="1"/>
  <c r="G7" i="48" s="1"/>
  <c r="C7" i="49" s="1"/>
  <c r="E7" i="49" s="1"/>
  <c r="G7" i="49" s="1"/>
  <c r="C7" i="50" s="1"/>
  <c r="E7" i="50" s="1"/>
  <c r="G7" i="50" s="1"/>
  <c r="C7" i="51" s="1"/>
  <c r="E7" i="51" s="1"/>
  <c r="G7" i="51" s="1"/>
  <c r="C7" i="52" s="1"/>
  <c r="E7" i="52" s="1"/>
  <c r="G7" i="52" s="1"/>
  <c r="C7" i="53" s="1"/>
  <c r="E7" i="53" s="1"/>
  <c r="G7" i="53" s="1"/>
  <c r="C7" i="54" s="1"/>
  <c r="E7" i="54" s="1"/>
  <c r="G7" i="54" s="1"/>
  <c r="C7" i="55" s="1"/>
  <c r="E7" i="55" s="1"/>
  <c r="G7" i="55" s="1"/>
  <c r="C7" i="47"/>
  <c r="E7" i="47" s="1"/>
  <c r="G7" i="47" s="1"/>
  <c r="C7" i="46"/>
  <c r="E7" i="46" s="1"/>
  <c r="G7" i="46" s="1"/>
  <c r="E8" i="35"/>
  <c r="C7" i="32"/>
  <c r="C8" i="32"/>
  <c r="C9" i="32"/>
  <c r="C10" i="32"/>
  <c r="G8" i="35" l="1"/>
  <c r="D23" i="32"/>
  <c r="H23" i="32" s="1"/>
  <c r="H30" i="32" s="1"/>
  <c r="F11" i="32"/>
  <c r="G19" i="32" s="1"/>
  <c r="D11" i="32"/>
  <c r="C19" i="32" s="1"/>
  <c r="E10" i="32"/>
  <c r="G10" i="32" s="1"/>
  <c r="E9" i="32"/>
  <c r="G9" i="32" s="1"/>
  <c r="E8" i="32"/>
  <c r="G8" i="32" s="1"/>
  <c r="E7" i="32"/>
  <c r="G7" i="32" s="1"/>
  <c r="C8" i="37" l="1"/>
  <c r="E8" i="37" s="1"/>
  <c r="G8" i="37" s="1"/>
  <c r="C8" i="38" s="1"/>
  <c r="E8" i="38" s="1"/>
  <c r="G8" i="38" s="1"/>
  <c r="C8" i="39" s="1"/>
  <c r="E8" i="39" s="1"/>
  <c r="G8" i="39" s="1"/>
  <c r="C8" i="36"/>
  <c r="E8" i="36" s="1"/>
  <c r="G8" i="36" s="1"/>
  <c r="D22" i="32"/>
  <c r="D30" i="32"/>
  <c r="H22" i="32"/>
  <c r="D23" i="31"/>
  <c r="D30" i="31" s="1"/>
  <c r="F11" i="31"/>
  <c r="G19" i="31" s="1"/>
  <c r="D11" i="31"/>
  <c r="C19" i="31" s="1"/>
  <c r="E10" i="31"/>
  <c r="G10" i="31" s="1"/>
  <c r="E9" i="31"/>
  <c r="G9" i="31" s="1"/>
  <c r="E8" i="31"/>
  <c r="G8" i="31" s="1"/>
  <c r="E7" i="31"/>
  <c r="G7" i="31" s="1"/>
  <c r="E6" i="31"/>
  <c r="G6" i="31" s="1"/>
  <c r="E5" i="31"/>
  <c r="E11" i="31" s="1"/>
  <c r="C5" i="33" l="1"/>
  <c r="C5" i="32"/>
  <c r="E5" i="32" s="1"/>
  <c r="G5" i="32" s="1"/>
  <c r="D22" i="31"/>
  <c r="L18" i="31" s="1"/>
  <c r="L19" i="31" s="1"/>
  <c r="C8" i="40"/>
  <c r="E8" i="40" s="1"/>
  <c r="G8" i="40" s="1"/>
  <c r="C8" i="42"/>
  <c r="E8" i="42" s="1"/>
  <c r="G8" i="42" s="1"/>
  <c r="C8" i="41"/>
  <c r="E8" i="41" s="1"/>
  <c r="G8" i="41" s="1"/>
  <c r="K22" i="32"/>
  <c r="K23" i="32" s="1"/>
  <c r="H22" i="31"/>
  <c r="G5" i="31"/>
  <c r="G11" i="31" s="1"/>
  <c r="H23" i="31"/>
  <c r="H30" i="31" s="1"/>
  <c r="L29" i="30"/>
  <c r="M18" i="31" l="1"/>
  <c r="M19" i="31" s="1"/>
  <c r="M20" i="31" s="1"/>
  <c r="M21" i="31" s="1"/>
  <c r="C6" i="32"/>
  <c r="E6" i="32" s="1"/>
  <c r="C6" i="33"/>
  <c r="E6" i="33" s="1"/>
  <c r="G6" i="33" s="1"/>
  <c r="C6" i="34" s="1"/>
  <c r="E6" i="34" s="1"/>
  <c r="G6" i="34" s="1"/>
  <c r="C6" i="35" s="1"/>
  <c r="E6" i="35" s="1"/>
  <c r="G6" i="35" s="1"/>
  <c r="C8" i="44"/>
  <c r="E8" i="44" s="1"/>
  <c r="G8" i="44" s="1"/>
  <c r="C8" i="45" s="1"/>
  <c r="E8" i="45" s="1"/>
  <c r="G8" i="45" s="1"/>
  <c r="C8" i="43"/>
  <c r="E8" i="43" s="1"/>
  <c r="G8" i="43" s="1"/>
  <c r="E5" i="33"/>
  <c r="C11" i="33"/>
  <c r="C11" i="32"/>
  <c r="H27" i="29"/>
  <c r="D27" i="29"/>
  <c r="C8" i="48" l="1"/>
  <c r="E8" i="48" s="1"/>
  <c r="G8" i="48" s="1"/>
  <c r="C8" i="49" s="1"/>
  <c r="E8" i="49" s="1"/>
  <c r="G8" i="49" s="1"/>
  <c r="C8" i="50" s="1"/>
  <c r="E8" i="50" s="1"/>
  <c r="G8" i="50" s="1"/>
  <c r="C8" i="47"/>
  <c r="E8" i="47" s="1"/>
  <c r="G8" i="47" s="1"/>
  <c r="C8" i="46"/>
  <c r="E8" i="46" s="1"/>
  <c r="G8" i="46" s="1"/>
  <c r="C6" i="37"/>
  <c r="E6" i="37" s="1"/>
  <c r="G6" i="37" s="1"/>
  <c r="C6" i="38" s="1"/>
  <c r="E6" i="38" s="1"/>
  <c r="G6" i="38" s="1"/>
  <c r="C6" i="39" s="1"/>
  <c r="E6" i="39" s="1"/>
  <c r="G6" i="39" s="1"/>
  <c r="C6" i="36"/>
  <c r="E6" i="36" s="1"/>
  <c r="G6" i="36" s="1"/>
  <c r="G5" i="33"/>
  <c r="E11" i="33"/>
  <c r="G6" i="32"/>
  <c r="G11" i="32" s="1"/>
  <c r="E11" i="32"/>
  <c r="C8" i="51" l="1"/>
  <c r="E8" i="51" s="1"/>
  <c r="G8" i="51" s="1"/>
  <c r="C8" i="52" s="1"/>
  <c r="E8" i="52" s="1"/>
  <c r="G8" i="52" s="1"/>
  <c r="C5" i="34"/>
  <c r="G11" i="33"/>
  <c r="C6" i="42"/>
  <c r="E6" i="42" s="1"/>
  <c r="G6" i="42" s="1"/>
  <c r="C6" i="41"/>
  <c r="E6" i="41" s="1"/>
  <c r="G6" i="41" s="1"/>
  <c r="C6" i="40"/>
  <c r="E6" i="40" s="1"/>
  <c r="G6" i="40" s="1"/>
  <c r="D23" i="30"/>
  <c r="D30" i="30" s="1"/>
  <c r="F11" i="30"/>
  <c r="G19" i="30" s="1"/>
  <c r="D11" i="30"/>
  <c r="C19" i="30" s="1"/>
  <c r="E10" i="30"/>
  <c r="G10" i="30" s="1"/>
  <c r="E9" i="30"/>
  <c r="G9" i="30" s="1"/>
  <c r="E8" i="30"/>
  <c r="G8" i="30" s="1"/>
  <c r="E7" i="30"/>
  <c r="G7" i="30" s="1"/>
  <c r="E6" i="30"/>
  <c r="G6" i="30" s="1"/>
  <c r="E5" i="30"/>
  <c r="E11" i="30" s="1"/>
  <c r="C8" i="53" l="1"/>
  <c r="E8" i="53" s="1"/>
  <c r="G8" i="53" s="1"/>
  <c r="C6" i="44"/>
  <c r="E6" i="44" s="1"/>
  <c r="G6" i="44" s="1"/>
  <c r="C6" i="45" s="1"/>
  <c r="E6" i="45" s="1"/>
  <c r="G6" i="45" s="1"/>
  <c r="C6" i="43"/>
  <c r="E6" i="43" s="1"/>
  <c r="G6" i="43" s="1"/>
  <c r="E5" i="34"/>
  <c r="C11" i="34"/>
  <c r="D22" i="30"/>
  <c r="H22" i="30" s="1"/>
  <c r="G5" i="30"/>
  <c r="G11" i="30" s="1"/>
  <c r="H23" i="30"/>
  <c r="H30" i="30" s="1"/>
  <c r="D23" i="29"/>
  <c r="D30" i="29" s="1"/>
  <c r="C8" i="54" l="1"/>
  <c r="E8" i="54" s="1"/>
  <c r="G8" i="54" s="1"/>
  <c r="C8" i="55" s="1"/>
  <c r="E8" i="55" s="1"/>
  <c r="G8" i="55" s="1"/>
  <c r="C6" i="48"/>
  <c r="E6" i="48" s="1"/>
  <c r="G6" i="48" s="1"/>
  <c r="C6" i="49" s="1"/>
  <c r="E6" i="49" s="1"/>
  <c r="G6" i="49" s="1"/>
  <c r="C6" i="50" s="1"/>
  <c r="E6" i="50" s="1"/>
  <c r="G6" i="50" s="1"/>
  <c r="C6" i="51" s="1"/>
  <c r="E6" i="51" s="1"/>
  <c r="G6" i="51" s="1"/>
  <c r="C6" i="52" s="1"/>
  <c r="E6" i="52" s="1"/>
  <c r="G6" i="52" s="1"/>
  <c r="C6" i="53" s="1"/>
  <c r="E6" i="53" s="1"/>
  <c r="G6" i="53" s="1"/>
  <c r="C6" i="54" s="1"/>
  <c r="E6" i="54" s="1"/>
  <c r="G6" i="54" s="1"/>
  <c r="C6" i="55" s="1"/>
  <c r="E6" i="55" s="1"/>
  <c r="G6" i="55" s="1"/>
  <c r="C6" i="47"/>
  <c r="E6" i="47" s="1"/>
  <c r="G6" i="47" s="1"/>
  <c r="C6" i="46"/>
  <c r="E6" i="46" s="1"/>
  <c r="G6" i="46" s="1"/>
  <c r="G5" i="34"/>
  <c r="E11" i="34"/>
  <c r="L15" i="30"/>
  <c r="L16" i="30" s="1"/>
  <c r="K24" i="32" s="1"/>
  <c r="K25" i="32" s="1"/>
  <c r="F11" i="29"/>
  <c r="G19" i="29" s="1"/>
  <c r="D11" i="29"/>
  <c r="C19" i="29" s="1"/>
  <c r="D22" i="29" s="1"/>
  <c r="H22" i="29" s="1"/>
  <c r="E10" i="29"/>
  <c r="G10" i="29" s="1"/>
  <c r="E9" i="29"/>
  <c r="G9" i="29" s="1"/>
  <c r="E8" i="29"/>
  <c r="G8" i="29" s="1"/>
  <c r="E7" i="29"/>
  <c r="G7" i="29" s="1"/>
  <c r="E6" i="29"/>
  <c r="G6" i="29" s="1"/>
  <c r="E5" i="29"/>
  <c r="E11" i="29" l="1"/>
  <c r="C5" i="35"/>
  <c r="G11" i="34"/>
  <c r="G5" i="29"/>
  <c r="G11" i="29" s="1"/>
  <c r="H23" i="29"/>
  <c r="H30" i="29" s="1"/>
  <c r="F11" i="28"/>
  <c r="E5" i="35" l="1"/>
  <c r="C11" i="35"/>
  <c r="D23" i="28"/>
  <c r="H23" i="28" s="1"/>
  <c r="G5" i="35" l="1"/>
  <c r="E11" i="35"/>
  <c r="D27" i="28"/>
  <c r="G19" i="28"/>
  <c r="D11" i="28"/>
  <c r="C19" i="28" s="1"/>
  <c r="E10" i="28"/>
  <c r="G10" i="28" s="1"/>
  <c r="E9" i="28"/>
  <c r="G9" i="28" s="1"/>
  <c r="E8" i="28"/>
  <c r="G8" i="28" s="1"/>
  <c r="E7" i="28"/>
  <c r="G7" i="28" s="1"/>
  <c r="E6" i="28"/>
  <c r="G6" i="28" s="1"/>
  <c r="E5" i="28"/>
  <c r="E11" i="28" l="1"/>
  <c r="C5" i="37"/>
  <c r="C5" i="36"/>
  <c r="G11" i="35"/>
  <c r="D22" i="28"/>
  <c r="H22" i="28" s="1"/>
  <c r="G5" i="28"/>
  <c r="G11" i="28" s="1"/>
  <c r="H27" i="28"/>
  <c r="C11" i="36" l="1"/>
  <c r="E5" i="36"/>
  <c r="C11" i="37"/>
  <c r="E5" i="37"/>
  <c r="D23" i="27"/>
  <c r="D27" i="27" s="1"/>
  <c r="F11" i="27"/>
  <c r="G19" i="27" s="1"/>
  <c r="D11" i="27"/>
  <c r="C19" i="27" s="1"/>
  <c r="E10" i="27"/>
  <c r="G10" i="27" s="1"/>
  <c r="E9" i="27"/>
  <c r="G9" i="27" s="1"/>
  <c r="E8" i="27"/>
  <c r="G8" i="27" s="1"/>
  <c r="E7" i="27"/>
  <c r="G7" i="27" s="1"/>
  <c r="E6" i="27"/>
  <c r="G6" i="27" s="1"/>
  <c r="E5" i="27"/>
  <c r="E11" i="27" s="1"/>
  <c r="G5" i="37" l="1"/>
  <c r="E11" i="37"/>
  <c r="E11" i="36"/>
  <c r="G5" i="36"/>
  <c r="G11" i="36" s="1"/>
  <c r="D22" i="27"/>
  <c r="H22" i="27" s="1"/>
  <c r="G5" i="27"/>
  <c r="G11" i="27" s="1"/>
  <c r="H23" i="27"/>
  <c r="H27" i="27" s="1"/>
  <c r="G11" i="37" l="1"/>
  <c r="C5" i="38"/>
  <c r="D23" i="26"/>
  <c r="D27" i="26" s="1"/>
  <c r="F11" i="26"/>
  <c r="D11" i="26"/>
  <c r="E10" i="26"/>
  <c r="G10" i="26" s="1"/>
  <c r="C11" i="38" l="1"/>
  <c r="E5" i="38"/>
  <c r="E8" i="26"/>
  <c r="G8" i="26" s="1"/>
  <c r="E9" i="26"/>
  <c r="H23" i="26"/>
  <c r="H27" i="26" s="1"/>
  <c r="G19" i="26"/>
  <c r="C19" i="26"/>
  <c r="G9" i="26"/>
  <c r="E7" i="26"/>
  <c r="G7" i="26" s="1"/>
  <c r="E6" i="26"/>
  <c r="G6" i="26" s="1"/>
  <c r="E5" i="26"/>
  <c r="E11" i="26" s="1"/>
  <c r="E11" i="38" l="1"/>
  <c r="G5" i="38"/>
  <c r="D22" i="26"/>
  <c r="H22" i="26" s="1"/>
  <c r="G5" i="26"/>
  <c r="G11" i="26" s="1"/>
  <c r="G11" i="38" l="1"/>
  <c r="C5" i="39"/>
  <c r="E7" i="25"/>
  <c r="C11" i="39" l="1"/>
  <c r="E5" i="39"/>
  <c r="D26" i="25"/>
  <c r="H22" i="25"/>
  <c r="H26" i="25" s="1"/>
  <c r="F10" i="25"/>
  <c r="G18" i="25" s="1"/>
  <c r="D10" i="25"/>
  <c r="C18" i="25" s="1"/>
  <c r="E9" i="25"/>
  <c r="G9" i="25" s="1"/>
  <c r="E8" i="25"/>
  <c r="G8" i="25" s="1"/>
  <c r="G7" i="25"/>
  <c r="E6" i="25"/>
  <c r="G6" i="25" s="1"/>
  <c r="E5" i="25"/>
  <c r="G5" i="39" l="1"/>
  <c r="E11" i="39"/>
  <c r="G5" i="25"/>
  <c r="E10" i="25"/>
  <c r="D21" i="25"/>
  <c r="H21" i="25" s="1"/>
  <c r="G10" i="25"/>
  <c r="D26" i="24"/>
  <c r="H22" i="24"/>
  <c r="H26" i="24" s="1"/>
  <c r="F10" i="24"/>
  <c r="G18" i="24" s="1"/>
  <c r="D10" i="24"/>
  <c r="C18" i="24" s="1"/>
  <c r="E9" i="24"/>
  <c r="G9" i="24" s="1"/>
  <c r="E8" i="24"/>
  <c r="G8" i="24" s="1"/>
  <c r="E7" i="24"/>
  <c r="G7" i="24" s="1"/>
  <c r="E6" i="24"/>
  <c r="G6" i="24" s="1"/>
  <c r="E5" i="24"/>
  <c r="E10" i="24" s="1"/>
  <c r="C5" i="40" l="1"/>
  <c r="C5" i="41"/>
  <c r="G11" i="39"/>
  <c r="D21" i="24"/>
  <c r="H21" i="24" s="1"/>
  <c r="G5" i="24"/>
  <c r="G10" i="24" s="1"/>
  <c r="D26" i="23"/>
  <c r="H22" i="23"/>
  <c r="H26" i="23" s="1"/>
  <c r="F10" i="23"/>
  <c r="G18" i="23" s="1"/>
  <c r="D10" i="23"/>
  <c r="C18" i="23" s="1"/>
  <c r="E9" i="23"/>
  <c r="G9" i="23" s="1"/>
  <c r="E8" i="23"/>
  <c r="G8" i="23" s="1"/>
  <c r="E7" i="23"/>
  <c r="G7" i="23" s="1"/>
  <c r="E6" i="23"/>
  <c r="G6" i="23" s="1"/>
  <c r="E5" i="23"/>
  <c r="E10" i="23" s="1"/>
  <c r="C11" i="41" l="1"/>
  <c r="E5" i="41"/>
  <c r="E5" i="40"/>
  <c r="C11" i="40"/>
  <c r="D21" i="23"/>
  <c r="H21" i="23" s="1"/>
  <c r="G5" i="23"/>
  <c r="G10" i="23" s="1"/>
  <c r="F10" i="22"/>
  <c r="G18" i="22" s="1"/>
  <c r="H22" i="22"/>
  <c r="H26" i="22" s="1"/>
  <c r="D26" i="22"/>
  <c r="D10" i="22"/>
  <c r="C18" i="22" s="1"/>
  <c r="D21" i="22" s="1"/>
  <c r="E9" i="22"/>
  <c r="G9" i="22" s="1"/>
  <c r="E8" i="22"/>
  <c r="G8" i="22" s="1"/>
  <c r="E7" i="22"/>
  <c r="G7" i="22" s="1"/>
  <c r="E6" i="22"/>
  <c r="G6" i="22" s="1"/>
  <c r="E5" i="22"/>
  <c r="E11" i="41" l="1"/>
  <c r="G5" i="41"/>
  <c r="G5" i="40"/>
  <c r="G11" i="40" s="1"/>
  <c r="E11" i="40"/>
  <c r="E10" i="22"/>
  <c r="H21" i="22"/>
  <c r="G5" i="22"/>
  <c r="G10" i="22" s="1"/>
  <c r="D26" i="20"/>
  <c r="H26" i="20"/>
  <c r="H26" i="21"/>
  <c r="D26" i="21"/>
  <c r="G11" i="41" l="1"/>
  <c r="C5" i="42"/>
  <c r="E5" i="42" l="1"/>
  <c r="C11" i="42"/>
  <c r="F10" i="21"/>
  <c r="G18" i="21" s="1"/>
  <c r="D10" i="21"/>
  <c r="C18" i="21" s="1"/>
  <c r="D21" i="21" s="1"/>
  <c r="H21" i="21" s="1"/>
  <c r="E9" i="21"/>
  <c r="G9" i="21" s="1"/>
  <c r="E8" i="21"/>
  <c r="G8" i="21" s="1"/>
  <c r="E7" i="21"/>
  <c r="G7" i="21" s="1"/>
  <c r="E6" i="21"/>
  <c r="G6" i="21" s="1"/>
  <c r="E5" i="21"/>
  <c r="G5" i="42" l="1"/>
  <c r="E11" i="42"/>
  <c r="E10" i="21"/>
  <c r="G5" i="21"/>
  <c r="G10" i="21" s="1"/>
  <c r="G11" i="42" l="1"/>
  <c r="C5" i="44"/>
  <c r="E5" i="44" s="1"/>
  <c r="C5" i="43"/>
  <c r="E5" i="43" s="1"/>
  <c r="E11" i="44" l="1"/>
  <c r="G5" i="44"/>
  <c r="E11" i="43"/>
  <c r="G5" i="43"/>
  <c r="G11" i="43" s="1"/>
  <c r="C11" i="44"/>
  <c r="C11" i="43"/>
  <c r="F10" i="20"/>
  <c r="G18" i="20" s="1"/>
  <c r="D10" i="20"/>
  <c r="C18" i="20" s="1"/>
  <c r="E9" i="20"/>
  <c r="G9" i="20" s="1"/>
  <c r="E8" i="20"/>
  <c r="G8" i="20" s="1"/>
  <c r="E7" i="20"/>
  <c r="G7" i="20" s="1"/>
  <c r="E6" i="20"/>
  <c r="G6" i="20" s="1"/>
  <c r="E5" i="20"/>
  <c r="E10" i="20" s="1"/>
  <c r="G11" i="44" l="1"/>
  <c r="C5" i="45"/>
  <c r="D21" i="20"/>
  <c r="G5" i="20"/>
  <c r="G10" i="20" s="1"/>
  <c r="F12" i="19"/>
  <c r="G20" i="19" s="1"/>
  <c r="D12" i="19"/>
  <c r="C20" i="19" s="1"/>
  <c r="E9" i="19"/>
  <c r="G9" i="19" s="1"/>
  <c r="E8" i="19"/>
  <c r="G8" i="19" s="1"/>
  <c r="E7" i="19"/>
  <c r="G7" i="19" s="1"/>
  <c r="E6" i="19"/>
  <c r="G6" i="19" s="1"/>
  <c r="E5" i="19"/>
  <c r="E12" i="19" s="1"/>
  <c r="E5" i="45" l="1"/>
  <c r="C11" i="45"/>
  <c r="H21" i="20"/>
  <c r="D23" i="19"/>
  <c r="D28" i="19" s="1"/>
  <c r="G5" i="19"/>
  <c r="G12" i="19" s="1"/>
  <c r="E11" i="45" l="1"/>
  <c r="G5" i="45"/>
  <c r="H23" i="19"/>
  <c r="H28" i="19" s="1"/>
  <c r="G11" i="45" l="1"/>
  <c r="C5" i="48"/>
  <c r="E5" i="48" s="1"/>
  <c r="C5" i="47"/>
  <c r="E5" i="47" s="1"/>
  <c r="C5" i="46"/>
  <c r="E5" i="46" s="1"/>
  <c r="F12" i="18"/>
  <c r="G20" i="18" s="1"/>
  <c r="D12" i="18"/>
  <c r="C20" i="18" s="1"/>
  <c r="E9" i="18"/>
  <c r="G9" i="18" s="1"/>
  <c r="E8" i="18"/>
  <c r="G8" i="18" s="1"/>
  <c r="E7" i="18"/>
  <c r="G7" i="18" s="1"/>
  <c r="E6" i="18"/>
  <c r="G6" i="18" s="1"/>
  <c r="E5" i="18"/>
  <c r="E11" i="46" l="1"/>
  <c r="G5" i="46"/>
  <c r="G11" i="46" s="1"/>
  <c r="G5" i="48"/>
  <c r="E11" i="48"/>
  <c r="E11" i="47"/>
  <c r="G5" i="47"/>
  <c r="G11" i="47" s="1"/>
  <c r="C11" i="48"/>
  <c r="C11" i="47"/>
  <c r="C11" i="46"/>
  <c r="E12" i="18"/>
  <c r="G5" i="18"/>
  <c r="G12" i="18"/>
  <c r="D23" i="18"/>
  <c r="E6" i="17"/>
  <c r="E7" i="17"/>
  <c r="E8" i="17"/>
  <c r="E9" i="17"/>
  <c r="E5" i="17"/>
  <c r="G5" i="17" s="1"/>
  <c r="F12" i="17"/>
  <c r="D12" i="17"/>
  <c r="C20" i="17" s="1"/>
  <c r="D23" i="17" s="1"/>
  <c r="G9" i="17"/>
  <c r="G8" i="17"/>
  <c r="G7" i="17"/>
  <c r="G11" i="48" l="1"/>
  <c r="C5" i="49"/>
  <c r="D28" i="18"/>
  <c r="H23" i="18"/>
  <c r="H28" i="18" s="1"/>
  <c r="E12" i="17"/>
  <c r="G12" i="17"/>
  <c r="C28" i="17"/>
  <c r="D28" i="17"/>
  <c r="E5" i="49" l="1"/>
  <c r="C11" i="49"/>
  <c r="E28" i="17"/>
  <c r="G12" i="16"/>
  <c r="E12" i="16"/>
  <c r="C18" i="16" s="1"/>
  <c r="F9" i="16"/>
  <c r="H9" i="16" s="1"/>
  <c r="F8" i="16"/>
  <c r="H8" i="16" s="1"/>
  <c r="F7" i="16"/>
  <c r="H7" i="16" s="1"/>
  <c r="F6" i="16"/>
  <c r="F5" i="16"/>
  <c r="H5" i="16" s="1"/>
  <c r="H12" i="16" s="1"/>
  <c r="G5" i="49" l="1"/>
  <c r="E11" i="49"/>
  <c r="G21" i="18"/>
  <c r="G28" i="18" s="1"/>
  <c r="I28" i="18" s="1"/>
  <c r="G21" i="19" s="1"/>
  <c r="G28" i="19" s="1"/>
  <c r="I28" i="19" s="1"/>
  <c r="G19" i="20" s="1"/>
  <c r="G26" i="20" s="1"/>
  <c r="I26" i="20" s="1"/>
  <c r="G19" i="21" s="1"/>
  <c r="G26" i="21" s="1"/>
  <c r="I26" i="21" s="1"/>
  <c r="G19" i="22" s="1"/>
  <c r="G26" i="22" s="1"/>
  <c r="I26" i="22" s="1"/>
  <c r="G19" i="23" s="1"/>
  <c r="G26" i="23" s="1"/>
  <c r="I26" i="23" s="1"/>
  <c r="G19" i="24" s="1"/>
  <c r="G26" i="24" s="1"/>
  <c r="I26" i="24" s="1"/>
  <c r="G19" i="25" s="1"/>
  <c r="G26" i="25" s="1"/>
  <c r="I26" i="25" s="1"/>
  <c r="G20" i="26" s="1"/>
  <c r="G27" i="26" s="1"/>
  <c r="I27" i="26" s="1"/>
  <c r="G20" i="27" s="1"/>
  <c r="G27" i="27" s="1"/>
  <c r="I27" i="27" s="1"/>
  <c r="C21" i="18"/>
  <c r="C28" i="18" s="1"/>
  <c r="E28" i="18" s="1"/>
  <c r="C21" i="19" s="1"/>
  <c r="C28" i="19" s="1"/>
  <c r="E28" i="19" s="1"/>
  <c r="C19" i="20" s="1"/>
  <c r="C26" i="20" s="1"/>
  <c r="E26" i="20" s="1"/>
  <c r="C19" i="21" s="1"/>
  <c r="C26" i="21" s="1"/>
  <c r="E26" i="21" s="1"/>
  <c r="C19" i="22" s="1"/>
  <c r="C26" i="22" s="1"/>
  <c r="E26" i="22" s="1"/>
  <c r="C19" i="23" s="1"/>
  <c r="C26" i="23" s="1"/>
  <c r="E26" i="23" s="1"/>
  <c r="C19" i="24" s="1"/>
  <c r="C26" i="24" s="1"/>
  <c r="E26" i="24" s="1"/>
  <c r="C19" i="25" s="1"/>
  <c r="C26" i="25" s="1"/>
  <c r="E26" i="25" s="1"/>
  <c r="C20" i="26" s="1"/>
  <c r="C27" i="26" s="1"/>
  <c r="E27" i="26" s="1"/>
  <c r="C20" i="27" s="1"/>
  <c r="C27" i="27" s="1"/>
  <c r="E27" i="27" s="1"/>
  <c r="C28" i="16"/>
  <c r="D23" i="16"/>
  <c r="D28" i="16" s="1"/>
  <c r="F12" i="16"/>
  <c r="G12" i="15"/>
  <c r="E12" i="15"/>
  <c r="C18" i="15" s="1"/>
  <c r="F9" i="15"/>
  <c r="H9" i="15" s="1"/>
  <c r="F8" i="15"/>
  <c r="H8" i="15" s="1"/>
  <c r="F7" i="15"/>
  <c r="H7" i="15" s="1"/>
  <c r="F6" i="15"/>
  <c r="F5" i="15"/>
  <c r="H5" i="15" s="1"/>
  <c r="G11" i="49" l="1"/>
  <c r="C11" i="50" s="1"/>
  <c r="C5" i="50"/>
  <c r="E5" i="50" s="1"/>
  <c r="C20" i="28"/>
  <c r="C27" i="28" s="1"/>
  <c r="E27" i="28" s="1"/>
  <c r="C20" i="29" s="1"/>
  <c r="C30" i="29" s="1"/>
  <c r="E30" i="29" s="1"/>
  <c r="C20" i="30" s="1"/>
  <c r="C30" i="30" s="1"/>
  <c r="E30" i="30" s="1"/>
  <c r="C20" i="31" s="1"/>
  <c r="C30" i="31" s="1"/>
  <c r="E30" i="31" s="1"/>
  <c r="C20" i="32" s="1"/>
  <c r="C30" i="32" s="1"/>
  <c r="E30" i="32" s="1"/>
  <c r="C20" i="33" s="1"/>
  <c r="C30" i="33" s="1"/>
  <c r="E30" i="33" s="1"/>
  <c r="C20" i="34" s="1"/>
  <c r="C30" i="34" s="1"/>
  <c r="E30" i="34" s="1"/>
  <c r="G20" i="28"/>
  <c r="G27" i="28" s="1"/>
  <c r="I27" i="28" s="1"/>
  <c r="G20" i="29" s="1"/>
  <c r="G30" i="29" s="1"/>
  <c r="I30" i="29" s="1"/>
  <c r="G20" i="30" s="1"/>
  <c r="G30" i="30" s="1"/>
  <c r="I30" i="30" s="1"/>
  <c r="G20" i="31" s="1"/>
  <c r="G30" i="31" s="1"/>
  <c r="I30" i="31" s="1"/>
  <c r="G20" i="32" s="1"/>
  <c r="G30" i="32" s="1"/>
  <c r="I30" i="32" s="1"/>
  <c r="G20" i="33" s="1"/>
  <c r="G30" i="33" s="1"/>
  <c r="I30" i="33" s="1"/>
  <c r="E28" i="16"/>
  <c r="F12" i="15"/>
  <c r="H12" i="15"/>
  <c r="C28" i="15"/>
  <c r="D23" i="15"/>
  <c r="D28" i="15" s="1"/>
  <c r="G5" i="50" l="1"/>
  <c r="E11" i="50"/>
  <c r="G20" i="34"/>
  <c r="G30" i="34" s="1"/>
  <c r="I30" i="34" s="1"/>
  <c r="I30" i="35" s="1"/>
  <c r="E28" i="15"/>
  <c r="G12" i="14"/>
  <c r="E12" i="14"/>
  <c r="C21" i="14" s="1"/>
  <c r="D27" i="14" s="1"/>
  <c r="D32" i="14" s="1"/>
  <c r="F9" i="14"/>
  <c r="H9" i="14" s="1"/>
  <c r="F8" i="14"/>
  <c r="H8" i="14" s="1"/>
  <c r="F7" i="14"/>
  <c r="H7" i="14" s="1"/>
  <c r="F6" i="14"/>
  <c r="F5" i="14"/>
  <c r="H5" i="14" s="1"/>
  <c r="C5" i="51" l="1"/>
  <c r="G11" i="50"/>
  <c r="H12" i="14"/>
  <c r="F12" i="14"/>
  <c r="G12" i="13"/>
  <c r="E12" i="13"/>
  <c r="C21" i="13" s="1"/>
  <c r="F9" i="13"/>
  <c r="H9" i="13" s="1"/>
  <c r="F8" i="13"/>
  <c r="H8" i="13" s="1"/>
  <c r="F7" i="13"/>
  <c r="H7" i="13" s="1"/>
  <c r="F6" i="13"/>
  <c r="F5" i="13"/>
  <c r="H5" i="13" s="1"/>
  <c r="E5" i="51" l="1"/>
  <c r="C11" i="51"/>
  <c r="F12" i="13"/>
  <c r="H12" i="13"/>
  <c r="D27" i="13"/>
  <c r="D32" i="13" s="1"/>
  <c r="E11" i="51" l="1"/>
  <c r="G5" i="51"/>
  <c r="E12" i="12"/>
  <c r="G11" i="51" l="1"/>
  <c r="C5" i="52"/>
  <c r="G12" i="12"/>
  <c r="C21" i="12"/>
  <c r="D27" i="12" s="1"/>
  <c r="D32" i="12" s="1"/>
  <c r="F9" i="12"/>
  <c r="H9" i="12" s="1"/>
  <c r="F8" i="12"/>
  <c r="H8" i="12" s="1"/>
  <c r="F7" i="12"/>
  <c r="H7" i="12" s="1"/>
  <c r="F6" i="12"/>
  <c r="F5" i="12"/>
  <c r="H5" i="12" s="1"/>
  <c r="E5" i="52" l="1"/>
  <c r="C11" i="52"/>
  <c r="H12" i="12"/>
  <c r="F12" i="12"/>
  <c r="G5" i="52" l="1"/>
  <c r="E11" i="52"/>
  <c r="G12" i="11"/>
  <c r="E12" i="11"/>
  <c r="C21" i="11" s="1"/>
  <c r="D27" i="11" s="1"/>
  <c r="F9" i="11"/>
  <c r="H9" i="11" s="1"/>
  <c r="F8" i="11"/>
  <c r="H8" i="11" s="1"/>
  <c r="F7" i="11"/>
  <c r="H7" i="11" s="1"/>
  <c r="F6" i="11"/>
  <c r="F5" i="11"/>
  <c r="H5" i="11" s="1"/>
  <c r="C5" i="53" l="1"/>
  <c r="G11" i="52"/>
  <c r="C32" i="11"/>
  <c r="D32" i="11"/>
  <c r="H12" i="11"/>
  <c r="F12" i="11"/>
  <c r="E25" i="9"/>
  <c r="C11" i="53" l="1"/>
  <c r="E5" i="53"/>
  <c r="E32" i="11"/>
  <c r="C22" i="12" s="1"/>
  <c r="C32" i="12" s="1"/>
  <c r="E32" i="12" s="1"/>
  <c r="C22" i="13" s="1"/>
  <c r="C32" i="13" s="1"/>
  <c r="E32" i="13" s="1"/>
  <c r="C22" i="14" s="1"/>
  <c r="C32" i="14" s="1"/>
  <c r="E32" i="14" s="1"/>
  <c r="F6" i="10"/>
  <c r="F7" i="10"/>
  <c r="F8" i="10"/>
  <c r="F9" i="10"/>
  <c r="F5" i="10"/>
  <c r="H5" i="10" s="1"/>
  <c r="G5" i="53" l="1"/>
  <c r="E11" i="53"/>
  <c r="G12" i="10"/>
  <c r="E12" i="10"/>
  <c r="C22" i="10" s="1"/>
  <c r="D28" i="10" s="1"/>
  <c r="H9" i="10"/>
  <c r="H8" i="10"/>
  <c r="H7" i="10"/>
  <c r="C5" i="54" l="1"/>
  <c r="E5" i="54" s="1"/>
  <c r="G11" i="53"/>
  <c r="C11" i="54" s="1"/>
  <c r="F12" i="10"/>
  <c r="D33" i="10"/>
  <c r="C33" i="10"/>
  <c r="H12" i="10"/>
  <c r="E11" i="54" l="1"/>
  <c r="G5" i="54"/>
  <c r="E33" i="10"/>
  <c r="H11" i="9"/>
  <c r="E11" i="9"/>
  <c r="G11" i="9" s="1"/>
  <c r="G10" i="9"/>
  <c r="G9" i="9"/>
  <c r="I9" i="9" s="1"/>
  <c r="G8" i="9"/>
  <c r="I8" i="9" s="1"/>
  <c r="G7" i="9"/>
  <c r="I7" i="9" s="1"/>
  <c r="G6" i="9"/>
  <c r="I6" i="9" s="1"/>
  <c r="G5" i="9"/>
  <c r="I5" i="9" s="1"/>
  <c r="G4" i="9"/>
  <c r="I4" i="9" s="1"/>
  <c r="H11" i="8"/>
  <c r="E11" i="8"/>
  <c r="G11" i="8" s="1"/>
  <c r="G8" i="8"/>
  <c r="I8" i="8" s="1"/>
  <c r="G7" i="8"/>
  <c r="I7" i="8" s="1"/>
  <c r="G6" i="8"/>
  <c r="I6" i="8" s="1"/>
  <c r="G5" i="8"/>
  <c r="I5" i="8" s="1"/>
  <c r="G4" i="8"/>
  <c r="I4" i="8" s="1"/>
  <c r="G11" i="54" l="1"/>
  <c r="C11" i="55" s="1"/>
  <c r="C5" i="55"/>
  <c r="E5" i="55" s="1"/>
  <c r="I11" i="9"/>
  <c r="C18" i="9"/>
  <c r="D21" i="9" s="1"/>
  <c r="D29" i="9" s="1"/>
  <c r="I11" i="8"/>
  <c r="C18" i="8"/>
  <c r="C22" i="8" s="1"/>
  <c r="G4" i="7"/>
  <c r="G5" i="7"/>
  <c r="G6" i="7"/>
  <c r="G7" i="7"/>
  <c r="G8" i="7"/>
  <c r="G9" i="7"/>
  <c r="G10" i="7"/>
  <c r="E11" i="55" l="1"/>
  <c r="G5" i="55"/>
  <c r="G11" i="55" s="1"/>
  <c r="D21" i="8"/>
  <c r="D29" i="8" s="1"/>
  <c r="C29" i="8"/>
  <c r="F29" i="6"/>
  <c r="E29" i="8" l="1"/>
  <c r="C19" i="9" s="1"/>
  <c r="C22" i="9" s="1"/>
  <c r="C29" i="9" s="1"/>
  <c r="E29" i="9" s="1"/>
  <c r="H11" i="7"/>
  <c r="E11" i="7"/>
  <c r="I9" i="7"/>
  <c r="I8" i="7"/>
  <c r="I7" i="7"/>
  <c r="I6" i="7"/>
  <c r="I5" i="7"/>
  <c r="C18" i="7" l="1"/>
  <c r="G11" i="7"/>
  <c r="I4" i="7"/>
  <c r="I11" i="7" s="1"/>
  <c r="C31" i="6"/>
  <c r="H11" i="6"/>
  <c r="E11" i="6"/>
  <c r="D11" i="6"/>
  <c r="I9" i="6"/>
  <c r="I8" i="6"/>
  <c r="G7" i="6"/>
  <c r="I7" i="6" s="1"/>
  <c r="I6" i="6"/>
  <c r="G5" i="6"/>
  <c r="I5" i="6" s="1"/>
  <c r="G4" i="6"/>
  <c r="C22" i="7" l="1"/>
  <c r="C29" i="7" s="1"/>
  <c r="D21" i="7"/>
  <c r="D29" i="7" s="1"/>
  <c r="G11" i="6"/>
  <c r="C20" i="6" s="1"/>
  <c r="D23" i="6" s="1"/>
  <c r="I4" i="6"/>
  <c r="I11" i="6" s="1"/>
  <c r="H11" i="4"/>
  <c r="D31" i="6" l="1"/>
  <c r="E31" i="6" s="1"/>
  <c r="E29" i="7"/>
  <c r="D31" i="3"/>
  <c r="D31" i="5"/>
  <c r="O19" i="4" l="1"/>
  <c r="I10" i="5" l="1"/>
  <c r="H11" i="5"/>
  <c r="E11" i="5"/>
  <c r="D11" i="5"/>
  <c r="I9" i="5"/>
  <c r="I8" i="5"/>
  <c r="G7" i="5"/>
  <c r="I7" i="5" s="1"/>
  <c r="G6" i="5"/>
  <c r="I6" i="5" s="1"/>
  <c r="G5" i="5"/>
  <c r="I5" i="5" s="1"/>
  <c r="G4" i="5"/>
  <c r="G11" i="5" l="1"/>
  <c r="C20" i="5" s="1"/>
  <c r="I4" i="5"/>
  <c r="I11" i="5" s="1"/>
  <c r="D23" i="5"/>
  <c r="C24" i="5" s="1"/>
  <c r="C31" i="5" s="1"/>
  <c r="M24" i="3"/>
  <c r="I31" i="3"/>
  <c r="E31" i="5" l="1"/>
  <c r="E11" i="4"/>
  <c r="D11" i="4"/>
  <c r="I9" i="4"/>
  <c r="I8" i="4"/>
  <c r="G7" i="4"/>
  <c r="I7" i="4" s="1"/>
  <c r="I6" i="4"/>
  <c r="G5" i="4"/>
  <c r="I5" i="4" s="1"/>
  <c r="G4" i="4"/>
  <c r="G11" i="4" l="1"/>
  <c r="C20" i="4" s="1"/>
  <c r="D23" i="4" s="1"/>
  <c r="D31" i="4" s="1"/>
  <c r="I4" i="4"/>
  <c r="I11" i="4" s="1"/>
  <c r="C31" i="4" l="1"/>
  <c r="E31" i="4" s="1"/>
  <c r="H11" i="3"/>
  <c r="H20" i="3" s="1"/>
  <c r="I23" i="3" s="1"/>
  <c r="E11" i="3"/>
  <c r="C20" i="3" s="1"/>
  <c r="D11" i="3"/>
  <c r="G9" i="3"/>
  <c r="I9" i="3" s="1"/>
  <c r="I8" i="3"/>
  <c r="G7" i="3"/>
  <c r="I7" i="3" s="1"/>
  <c r="G6" i="3"/>
  <c r="I6" i="3" s="1"/>
  <c r="G5" i="3"/>
  <c r="I5" i="3" s="1"/>
  <c r="G4" i="3"/>
  <c r="C24" i="3" l="1"/>
  <c r="D23" i="3"/>
  <c r="G11" i="3"/>
  <c r="H24" i="3"/>
  <c r="I4" i="3"/>
  <c r="I11" i="3" s="1"/>
  <c r="D30" i="2"/>
  <c r="C26" i="3" l="1"/>
  <c r="H31" i="3"/>
  <c r="J31" i="3" s="1"/>
  <c r="H11" i="2"/>
  <c r="E11" i="2"/>
  <c r="C20" i="2" s="1"/>
  <c r="D22" i="2" s="1"/>
  <c r="D11" i="2"/>
  <c r="G9" i="2"/>
  <c r="I9" i="2" s="1"/>
  <c r="I8" i="2"/>
  <c r="G7" i="2"/>
  <c r="I7" i="2" s="1"/>
  <c r="G6" i="2"/>
  <c r="I6" i="2" s="1"/>
  <c r="G5" i="2"/>
  <c r="I5" i="2" s="1"/>
  <c r="G4" i="2"/>
  <c r="I4" i="2" s="1"/>
  <c r="I11" i="2" l="1"/>
  <c r="C23" i="2"/>
  <c r="C30" i="2" s="1"/>
  <c r="E30" i="2" s="1"/>
  <c r="G11" i="2"/>
  <c r="I22" i="1"/>
  <c r="H25" i="1"/>
  <c r="E25" i="1"/>
  <c r="C34" i="1" s="1"/>
  <c r="D36" i="1" s="1"/>
  <c r="D25" i="1"/>
  <c r="G20" i="1"/>
  <c r="I20" i="1" s="1"/>
  <c r="G21" i="1"/>
  <c r="I21" i="1" s="1"/>
  <c r="G23" i="1"/>
  <c r="I23" i="1" s="1"/>
  <c r="G19" i="1"/>
  <c r="I19" i="1" s="1"/>
  <c r="G18" i="1"/>
  <c r="I18" i="1" s="1"/>
  <c r="I25" i="1" l="1"/>
  <c r="G25" i="1"/>
  <c r="D44" i="1"/>
  <c r="C37" i="1" l="1"/>
  <c r="C44" i="1" s="1"/>
  <c r="E44" i="1" s="1"/>
  <c r="D11" i="1" l="1"/>
  <c r="C31" i="3" l="1"/>
  <c r="E31" i="3" s="1"/>
  <c r="I30" i="36" l="1"/>
  <c r="E30" i="36"/>
</calcChain>
</file>

<file path=xl/sharedStrings.xml><?xml version="1.0" encoding="utf-8"?>
<sst xmlns="http://schemas.openxmlformats.org/spreadsheetml/2006/main" count="2589" uniqueCount="239">
  <si>
    <t>LANDLORD</t>
  </si>
  <si>
    <t>TENANTS</t>
  </si>
  <si>
    <t>SHOP#</t>
  </si>
  <si>
    <t>NAME</t>
  </si>
  <si>
    <t>TELEPHONE</t>
  </si>
  <si>
    <t>ALEX MWANGI</t>
  </si>
  <si>
    <t>0724555549</t>
  </si>
  <si>
    <t>RENT</t>
  </si>
  <si>
    <t>RAYMOND NJENGA</t>
  </si>
  <si>
    <t>0727134968</t>
  </si>
  <si>
    <t>NEWTON MURIMI WAWERU</t>
  </si>
  <si>
    <t>0721650124</t>
  </si>
  <si>
    <t>JOSEPHINE MUMBI MUKUNDI</t>
  </si>
  <si>
    <t>0722582060</t>
  </si>
  <si>
    <t>ALLAN NGUGI MBURU</t>
  </si>
  <si>
    <t>NGANGA WA KAMAU</t>
  </si>
  <si>
    <t>0726745763/0787341007</t>
  </si>
  <si>
    <t>AGREEMENT SIGNED?</t>
  </si>
  <si>
    <t>yes</t>
  </si>
  <si>
    <t>0727679771/0721312990</t>
  </si>
  <si>
    <t>James Njoroge(employee)</t>
  </si>
  <si>
    <t>GROCERY</t>
  </si>
  <si>
    <t>BUTCHERY</t>
  </si>
  <si>
    <t>MOVIE</t>
  </si>
  <si>
    <t>DETAILS</t>
  </si>
  <si>
    <t>SHOP TYPE</t>
  </si>
  <si>
    <t>ASSET FLOW LTD</t>
  </si>
  <si>
    <t>Name</t>
  </si>
  <si>
    <t>BF</t>
  </si>
  <si>
    <t>GABBAGE</t>
  </si>
  <si>
    <t xml:space="preserve">PAID </t>
  </si>
  <si>
    <t>BALANCE</t>
  </si>
  <si>
    <t>SUMMARY</t>
  </si>
  <si>
    <t xml:space="preserve">DETAILS </t>
  </si>
  <si>
    <t xml:space="preserve">CR </t>
  </si>
  <si>
    <t>DR</t>
  </si>
  <si>
    <t>BL</t>
  </si>
  <si>
    <t>MAY  REMITANCE</t>
  </si>
  <si>
    <t xml:space="preserve">COMMISION  </t>
  </si>
  <si>
    <t>NET</t>
  </si>
  <si>
    <t>PAYMENTS</t>
  </si>
  <si>
    <t>TOTAL</t>
  </si>
  <si>
    <t>L. Mwangi</t>
  </si>
  <si>
    <t>Approved By</t>
  </si>
  <si>
    <t>Date</t>
  </si>
  <si>
    <t>…………………………</t>
  </si>
  <si>
    <t>………………………………</t>
  </si>
  <si>
    <t>……………….</t>
  </si>
  <si>
    <t>DEPOSIT</t>
  </si>
  <si>
    <t xml:space="preserve"> CASH STATEMENT FOR THE MONTH OF  MAY 2017</t>
  </si>
  <si>
    <t>GRAND TOTAL</t>
  </si>
  <si>
    <t xml:space="preserve">  </t>
  </si>
  <si>
    <t xml:space="preserve"> CASH STATEMENT FOR THE MONTH OF JUNE 2017</t>
  </si>
  <si>
    <t>JUNE REMITANCE</t>
  </si>
  <si>
    <t>DEDUCTION</t>
  </si>
  <si>
    <t>MARGRET</t>
  </si>
  <si>
    <t>PAID ON12/6/2016</t>
  </si>
  <si>
    <t>JOSEPHINE M MUKUNDI</t>
  </si>
  <si>
    <t xml:space="preserve"> CASH STATEMENT FOR THE MONTH OF JULY 2017</t>
  </si>
  <si>
    <t>JULY REMITANCE</t>
  </si>
  <si>
    <t>ESTHER WANGUI</t>
  </si>
  <si>
    <t>PAID ON 12/6/2016</t>
  </si>
  <si>
    <t>PAID ON 14/6/2016</t>
  </si>
  <si>
    <t>-</t>
  </si>
  <si>
    <t>PAUL GITHUKA</t>
  </si>
  <si>
    <t>direct  landlord</t>
  </si>
  <si>
    <t>DIRECT TO LANDLORD</t>
  </si>
  <si>
    <t>DIRECT  TO LANDLORD</t>
  </si>
  <si>
    <t>keneddy</t>
  </si>
  <si>
    <t>VACANT</t>
  </si>
  <si>
    <t>JOSEPHINE  MUMBI</t>
  </si>
  <si>
    <t>MBUGUA GUIATHUKA</t>
  </si>
  <si>
    <t>KENNEDY</t>
  </si>
  <si>
    <t>NEWTON</t>
  </si>
  <si>
    <t>LL</t>
  </si>
  <si>
    <t xml:space="preserve"> CASH STATEMENT FOR THE MONTH OF AUGUST 2017</t>
  </si>
  <si>
    <t>PAYMENT 5/8/2017</t>
  </si>
  <si>
    <t>PAYMENT 17/8/2017</t>
  </si>
  <si>
    <t>MPESA</t>
  </si>
  <si>
    <t>KENNEDY  NGANGA</t>
  </si>
  <si>
    <t>GIVEN TO LANDLORD</t>
  </si>
  <si>
    <t xml:space="preserve"> CASH STATEMENT FOR THE MONTH OF SEPTEMBER 2017</t>
  </si>
  <si>
    <t>ERICK MONEY</t>
  </si>
  <si>
    <t xml:space="preserve"> CASH STATEMENT FOR THE MONTH OF NOV  2017</t>
  </si>
  <si>
    <t>NOV</t>
  </si>
  <si>
    <t>DEPO</t>
  </si>
  <si>
    <t>DIRECT  TO LAND</t>
  </si>
  <si>
    <t>GRACE</t>
  </si>
  <si>
    <t xml:space="preserve"> CASH STATEMENT FOR THE MONTH OF DEC 2017</t>
  </si>
  <si>
    <t xml:space="preserve">PAID  ON </t>
  </si>
  <si>
    <t xml:space="preserve"> CASH STATEMENT FOR THE MONTH OF JAN  2018</t>
  </si>
  <si>
    <t>JAN</t>
  </si>
  <si>
    <t>DEC</t>
  </si>
  <si>
    <t xml:space="preserve">JOSEPHINE </t>
  </si>
  <si>
    <t xml:space="preserve">NEWTON </t>
  </si>
  <si>
    <t xml:space="preserve">PAUL </t>
  </si>
  <si>
    <t xml:space="preserve">ESTHER </t>
  </si>
  <si>
    <t>ALLAN NGUGI</t>
  </si>
  <si>
    <t>PREPARED BY</t>
  </si>
  <si>
    <t>RECEIVED BY</t>
  </si>
  <si>
    <t>JOSEPHINE MUKUNDI</t>
  </si>
  <si>
    <t>NEWTON MURIMI</t>
  </si>
  <si>
    <t>GRACE WANJIKU</t>
  </si>
  <si>
    <t xml:space="preserve">FEB </t>
  </si>
  <si>
    <t xml:space="preserve">COMMISSION </t>
  </si>
  <si>
    <t xml:space="preserve">ALLAN NGUGI </t>
  </si>
  <si>
    <t xml:space="preserve">RENT STATEMENT </t>
  </si>
  <si>
    <t>FOR THE MONTH OF FEBRUARY 2018</t>
  </si>
  <si>
    <t>TOTAL DUE</t>
  </si>
  <si>
    <t>DIRECT TO LL</t>
  </si>
  <si>
    <t xml:space="preserve">                                                                                                                          </t>
  </si>
  <si>
    <t>FOR THE MONTH OF MARCH  2018</t>
  </si>
  <si>
    <t>RUTH</t>
  </si>
  <si>
    <t>APPROVED  BY</t>
  </si>
  <si>
    <t>GITHUKA</t>
  </si>
  <si>
    <t>MARCH</t>
  </si>
  <si>
    <t>APRIL</t>
  </si>
  <si>
    <t>FOR THE MONTH OF APRIL 2018</t>
  </si>
  <si>
    <t>FOR THE MONTH OF MAY 2018</t>
  </si>
  <si>
    <t>MAY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</si>
  <si>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</si>
  <si>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FOR THE MONTH OF JUNE 2018</t>
  </si>
  <si>
    <t>JUNE</t>
  </si>
  <si>
    <t>FOR THE MONTH OF JULY 2018</t>
  </si>
  <si>
    <t>JULY</t>
  </si>
  <si>
    <t>FOR THE MONTH OF AUGUST 2018</t>
  </si>
  <si>
    <t>GRACE/PATRICK</t>
  </si>
  <si>
    <t>AUGUST</t>
  </si>
  <si>
    <t>SEP</t>
  </si>
  <si>
    <t>FOR THE MONTH OF SEPTEMBER 2018</t>
  </si>
  <si>
    <t>ADVANCE</t>
  </si>
  <si>
    <t>CASH</t>
  </si>
  <si>
    <t>FOR THE MONTH OF OCTOBER 2018</t>
  </si>
  <si>
    <t>OCT</t>
  </si>
  <si>
    <t xml:space="preserve">EXPECTED </t>
  </si>
  <si>
    <t>PAID</t>
  </si>
  <si>
    <t>FOR THE MONTH OF NOVEMBER 2018</t>
  </si>
  <si>
    <t>PATRICK RWENGO</t>
  </si>
  <si>
    <t>FOR THE MONTH OF DECEMBER 2018</t>
  </si>
  <si>
    <t>FOR THE MONTH OF JANUARY 2019</t>
  </si>
  <si>
    <t>PAID ON 10/1/19</t>
  </si>
  <si>
    <t>FOR THE MONTH OF FEBRUARY 2019</t>
  </si>
  <si>
    <t>FEB</t>
  </si>
  <si>
    <t>PAID ON 11/2/19</t>
  </si>
  <si>
    <t>PAID ON 1/3/19</t>
  </si>
  <si>
    <t>FOR THE MONTH OF MARCH 2019</t>
  </si>
  <si>
    <t>FOR THE MONTH OF APRIL 2019</t>
  </si>
  <si>
    <t>ESTHER</t>
  </si>
  <si>
    <t>FOR THE MONTH OF MAY 2019</t>
  </si>
  <si>
    <t>PAID ON 8/5/19</t>
  </si>
  <si>
    <t>PAID ON 19/5/19</t>
  </si>
  <si>
    <t>FOR THE MONTH OF JUNE 2019</t>
  </si>
  <si>
    <t>DAVID MBUGUA</t>
  </si>
  <si>
    <t>PAID ON 4/6/19</t>
  </si>
  <si>
    <t>FOR THE MONTH OF JULY 2019</t>
  </si>
  <si>
    <t>PAID ON 3/7/19</t>
  </si>
  <si>
    <t>FAITH THANDI</t>
  </si>
  <si>
    <t xml:space="preserve">DAVID </t>
  </si>
  <si>
    <t>FOR THE MONTH OF AUGUST 2019</t>
  </si>
  <si>
    <t>PAID ON5/8/19</t>
  </si>
  <si>
    <t>PAID ON 3/9</t>
  </si>
  <si>
    <t>FOR THE MONTH OF SEPT 2019</t>
  </si>
  <si>
    <t>SEPT</t>
  </si>
  <si>
    <t>PAID ON 6/9</t>
  </si>
  <si>
    <t>FLO</t>
  </si>
  <si>
    <t>ELECTRICITY REPAIR</t>
  </si>
  <si>
    <t>ELECTMATERIALS+LABOUR</t>
  </si>
  <si>
    <t>FOR THE MONTH OFOCTOBER 2019</t>
  </si>
  <si>
    <t>ELECTRICITYREPAIRLABOUR</t>
  </si>
  <si>
    <t>NOVEMBER</t>
  </si>
  <si>
    <t>FOR THE MONTH OF NOVEMBER 2019</t>
  </si>
  <si>
    <t>ELECTRICAL MATERIALS</t>
  </si>
  <si>
    <t>NDERITU TRANSPORT</t>
  </si>
  <si>
    <t>DECEMBER</t>
  </si>
  <si>
    <t>FOR THE MONTH OF DECEMBER 2019</t>
  </si>
  <si>
    <t>PAID ON 13/12</t>
  </si>
  <si>
    <t>JANUARY</t>
  </si>
  <si>
    <t>FOR THE MONTH OF JANUARY 2020</t>
  </si>
  <si>
    <t>PAID ON12/1</t>
  </si>
  <si>
    <t>FOR THE MONTH OF FEBRUARY  2020</t>
  </si>
  <si>
    <t>FEBRUARY</t>
  </si>
  <si>
    <t>PAID ON 1/2</t>
  </si>
  <si>
    <t>PAID ON 8/2/20</t>
  </si>
  <si>
    <t>FOR THE MONTH OF MARCH 2020</t>
  </si>
  <si>
    <t>PAID ON 11/3</t>
  </si>
  <si>
    <t>FOR THE MONTH OF APRIL 2020</t>
  </si>
  <si>
    <t>PAID ON 21/4</t>
  </si>
  <si>
    <t>FOR THE MONTH OF MAY 2020</t>
  </si>
  <si>
    <t>PAID ON 20/5</t>
  </si>
  <si>
    <t>FOR THE MONTH OF JUNE 2020</t>
  </si>
  <si>
    <t>PAID ON 18/6</t>
  </si>
  <si>
    <t>PAID ON 13/7</t>
  </si>
  <si>
    <t>FOR THE MONTH OFJULY 2020</t>
  </si>
  <si>
    <t>NEWTON DIRECT TO LL</t>
  </si>
  <si>
    <t>FOR THE MONTH OF AUGUST 2020</t>
  </si>
  <si>
    <t>FOR THE MONTH OF SEPTEMBER 2020</t>
  </si>
  <si>
    <t>SEPTEMBER</t>
  </si>
  <si>
    <t>PAID ON 5/9</t>
  </si>
  <si>
    <t>PAID ON 14/9</t>
  </si>
  <si>
    <t>PAID ON 21/9</t>
  </si>
  <si>
    <t>OCTOBER</t>
  </si>
  <si>
    <t>FOR THE MONTH OF OCTOBER 2020</t>
  </si>
  <si>
    <t>PAID ON 9/10</t>
  </si>
  <si>
    <t>FOR THE MONTH OF NOVEMBER 2020</t>
  </si>
  <si>
    <t>PAID ON 23/10</t>
  </si>
  <si>
    <t>paid on 5/11</t>
  </si>
  <si>
    <t>PAID ON 11/11</t>
  </si>
  <si>
    <t>FOR THE MONTH OF DECEMBER 2020</t>
  </si>
  <si>
    <t>PAID ON 9/12</t>
  </si>
  <si>
    <t>PAID ON 18/12</t>
  </si>
  <si>
    <t>FOR THE MONTH OF JANUARY 2021</t>
  </si>
  <si>
    <t>PAID ON 16/1</t>
  </si>
  <si>
    <t>FOR THE MONTH OF FEBRUARY 2021</t>
  </si>
  <si>
    <t>PAID ON 11/2</t>
  </si>
  <si>
    <t>FOR THE MONTH OF MARCH 2021</t>
  </si>
  <si>
    <t>PAID ON 8/3</t>
  </si>
  <si>
    <t>PAID ON 13/3</t>
  </si>
  <si>
    <t>FOR THE MONTH OF APRIL 2021</t>
  </si>
  <si>
    <t>PAID ON 10/4</t>
  </si>
  <si>
    <t>PAID ON 17/4</t>
  </si>
  <si>
    <t>FOR THE MONTH OF MAY 2021</t>
  </si>
  <si>
    <t>PAID ON 5/5</t>
  </si>
  <si>
    <t>PAID ON 14/5</t>
  </si>
  <si>
    <t>FOR THE MONTH OF JUNE 2021</t>
  </si>
  <si>
    <t>PAID ON 5/6</t>
  </si>
  <si>
    <t>PAID ON 10/6</t>
  </si>
  <si>
    <t>FOR THE MONTH OF JULY 2021</t>
  </si>
  <si>
    <t>PAID ON 14/7</t>
  </si>
  <si>
    <t>PAID ON 23/7</t>
  </si>
  <si>
    <t>FOR THE MONTH OF AUGUST 2021</t>
  </si>
  <si>
    <t>PAID ON 4/8</t>
  </si>
  <si>
    <t>paid on 14/8</t>
  </si>
  <si>
    <t>FOR THE MONTH OF SEPT 2021</t>
  </si>
  <si>
    <t>FOR THE MONTH OF OCT 2021</t>
  </si>
  <si>
    <t>PAID ON 20/9</t>
  </si>
  <si>
    <t>PAID ON 17/10</t>
  </si>
  <si>
    <t>FOR THE MONTH OF NOVEMBER  2021</t>
  </si>
  <si>
    <t>PAID ON 9/11</t>
  </si>
  <si>
    <t>FOR THE MONTH OF DECEMBER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</si>
</sst>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rgb="FF1A8600"/>
      <name val="Times New Roman"/>
      <family val="1"/>
    </font>
    <font>
      <b/>
      <u/>
      <sz val="14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16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164" fontId="0" fillId="0" borderId="0" xfId="1" applyNumberFormat="1" applyFont="1"/>
    <xf numFmtId="0" fontId="0" fillId="0" borderId="0" xfId="0" quotePrefix="1" applyFill="1"/>
    <xf numFmtId="0" fontId="0" fillId="2" borderId="1" xfId="0" applyFill="1" applyBorder="1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 applyAlignment="1">
      <alignment wrapText="1"/>
    </xf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1" xfId="0" applyFont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49" fontId="9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10" fillId="0" borderId="1" xfId="0" applyNumberFormat="1" applyFont="1" applyBorder="1"/>
    <xf numFmtId="0" fontId="0" fillId="0" borderId="1" xfId="0" applyNumberFormat="1" applyBorder="1"/>
    <xf numFmtId="4" fontId="0" fillId="0" borderId="1" xfId="0" applyNumberFormat="1" applyBorder="1"/>
    <xf numFmtId="165" fontId="11" fillId="0" borderId="1" xfId="0" applyNumberFormat="1" applyFont="1" applyBorder="1"/>
    <xf numFmtId="49" fontId="10" fillId="0" borderId="1" xfId="0" applyNumberFormat="1" applyFont="1" applyFill="1" applyBorder="1"/>
    <xf numFmtId="49" fontId="12" fillId="0" borderId="1" xfId="0" applyNumberFormat="1" applyFont="1" applyBorder="1"/>
    <xf numFmtId="49" fontId="11" fillId="0" borderId="1" xfId="1" applyNumberFormat="1" applyFont="1" applyBorder="1" applyAlignment="1">
      <alignment horizontal="right"/>
    </xf>
    <xf numFmtId="49" fontId="11" fillId="0" borderId="1" xfId="0" applyNumberFormat="1" applyFont="1" applyBorder="1" applyAlignment="1">
      <alignment horizontal="right"/>
    </xf>
    <xf numFmtId="0" fontId="13" fillId="0" borderId="0" xfId="0" applyFont="1"/>
    <xf numFmtId="0" fontId="8" fillId="0" borderId="0" xfId="0" applyFont="1" applyBorder="1"/>
    <xf numFmtId="0" fontId="14" fillId="0" borderId="1" xfId="0" applyFont="1" applyBorder="1"/>
    <xf numFmtId="9" fontId="0" fillId="0" borderId="1" xfId="0" applyNumberFormat="1" applyBorder="1"/>
    <xf numFmtId="0" fontId="0" fillId="0" borderId="1" xfId="0" applyFill="1" applyBorder="1"/>
    <xf numFmtId="14" fontId="0" fillId="0" borderId="0" xfId="0" applyNumberFormat="1" applyBorder="1"/>
    <xf numFmtId="0" fontId="4" fillId="0" borderId="1" xfId="0" applyFont="1" applyBorder="1"/>
    <xf numFmtId="0" fontId="0" fillId="0" borderId="0" xfId="0" applyBorder="1"/>
    <xf numFmtId="4" fontId="4" fillId="0" borderId="1" xfId="0" applyNumberFormat="1" applyFont="1" applyBorder="1"/>
    <xf numFmtId="0" fontId="8" fillId="0" borderId="0" xfId="0" applyFont="1"/>
    <xf numFmtId="43" fontId="0" fillId="0" borderId="0" xfId="0" applyNumberFormat="1"/>
    <xf numFmtId="0" fontId="15" fillId="0" borderId="0" xfId="0" applyFont="1" applyAlignment="1">
      <alignment horizontal="right"/>
    </xf>
    <xf numFmtId="49" fontId="9" fillId="0" borderId="1" xfId="0" applyNumberFormat="1" applyFont="1" applyBorder="1"/>
    <xf numFmtId="14" fontId="0" fillId="0" borderId="1" xfId="0" applyNumberFormat="1" applyBorder="1"/>
    <xf numFmtId="16" fontId="0" fillId="0" borderId="0" xfId="0" applyNumberFormat="1" applyBorder="1"/>
    <xf numFmtId="165" fontId="12" fillId="0" borderId="1" xfId="0" applyNumberFormat="1" applyFont="1" applyBorder="1"/>
    <xf numFmtId="165" fontId="16" fillId="0" borderId="1" xfId="0" applyNumberFormat="1" applyFont="1" applyBorder="1"/>
    <xf numFmtId="4" fontId="0" fillId="0" borderId="0" xfId="0" applyNumberFormat="1"/>
    <xf numFmtId="9" fontId="0" fillId="0" borderId="0" xfId="0" applyNumberForma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49" fontId="18" fillId="0" borderId="1" xfId="0" applyNumberFormat="1" applyFont="1" applyBorder="1" applyAlignment="1">
      <alignment horizontal="center"/>
    </xf>
    <xf numFmtId="0" fontId="18" fillId="0" borderId="1" xfId="0" applyFont="1" applyBorder="1"/>
    <xf numFmtId="0" fontId="19" fillId="0" borderId="1" xfId="0" applyFont="1" applyBorder="1"/>
    <xf numFmtId="0" fontId="15" fillId="0" borderId="1" xfId="0" applyFont="1" applyBorder="1"/>
    <xf numFmtId="0" fontId="15" fillId="0" borderId="1" xfId="0" applyNumberFormat="1" applyFont="1" applyBorder="1"/>
    <xf numFmtId="3" fontId="15" fillId="0" borderId="1" xfId="0" applyNumberFormat="1" applyFont="1" applyBorder="1"/>
    <xf numFmtId="3" fontId="21" fillId="0" borderId="1" xfId="0" applyNumberFormat="1" applyFont="1" applyBorder="1"/>
    <xf numFmtId="0" fontId="22" fillId="0" borderId="1" xfId="0" applyFont="1" applyBorder="1"/>
    <xf numFmtId="49" fontId="23" fillId="0" borderId="1" xfId="0" applyNumberFormat="1" applyFont="1" applyBorder="1"/>
    <xf numFmtId="0" fontId="15" fillId="0" borderId="1" xfId="0" applyFont="1" applyFill="1" applyBorder="1"/>
    <xf numFmtId="4" fontId="15" fillId="0" borderId="1" xfId="0" applyNumberFormat="1" applyFont="1" applyBorder="1"/>
    <xf numFmtId="165" fontId="21" fillId="0" borderId="1" xfId="0" applyNumberFormat="1" applyFont="1" applyBorder="1"/>
    <xf numFmtId="165" fontId="24" fillId="0" borderId="1" xfId="0" applyNumberFormat="1" applyFont="1" applyBorder="1"/>
    <xf numFmtId="49" fontId="25" fillId="0" borderId="1" xfId="0" applyNumberFormat="1" applyFont="1" applyBorder="1"/>
    <xf numFmtId="3" fontId="26" fillId="0" borderId="1" xfId="0" applyNumberFormat="1" applyFont="1" applyBorder="1"/>
    <xf numFmtId="49" fontId="21" fillId="0" borderId="1" xfId="0" applyNumberFormat="1" applyFont="1" applyBorder="1"/>
    <xf numFmtId="9" fontId="15" fillId="0" borderId="1" xfId="0" applyNumberFormat="1" applyFont="1" applyBorder="1"/>
    <xf numFmtId="0" fontId="27" fillId="0" borderId="1" xfId="0" applyFont="1" applyBorder="1"/>
    <xf numFmtId="14" fontId="15" fillId="0" borderId="1" xfId="0" applyNumberFormat="1" applyFont="1" applyBorder="1"/>
    <xf numFmtId="4" fontId="27" fillId="0" borderId="1" xfId="0" applyNumberFormat="1" applyFont="1" applyBorder="1"/>
    <xf numFmtId="0" fontId="8" fillId="0" borderId="0" xfId="0" applyFont="1" applyAlignment="1">
      <alignment horizontal="right"/>
    </xf>
    <xf numFmtId="14" fontId="15" fillId="0" borderId="1" xfId="0" applyNumberFormat="1" applyFont="1" applyFill="1" applyBorder="1"/>
    <xf numFmtId="3" fontId="27" fillId="0" borderId="1" xfId="0" applyNumberFormat="1" applyFont="1" applyBorder="1"/>
    <xf numFmtId="49" fontId="28" fillId="0" borderId="1" xfId="0" applyNumberFormat="1" applyFont="1" applyBorder="1" applyAlignment="1">
      <alignment horizontal="center"/>
    </xf>
    <xf numFmtId="0" fontId="28" fillId="0" borderId="1" xfId="0" applyFont="1" applyBorder="1"/>
    <xf numFmtId="49" fontId="29" fillId="0" borderId="1" xfId="0" applyNumberFormat="1" applyFont="1" applyBorder="1" applyAlignment="1">
      <alignment horizontal="center"/>
    </xf>
    <xf numFmtId="49" fontId="29" fillId="0" borderId="1" xfId="0" applyNumberFormat="1" applyFont="1" applyFill="1" applyBorder="1" applyAlignment="1">
      <alignment horizontal="center"/>
    </xf>
    <xf numFmtId="0" fontId="15" fillId="0" borderId="0" xfId="0" applyFont="1" applyBorder="1"/>
    <xf numFmtId="49" fontId="23" fillId="0" borderId="0" xfId="0" applyNumberFormat="1" applyFont="1" applyBorder="1"/>
    <xf numFmtId="4" fontId="15" fillId="0" borderId="0" xfId="0" applyNumberFormat="1" applyFont="1" applyBorder="1"/>
    <xf numFmtId="165" fontId="24" fillId="0" borderId="0" xfId="0" applyNumberFormat="1" applyFont="1" applyBorder="1"/>
    <xf numFmtId="0" fontId="18" fillId="0" borderId="0" xfId="0" applyFont="1"/>
    <xf numFmtId="3" fontId="28" fillId="0" borderId="1" xfId="0" applyNumberFormat="1" applyFont="1" applyBorder="1"/>
    <xf numFmtId="3" fontId="30" fillId="0" borderId="1" xfId="0" applyNumberFormat="1" applyFont="1" applyBorder="1"/>
    <xf numFmtId="3" fontId="0" fillId="0" borderId="0" xfId="0" applyNumberFormat="1"/>
    <xf numFmtId="16" fontId="15" fillId="0" borderId="1" xfId="0" applyNumberFormat="1" applyFont="1" applyBorder="1"/>
    <xf numFmtId="0" fontId="15" fillId="0" borderId="2" xfId="0" applyFont="1" applyFill="1" applyBorder="1"/>
    <xf numFmtId="3" fontId="22" fillId="0" borderId="1" xfId="0" applyNumberFormat="1" applyFont="1" applyBorder="1"/>
    <xf numFmtId="0" fontId="18" fillId="0" borderId="0" xfId="0" applyFont="1" applyAlignment="1">
      <alignment horizontal="left" vertical="center"/>
    </xf>
    <xf numFmtId="49" fontId="29" fillId="0" borderId="1" xfId="0" applyNumberFormat="1" applyFont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/>
    <xf numFmtId="0" fontId="19" fillId="0" borderId="0" xfId="0" applyFont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3" workbookViewId="0">
      <selection activeCell="F37" sqref="F37"/>
    </sheetView>
  </sheetViews>
  <sheetFormatPr defaultRowHeight="15" x14ac:dyDescent="0.25"/>
  <cols>
    <col min="1" max="1" width="10.5703125" bestFit="1" customWidth="1"/>
    <col min="2" max="2" width="27.140625" bestFit="1" customWidth="1"/>
    <col min="3" max="3" width="22.28515625" bestFit="1" customWidth="1"/>
    <col min="4" max="4" width="9.5703125" bestFit="1" customWidth="1"/>
    <col min="5" max="5" width="12.42578125" customWidth="1"/>
    <col min="6" max="6" width="10.5703125" customWidth="1"/>
    <col min="7" max="7" width="13.7109375" customWidth="1"/>
    <col min="9" max="9" width="12.28515625" style="1" bestFit="1" customWidth="1"/>
  </cols>
  <sheetData>
    <row r="1" spans="1:9" x14ac:dyDescent="0.25">
      <c r="A1" s="9" t="s">
        <v>0</v>
      </c>
      <c r="B1" t="s">
        <v>14</v>
      </c>
      <c r="C1" s="2" t="s">
        <v>11</v>
      </c>
    </row>
    <row r="3" spans="1:9" x14ac:dyDescent="0.25">
      <c r="A3" t="s">
        <v>1</v>
      </c>
    </row>
    <row r="4" spans="1:9" ht="30" x14ac:dyDescent="0.25">
      <c r="A4" s="3" t="s">
        <v>2</v>
      </c>
      <c r="B4" s="3" t="s">
        <v>3</v>
      </c>
      <c r="C4" s="3" t="s">
        <v>4</v>
      </c>
      <c r="D4" s="3" t="s">
        <v>7</v>
      </c>
      <c r="E4" s="6" t="s">
        <v>17</v>
      </c>
      <c r="F4" s="6" t="s">
        <v>24</v>
      </c>
      <c r="G4" s="6" t="s">
        <v>25</v>
      </c>
    </row>
    <row r="5" spans="1:9" x14ac:dyDescent="0.25">
      <c r="A5" s="8">
        <v>1</v>
      </c>
      <c r="B5" s="10" t="s">
        <v>5</v>
      </c>
      <c r="C5" s="5" t="s">
        <v>6</v>
      </c>
      <c r="D5" s="7">
        <v>6000</v>
      </c>
      <c r="E5" s="8"/>
      <c r="F5" s="4"/>
      <c r="G5" s="4" t="s">
        <v>23</v>
      </c>
    </row>
    <row r="6" spans="1:9" x14ac:dyDescent="0.25">
      <c r="A6" s="8">
        <v>2</v>
      </c>
      <c r="B6" s="4" t="s">
        <v>15</v>
      </c>
      <c r="C6" s="5" t="s">
        <v>16</v>
      </c>
      <c r="D6" s="7">
        <v>6000</v>
      </c>
      <c r="E6" s="8" t="s">
        <v>18</v>
      </c>
      <c r="F6" s="4"/>
      <c r="G6" s="4"/>
    </row>
    <row r="7" spans="1:9" x14ac:dyDescent="0.25">
      <c r="A7" s="8">
        <v>3</v>
      </c>
      <c r="B7" s="4" t="s">
        <v>8</v>
      </c>
      <c r="C7" s="5" t="s">
        <v>9</v>
      </c>
      <c r="D7" s="7">
        <v>6000</v>
      </c>
      <c r="E7" s="8" t="s">
        <v>18</v>
      </c>
      <c r="F7" s="4"/>
      <c r="G7" s="4" t="s">
        <v>22</v>
      </c>
    </row>
    <row r="8" spans="1:9" x14ac:dyDescent="0.25">
      <c r="A8" s="8">
        <v>4</v>
      </c>
      <c r="B8" s="10" t="s">
        <v>10</v>
      </c>
      <c r="C8" s="5" t="s">
        <v>19</v>
      </c>
      <c r="D8" s="7">
        <v>6000</v>
      </c>
      <c r="E8" s="8"/>
      <c r="F8" s="4" t="s">
        <v>20</v>
      </c>
      <c r="G8" s="4" t="s">
        <v>21</v>
      </c>
    </row>
    <row r="9" spans="1:9" x14ac:dyDescent="0.25">
      <c r="A9" s="8">
        <v>5</v>
      </c>
      <c r="B9" s="4"/>
      <c r="C9" s="5"/>
      <c r="D9" s="7"/>
      <c r="E9" s="8"/>
      <c r="F9" s="4"/>
      <c r="G9" s="4"/>
    </row>
    <row r="10" spans="1:9" x14ac:dyDescent="0.25">
      <c r="A10" s="8">
        <v>6</v>
      </c>
      <c r="B10" s="4" t="s">
        <v>12</v>
      </c>
      <c r="C10" s="5" t="s">
        <v>13</v>
      </c>
      <c r="D10" s="7">
        <v>6000</v>
      </c>
      <c r="E10" s="8" t="s">
        <v>18</v>
      </c>
      <c r="F10" s="4"/>
      <c r="G10" s="4"/>
    </row>
    <row r="11" spans="1:9" x14ac:dyDescent="0.25">
      <c r="A11" s="8"/>
      <c r="B11" s="4"/>
      <c r="C11" s="4"/>
      <c r="D11" s="11">
        <f>SUM(D5:D10)</f>
        <v>30000</v>
      </c>
      <c r="E11" s="8"/>
      <c r="F11" s="4"/>
      <c r="G11" s="4"/>
    </row>
    <row r="12" spans="1:9" x14ac:dyDescent="0.25">
      <c r="A12" s="8"/>
      <c r="B12" s="4"/>
      <c r="C12" s="4"/>
      <c r="D12" s="4"/>
      <c r="E12" s="8"/>
      <c r="F12" s="4"/>
      <c r="G12" s="4"/>
    </row>
    <row r="15" spans="1:9" ht="33.75" x14ac:dyDescent="0.25">
      <c r="B15" s="12"/>
      <c r="C15" s="13"/>
      <c r="D15" s="14" t="s">
        <v>26</v>
      </c>
      <c r="E15" s="13"/>
      <c r="I15"/>
    </row>
    <row r="16" spans="1:9" ht="18.75" x14ac:dyDescent="0.25">
      <c r="A16" s="15" t="s">
        <v>49</v>
      </c>
      <c r="B16" s="16"/>
      <c r="C16" s="16"/>
      <c r="D16" s="17"/>
      <c r="E16" s="17"/>
      <c r="F16" s="17"/>
      <c r="G16" s="17"/>
      <c r="H16" s="17"/>
      <c r="I16"/>
    </row>
    <row r="17" spans="1:9" x14ac:dyDescent="0.25">
      <c r="A17" s="4"/>
      <c r="B17" s="18" t="s">
        <v>27</v>
      </c>
      <c r="C17" s="18" t="s">
        <v>48</v>
      </c>
      <c r="D17" s="19" t="s">
        <v>28</v>
      </c>
      <c r="E17" s="18" t="s">
        <v>7</v>
      </c>
      <c r="F17" s="4" t="s">
        <v>29</v>
      </c>
      <c r="G17" s="4" t="s">
        <v>50</v>
      </c>
      <c r="H17" s="18" t="s">
        <v>30</v>
      </c>
      <c r="I17" s="20" t="s">
        <v>31</v>
      </c>
    </row>
    <row r="18" spans="1:9" x14ac:dyDescent="0.25">
      <c r="A18" s="4">
        <v>1</v>
      </c>
      <c r="B18" s="10" t="s">
        <v>5</v>
      </c>
      <c r="D18" s="22">
        <v>0</v>
      </c>
      <c r="E18" s="4">
        <v>6000</v>
      </c>
      <c r="F18" s="4"/>
      <c r="G18" s="23">
        <f>D18+E18+F18</f>
        <v>6000</v>
      </c>
      <c r="H18" s="24">
        <v>6000</v>
      </c>
      <c r="I18" s="23">
        <f t="shared" ref="I18:I23" si="0">G18-H18</f>
        <v>0</v>
      </c>
    </row>
    <row r="19" spans="1:9" x14ac:dyDescent="0.25">
      <c r="A19" s="4">
        <v>2</v>
      </c>
      <c r="B19" s="4" t="s">
        <v>15</v>
      </c>
      <c r="C19" s="21"/>
      <c r="D19" s="22">
        <v>0</v>
      </c>
      <c r="E19" s="4">
        <v>6000</v>
      </c>
      <c r="F19" s="4"/>
      <c r="G19" s="23">
        <f>SUM(D19:F19)</f>
        <v>6000</v>
      </c>
      <c r="H19" s="24">
        <v>6000</v>
      </c>
      <c r="I19" s="23">
        <f t="shared" si="0"/>
        <v>0</v>
      </c>
    </row>
    <row r="20" spans="1:9" x14ac:dyDescent="0.25">
      <c r="A20" s="4">
        <v>3</v>
      </c>
      <c r="B20" s="4" t="s">
        <v>8</v>
      </c>
      <c r="C20" s="21"/>
      <c r="D20" s="22">
        <v>0</v>
      </c>
      <c r="E20" s="4">
        <v>6000</v>
      </c>
      <c r="F20" s="4"/>
      <c r="G20" s="23">
        <f>SUM(D20:F20)</f>
        <v>6000</v>
      </c>
      <c r="H20" s="24">
        <v>6000</v>
      </c>
      <c r="I20" s="23">
        <f t="shared" si="0"/>
        <v>0</v>
      </c>
    </row>
    <row r="21" spans="1:9" x14ac:dyDescent="0.25">
      <c r="A21" s="4">
        <v>4</v>
      </c>
      <c r="B21" s="10" t="s">
        <v>10</v>
      </c>
      <c r="C21" s="21"/>
      <c r="D21" s="22">
        <v>0</v>
      </c>
      <c r="E21" s="4">
        <v>6000</v>
      </c>
      <c r="F21" s="4"/>
      <c r="G21" s="23">
        <f>SUM(D21:F21)</f>
        <v>6000</v>
      </c>
      <c r="H21" s="24">
        <v>6000</v>
      </c>
      <c r="I21" s="23">
        <f t="shared" si="0"/>
        <v>0</v>
      </c>
    </row>
    <row r="22" spans="1:9" x14ac:dyDescent="0.25">
      <c r="A22" s="4">
        <v>5</v>
      </c>
      <c r="B22" s="4"/>
      <c r="D22" s="22"/>
      <c r="E22" s="4"/>
      <c r="F22" s="4"/>
      <c r="G22" s="23"/>
      <c r="H22" s="24"/>
      <c r="I22" s="23">
        <f t="shared" si="0"/>
        <v>0</v>
      </c>
    </row>
    <row r="23" spans="1:9" x14ac:dyDescent="0.25">
      <c r="A23" s="4">
        <v>6</v>
      </c>
      <c r="B23" s="4" t="s">
        <v>12</v>
      </c>
      <c r="C23" s="21"/>
      <c r="D23" s="22"/>
      <c r="E23" s="4">
        <v>6000</v>
      </c>
      <c r="F23" s="4"/>
      <c r="G23" s="23">
        <f>SUM(D23:F23)</f>
        <v>6000</v>
      </c>
      <c r="H23" s="24">
        <v>6000</v>
      </c>
      <c r="I23" s="23">
        <f t="shared" si="0"/>
        <v>0</v>
      </c>
    </row>
    <row r="24" spans="1:9" x14ac:dyDescent="0.25">
      <c r="A24" s="4"/>
      <c r="B24" s="4"/>
      <c r="C24" s="21"/>
      <c r="D24" s="22"/>
      <c r="E24" s="4"/>
      <c r="F24" s="4"/>
      <c r="G24" s="23"/>
      <c r="H24" s="24"/>
      <c r="I24" s="23"/>
    </row>
    <row r="25" spans="1:9" x14ac:dyDescent="0.25">
      <c r="A25" s="4"/>
      <c r="B25" s="41" t="s">
        <v>41</v>
      </c>
      <c r="D25" s="22">
        <f>SUM(D18:D24)</f>
        <v>0</v>
      </c>
      <c r="E25" s="4">
        <f>SUM(E18:E24)</f>
        <v>30000</v>
      </c>
      <c r="F25" s="4"/>
      <c r="G25" s="23">
        <f>SUM(G18:G24)</f>
        <v>30000</v>
      </c>
      <c r="H25" s="24">
        <f>SUM(H18:H24)</f>
        <v>30000</v>
      </c>
      <c r="I25" s="23">
        <f>SUM(I18:I24)</f>
        <v>0</v>
      </c>
    </row>
    <row r="26" spans="1:9" x14ac:dyDescent="0.25">
      <c r="A26" s="4"/>
      <c r="B26" s="21"/>
      <c r="C26" s="26"/>
      <c r="D26" s="22"/>
      <c r="E26" s="4"/>
      <c r="F26" s="4"/>
      <c r="G26" s="23"/>
      <c r="H26" s="24"/>
      <c r="I26" s="23"/>
    </row>
    <row r="27" spans="1:9" x14ac:dyDescent="0.25">
      <c r="A27" s="4"/>
      <c r="B27" s="26"/>
      <c r="C27" s="26"/>
      <c r="D27" s="22"/>
      <c r="E27" s="4"/>
      <c r="F27" s="4"/>
      <c r="G27" s="23"/>
      <c r="H27" s="24"/>
      <c r="I27" s="23"/>
    </row>
    <row r="28" spans="1:9" x14ac:dyDescent="0.25">
      <c r="A28" s="4"/>
      <c r="B28" s="26"/>
      <c r="C28" s="21"/>
      <c r="D28" s="22"/>
      <c r="E28" s="4"/>
      <c r="F28" s="4"/>
      <c r="G28" s="23"/>
      <c r="H28" s="24"/>
      <c r="I28" s="23"/>
    </row>
    <row r="29" spans="1:9" x14ac:dyDescent="0.25">
      <c r="A29" s="4"/>
      <c r="B29" s="25"/>
      <c r="C29" s="21"/>
      <c r="D29" s="22"/>
      <c r="E29" s="4"/>
      <c r="F29" s="4"/>
      <c r="G29" s="23"/>
      <c r="H29" s="24"/>
      <c r="I29" s="23"/>
    </row>
    <row r="30" spans="1:9" x14ac:dyDescent="0.25">
      <c r="A30" s="4"/>
      <c r="B30" s="21"/>
      <c r="D30" s="22"/>
      <c r="E30" s="4"/>
      <c r="F30" s="4"/>
      <c r="G30" s="23"/>
      <c r="H30" s="24"/>
      <c r="I30" s="23"/>
    </row>
    <row r="31" spans="1:9" x14ac:dyDescent="0.25">
      <c r="A31" s="4"/>
      <c r="B31" s="21"/>
      <c r="C31" s="21"/>
      <c r="D31" s="27"/>
      <c r="E31" s="28"/>
      <c r="F31" s="4"/>
      <c r="G31" s="23"/>
      <c r="H31" s="24"/>
      <c r="I31" s="23"/>
    </row>
    <row r="32" spans="1:9" ht="23.25" x14ac:dyDescent="0.35">
      <c r="B32" s="29" t="s">
        <v>32</v>
      </c>
      <c r="I32"/>
    </row>
    <row r="33" spans="1:11" ht="23.25" x14ac:dyDescent="0.35">
      <c r="A33" s="30"/>
      <c r="B33" s="31" t="s">
        <v>33</v>
      </c>
      <c r="C33" s="31" t="s">
        <v>34</v>
      </c>
      <c r="D33" s="31" t="s">
        <v>35</v>
      </c>
      <c r="E33" s="31" t="s">
        <v>36</v>
      </c>
      <c r="I33"/>
    </row>
    <row r="34" spans="1:11" x14ac:dyDescent="0.25">
      <c r="A34" s="30"/>
      <c r="B34" s="4" t="s">
        <v>37</v>
      </c>
      <c r="C34" s="23">
        <f>E25</f>
        <v>30000</v>
      </c>
      <c r="D34" s="4"/>
      <c r="E34" s="4"/>
      <c r="I34"/>
    </row>
    <row r="35" spans="1:11" x14ac:dyDescent="0.25">
      <c r="A35" s="30"/>
      <c r="B35" s="4" t="s">
        <v>28</v>
      </c>
      <c r="C35" s="23">
        <v>0</v>
      </c>
      <c r="D35" s="4"/>
      <c r="E35" s="4"/>
      <c r="I35"/>
      <c r="J35" s="43"/>
    </row>
    <row r="36" spans="1:11" x14ac:dyDescent="0.25">
      <c r="A36" s="30"/>
      <c r="B36" s="4" t="s">
        <v>38</v>
      </c>
      <c r="C36" s="32">
        <v>0.08</v>
      </c>
      <c r="D36" s="23">
        <f>C34*C36</f>
        <v>2400</v>
      </c>
      <c r="E36" s="4"/>
      <c r="I36"/>
    </row>
    <row r="37" spans="1:11" x14ac:dyDescent="0.25">
      <c r="A37" s="30"/>
      <c r="B37" s="33" t="s">
        <v>39</v>
      </c>
      <c r="C37" s="23">
        <f>C34+C35-D36</f>
        <v>27600</v>
      </c>
      <c r="D37" s="4"/>
      <c r="E37" s="4"/>
      <c r="I37"/>
    </row>
    <row r="38" spans="1:11" x14ac:dyDescent="0.25">
      <c r="A38" s="34"/>
      <c r="B38" s="35" t="s">
        <v>40</v>
      </c>
      <c r="C38" s="4"/>
      <c r="D38" s="4"/>
      <c r="E38" s="4"/>
      <c r="I38"/>
    </row>
    <row r="39" spans="1:11" x14ac:dyDescent="0.25">
      <c r="A39" s="34"/>
      <c r="B39" s="42">
        <v>43074</v>
      </c>
      <c r="C39" s="4"/>
      <c r="D39" s="4">
        <v>21300</v>
      </c>
      <c r="E39" s="4"/>
      <c r="I39"/>
    </row>
    <row r="40" spans="1:11" x14ac:dyDescent="0.25">
      <c r="A40" s="30"/>
      <c r="B40" s="4"/>
      <c r="C40" s="4"/>
      <c r="D40" s="4"/>
      <c r="E40" s="4"/>
      <c r="I40"/>
    </row>
    <row r="41" spans="1:11" x14ac:dyDescent="0.25">
      <c r="A41" s="34"/>
      <c r="B41" s="33"/>
      <c r="C41" s="4"/>
      <c r="D41" s="4"/>
      <c r="E41" s="4"/>
      <c r="I41"/>
    </row>
    <row r="42" spans="1:11" x14ac:dyDescent="0.25">
      <c r="A42" s="34"/>
      <c r="B42" s="4"/>
      <c r="C42" s="4"/>
      <c r="D42" s="4"/>
      <c r="E42" s="4"/>
      <c r="I42"/>
      <c r="K42" t="s">
        <v>51</v>
      </c>
    </row>
    <row r="43" spans="1:11" x14ac:dyDescent="0.25">
      <c r="A43" s="36"/>
      <c r="B43" s="33"/>
      <c r="C43" s="4"/>
      <c r="D43" s="4"/>
      <c r="E43" s="4"/>
      <c r="I43"/>
    </row>
    <row r="44" spans="1:11" x14ac:dyDescent="0.25">
      <c r="B44" s="35" t="s">
        <v>41</v>
      </c>
      <c r="C44" s="37">
        <f>C37</f>
        <v>27600</v>
      </c>
      <c r="D44" s="37">
        <f>SUM(D39:D43)</f>
        <v>21300</v>
      </c>
      <c r="E44" s="37">
        <f>C44-D44</f>
        <v>6300</v>
      </c>
      <c r="I44"/>
    </row>
    <row r="45" spans="1:11" x14ac:dyDescent="0.25">
      <c r="B45" s="38"/>
      <c r="C45" s="38" t="s">
        <v>42</v>
      </c>
      <c r="D45" s="38" t="s">
        <v>43</v>
      </c>
      <c r="F45" s="39" t="s">
        <v>0</v>
      </c>
      <c r="I45"/>
    </row>
    <row r="46" spans="1:11" x14ac:dyDescent="0.25">
      <c r="B46" s="40" t="s">
        <v>44</v>
      </c>
      <c r="C46" s="38" t="s">
        <v>45</v>
      </c>
      <c r="D46" s="38" t="s">
        <v>46</v>
      </c>
      <c r="F46" s="39" t="s">
        <v>47</v>
      </c>
      <c r="I46"/>
    </row>
    <row r="47" spans="1:11" x14ac:dyDescent="0.25">
      <c r="I47"/>
    </row>
  </sheetData>
  <pageMargins left="0.7" right="0.7" top="0.75" bottom="0.75" header="0.3" footer="0.3"/>
  <pageSetup orientation="portrait" horizontalDpi="0" verticalDpi="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I36" sqref="I36"/>
    </sheetView>
  </sheetViews>
  <sheetFormatPr defaultRowHeight="15" x14ac:dyDescent="0.25"/>
  <cols>
    <col min="1" max="1" width="3.140625" customWidth="1"/>
    <col min="2" max="2" width="19.42578125" customWidth="1"/>
    <col min="6" max="6" width="10.140625" customWidth="1"/>
  </cols>
  <sheetData>
    <row r="1" spans="1:8" ht="14.25" customHeight="1" x14ac:dyDescent="0.25">
      <c r="A1" s="38"/>
      <c r="B1" s="49"/>
      <c r="C1" s="50" t="s">
        <v>105</v>
      </c>
      <c r="D1" s="51"/>
      <c r="E1" s="52"/>
      <c r="F1" s="38"/>
      <c r="G1" s="38"/>
    </row>
    <row r="2" spans="1:8" ht="14.25" customHeight="1" x14ac:dyDescent="0.25">
      <c r="A2" s="38"/>
      <c r="B2" s="49"/>
      <c r="C2" s="50" t="s">
        <v>106</v>
      </c>
      <c r="D2" s="53"/>
      <c r="E2" s="52"/>
      <c r="F2" s="38"/>
      <c r="G2" s="38"/>
    </row>
    <row r="3" spans="1:8" ht="14.25" customHeight="1" x14ac:dyDescent="0.25">
      <c r="A3" s="38"/>
      <c r="B3" s="49"/>
      <c r="C3" s="50" t="s">
        <v>107</v>
      </c>
      <c r="D3" s="49"/>
      <c r="E3" s="52"/>
      <c r="F3" s="38"/>
      <c r="G3" s="38"/>
    </row>
    <row r="4" spans="1:8" x14ac:dyDescent="0.25">
      <c r="A4" s="4"/>
      <c r="B4" s="18" t="s">
        <v>3</v>
      </c>
      <c r="C4" s="18" t="s">
        <v>48</v>
      </c>
      <c r="D4" s="54" t="s">
        <v>28</v>
      </c>
      <c r="E4" s="18" t="s">
        <v>7</v>
      </c>
      <c r="F4" s="55" t="s">
        <v>108</v>
      </c>
      <c r="G4" s="18" t="s">
        <v>30</v>
      </c>
      <c r="H4" s="20" t="s">
        <v>31</v>
      </c>
    </row>
    <row r="5" spans="1:8" x14ac:dyDescent="0.25">
      <c r="A5" s="4">
        <v>1</v>
      </c>
      <c r="B5" s="57" t="s">
        <v>100</v>
      </c>
      <c r="C5" s="57"/>
      <c r="D5" s="58"/>
      <c r="E5" s="57">
        <v>6000</v>
      </c>
      <c r="F5" s="59">
        <f>D5+E5</f>
        <v>6000</v>
      </c>
      <c r="G5" s="60">
        <v>6000</v>
      </c>
      <c r="H5" s="59">
        <f>F5-G5</f>
        <v>0</v>
      </c>
    </row>
    <row r="6" spans="1:8" x14ac:dyDescent="0.25">
      <c r="A6" s="4">
        <v>2</v>
      </c>
      <c r="B6" s="61" t="s">
        <v>101</v>
      </c>
      <c r="C6" s="62"/>
      <c r="D6" s="58"/>
      <c r="E6" s="57">
        <v>6000</v>
      </c>
      <c r="F6" s="59">
        <f>D6+E6</f>
        <v>6000</v>
      </c>
      <c r="G6" s="60">
        <v>6000</v>
      </c>
      <c r="H6" s="59">
        <v>0</v>
      </c>
    </row>
    <row r="7" spans="1:8" x14ac:dyDescent="0.25">
      <c r="A7" s="4">
        <v>3</v>
      </c>
      <c r="B7" s="57" t="s">
        <v>64</v>
      </c>
      <c r="C7" s="62"/>
      <c r="D7" s="58"/>
      <c r="E7" s="57">
        <v>6000</v>
      </c>
      <c r="F7" s="59">
        <f>D7+E7</f>
        <v>6000</v>
      </c>
      <c r="G7" s="60">
        <v>6000</v>
      </c>
      <c r="H7" s="59">
        <f>F7-G7</f>
        <v>0</v>
      </c>
    </row>
    <row r="8" spans="1:8" x14ac:dyDescent="0.25">
      <c r="A8" s="4">
        <v>4</v>
      </c>
      <c r="B8" s="57" t="s">
        <v>102</v>
      </c>
      <c r="C8" s="62"/>
      <c r="D8" s="58"/>
      <c r="E8" s="57">
        <v>6000</v>
      </c>
      <c r="F8" s="59">
        <f>D8+E8</f>
        <v>6000</v>
      </c>
      <c r="G8" s="60">
        <v>6000</v>
      </c>
      <c r="H8" s="59">
        <f>F8-G8</f>
        <v>0</v>
      </c>
    </row>
    <row r="9" spans="1:8" x14ac:dyDescent="0.25">
      <c r="A9" s="4">
        <v>5</v>
      </c>
      <c r="B9" s="63" t="s">
        <v>60</v>
      </c>
      <c r="C9" s="62"/>
      <c r="D9" s="58"/>
      <c r="E9" s="57">
        <v>6000</v>
      </c>
      <c r="F9" s="59">
        <f>D9+E9</f>
        <v>6000</v>
      </c>
      <c r="G9" s="60">
        <v>6000</v>
      </c>
      <c r="H9" s="59">
        <f>F9-G9</f>
        <v>0</v>
      </c>
    </row>
    <row r="10" spans="1:8" x14ac:dyDescent="0.25">
      <c r="A10" s="4">
        <v>6</v>
      </c>
      <c r="B10" s="57"/>
      <c r="C10" s="57"/>
      <c r="D10" s="57"/>
      <c r="E10" s="57"/>
      <c r="F10" s="64"/>
      <c r="G10" s="65"/>
      <c r="H10" s="64"/>
    </row>
    <row r="11" spans="1:8" x14ac:dyDescent="0.25">
      <c r="A11" s="4"/>
      <c r="B11" s="57"/>
      <c r="C11" s="62"/>
      <c r="D11" s="58"/>
      <c r="E11" s="57"/>
      <c r="F11" s="64"/>
      <c r="G11" s="66"/>
      <c r="H11" s="64"/>
    </row>
    <row r="12" spans="1:8" x14ac:dyDescent="0.25">
      <c r="A12" s="4"/>
      <c r="B12" s="67" t="s">
        <v>41</v>
      </c>
      <c r="C12" s="57"/>
      <c r="D12" s="58"/>
      <c r="E12" s="57">
        <f>SUM(E5:E11)</f>
        <v>30000</v>
      </c>
      <c r="F12" s="59">
        <f>D12+E12</f>
        <v>30000</v>
      </c>
      <c r="G12" s="68">
        <f>SUM(G5:G11)</f>
        <v>30000</v>
      </c>
      <c r="H12" s="59">
        <f>SUM(H5:H11)</f>
        <v>0</v>
      </c>
    </row>
    <row r="13" spans="1:8" x14ac:dyDescent="0.25">
      <c r="A13" s="4"/>
      <c r="B13" s="62"/>
      <c r="C13" s="69"/>
      <c r="D13" s="58"/>
      <c r="E13" s="57"/>
      <c r="F13" s="64"/>
      <c r="G13" s="66"/>
      <c r="H13" s="64"/>
    </row>
    <row r="14" spans="1:8" x14ac:dyDescent="0.25">
      <c r="A14" s="4"/>
      <c r="B14" s="25"/>
      <c r="C14" s="21"/>
      <c r="D14" s="22"/>
      <c r="E14" s="4"/>
      <c r="F14" s="23"/>
      <c r="G14" s="24"/>
      <c r="H14" s="23"/>
    </row>
    <row r="15" spans="1:8" x14ac:dyDescent="0.25">
      <c r="A15" s="4"/>
      <c r="B15" s="21"/>
      <c r="C15" s="4"/>
      <c r="D15" s="22"/>
      <c r="E15" s="4"/>
      <c r="F15" s="23"/>
      <c r="G15" s="24"/>
      <c r="H15" s="23"/>
    </row>
    <row r="16" spans="1:8" x14ac:dyDescent="0.25">
      <c r="A16" s="4"/>
      <c r="B16" s="21"/>
      <c r="C16" s="21"/>
      <c r="D16" s="27"/>
      <c r="E16" s="28"/>
      <c r="F16" s="23"/>
      <c r="G16" s="24"/>
      <c r="H16" s="23"/>
    </row>
    <row r="20" spans="1:5" ht="23.25" x14ac:dyDescent="0.35">
      <c r="B20" s="29" t="s">
        <v>32</v>
      </c>
    </row>
    <row r="21" spans="1:5" ht="15.75" x14ac:dyDescent="0.25">
      <c r="B21" s="56" t="s">
        <v>33</v>
      </c>
      <c r="C21" s="56" t="s">
        <v>34</v>
      </c>
      <c r="D21" s="56" t="s">
        <v>35</v>
      </c>
      <c r="E21" s="56" t="s">
        <v>36</v>
      </c>
    </row>
    <row r="22" spans="1:5" x14ac:dyDescent="0.25">
      <c r="B22" s="57" t="s">
        <v>103</v>
      </c>
      <c r="C22" s="64">
        <f>E12</f>
        <v>30000</v>
      </c>
      <c r="D22" s="57"/>
      <c r="E22" s="57"/>
    </row>
    <row r="23" spans="1:5" x14ac:dyDescent="0.25">
      <c r="B23" s="57"/>
      <c r="C23" s="64"/>
      <c r="D23" s="57"/>
      <c r="E23" s="57"/>
    </row>
    <row r="24" spans="1:5" x14ac:dyDescent="0.25">
      <c r="B24" s="57"/>
      <c r="C24" s="57"/>
      <c r="D24" s="57"/>
      <c r="E24" s="57"/>
    </row>
    <row r="25" spans="1:5" x14ac:dyDescent="0.25">
      <c r="B25" s="70">
        <v>0.08</v>
      </c>
      <c r="C25" s="70"/>
      <c r="D25" s="64"/>
      <c r="E25" s="57"/>
    </row>
    <row r="26" spans="1:5" x14ac:dyDescent="0.25">
      <c r="B26" s="63" t="s">
        <v>39</v>
      </c>
      <c r="C26" s="64"/>
      <c r="D26" s="57"/>
      <c r="E26" s="57"/>
    </row>
    <row r="27" spans="1:5" x14ac:dyDescent="0.25">
      <c r="B27" s="71" t="s">
        <v>54</v>
      </c>
      <c r="C27" s="57"/>
      <c r="D27" s="57"/>
      <c r="E27" s="57"/>
    </row>
    <row r="28" spans="1:5" x14ac:dyDescent="0.25">
      <c r="B28" s="57" t="s">
        <v>104</v>
      </c>
      <c r="C28" s="57"/>
      <c r="D28" s="57">
        <f>B25*C22</f>
        <v>2400</v>
      </c>
      <c r="E28" s="57"/>
    </row>
    <row r="29" spans="1:5" x14ac:dyDescent="0.25">
      <c r="B29" s="72">
        <v>43141</v>
      </c>
      <c r="C29" s="57"/>
      <c r="D29" s="57">
        <v>21600</v>
      </c>
      <c r="E29" s="57"/>
    </row>
    <row r="30" spans="1:5" x14ac:dyDescent="0.25">
      <c r="B30" s="63" t="s">
        <v>109</v>
      </c>
      <c r="C30" s="57"/>
      <c r="D30" s="57">
        <v>6000</v>
      </c>
      <c r="E30" s="57"/>
    </row>
    <row r="31" spans="1:5" x14ac:dyDescent="0.25">
      <c r="A31" s="39"/>
      <c r="B31" s="57"/>
      <c r="C31" s="57"/>
      <c r="D31" s="57"/>
      <c r="E31" s="57"/>
    </row>
    <row r="32" spans="1:5" x14ac:dyDescent="0.25">
      <c r="A32" s="39"/>
      <c r="B32" s="63"/>
      <c r="C32" s="57"/>
      <c r="D32" s="57"/>
      <c r="E32" s="57"/>
    </row>
    <row r="33" spans="2:6" x14ac:dyDescent="0.25">
      <c r="B33" s="71" t="s">
        <v>41</v>
      </c>
      <c r="C33" s="73">
        <f>C22</f>
        <v>30000</v>
      </c>
      <c r="D33" s="73">
        <f>SUM(D25:D32)</f>
        <v>30000</v>
      </c>
      <c r="E33" s="73">
        <f>C33-D33</f>
        <v>0</v>
      </c>
    </row>
    <row r="34" spans="2:6" x14ac:dyDescent="0.25">
      <c r="B34" s="38"/>
      <c r="C34" s="38"/>
      <c r="D34" s="38"/>
    </row>
    <row r="35" spans="2:6" x14ac:dyDescent="0.25">
      <c r="B35" s="38" t="s">
        <v>98</v>
      </c>
      <c r="D35" s="40"/>
      <c r="E35" s="38" t="s">
        <v>99</v>
      </c>
    </row>
    <row r="37" spans="2:6" x14ac:dyDescent="0.25">
      <c r="B37" s="38" t="s">
        <v>87</v>
      </c>
      <c r="C37" s="38"/>
      <c r="D37" s="38"/>
      <c r="E37" s="38" t="s">
        <v>97</v>
      </c>
      <c r="F37" s="38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24" sqref="B24"/>
    </sheetView>
  </sheetViews>
  <sheetFormatPr defaultRowHeight="15" x14ac:dyDescent="0.25"/>
  <cols>
    <col min="1" max="1" width="3.140625" customWidth="1"/>
    <col min="2" max="2" width="17.14062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  <c r="G1" s="38"/>
    </row>
    <row r="2" spans="1:8" ht="15.75" x14ac:dyDescent="0.25">
      <c r="A2" s="38"/>
      <c r="B2" s="49"/>
      <c r="C2" s="50" t="s">
        <v>106</v>
      </c>
      <c r="D2" s="53"/>
      <c r="E2" s="52"/>
      <c r="F2" s="38"/>
      <c r="G2" s="38"/>
    </row>
    <row r="3" spans="1:8" ht="15.75" x14ac:dyDescent="0.25">
      <c r="A3" s="38"/>
      <c r="B3" s="49" t="s">
        <v>110</v>
      </c>
      <c r="C3" s="50" t="s">
        <v>111</v>
      </c>
      <c r="D3" s="49"/>
      <c r="E3" s="52"/>
      <c r="F3" s="38"/>
      <c r="G3" s="38"/>
    </row>
    <row r="4" spans="1:8" x14ac:dyDescent="0.25">
      <c r="A4" s="4"/>
      <c r="B4" s="18" t="s">
        <v>3</v>
      </c>
      <c r="C4" s="18" t="s">
        <v>48</v>
      </c>
      <c r="D4" s="54" t="s">
        <v>28</v>
      </c>
      <c r="E4" s="18" t="s">
        <v>7</v>
      </c>
      <c r="F4" s="55" t="s">
        <v>108</v>
      </c>
      <c r="G4" s="18" t="s">
        <v>30</v>
      </c>
      <c r="H4" s="20" t="s">
        <v>31</v>
      </c>
    </row>
    <row r="5" spans="1:8" x14ac:dyDescent="0.25">
      <c r="A5" s="4">
        <v>1</v>
      </c>
      <c r="B5" s="57" t="s">
        <v>100</v>
      </c>
      <c r="C5" s="57"/>
      <c r="D5" s="58"/>
      <c r="E5" s="57">
        <v>6000</v>
      </c>
      <c r="F5" s="59">
        <f>D5+E5</f>
        <v>6000</v>
      </c>
      <c r="G5" s="60">
        <v>6000</v>
      </c>
      <c r="H5" s="59">
        <f>F5-G5</f>
        <v>0</v>
      </c>
    </row>
    <row r="6" spans="1:8" x14ac:dyDescent="0.25">
      <c r="A6" s="4">
        <v>2</v>
      </c>
      <c r="B6" s="61" t="s">
        <v>101</v>
      </c>
      <c r="C6" s="62"/>
      <c r="D6" s="58"/>
      <c r="E6" s="57">
        <v>6000</v>
      </c>
      <c r="F6" s="59">
        <f>D6+E6</f>
        <v>6000</v>
      </c>
      <c r="G6" s="60">
        <v>6000</v>
      </c>
      <c r="H6" s="59">
        <v>0</v>
      </c>
    </row>
    <row r="7" spans="1:8" x14ac:dyDescent="0.25">
      <c r="A7" s="4">
        <v>3</v>
      </c>
      <c r="B7" s="57" t="s">
        <v>64</v>
      </c>
      <c r="C7" s="62"/>
      <c r="D7" s="58"/>
      <c r="E7" s="57">
        <v>6000</v>
      </c>
      <c r="F7" s="59">
        <f>D7+E7</f>
        <v>6000</v>
      </c>
      <c r="G7" s="60">
        <v>6000</v>
      </c>
      <c r="H7" s="59">
        <f>F7-G7</f>
        <v>0</v>
      </c>
    </row>
    <row r="8" spans="1:8" x14ac:dyDescent="0.25">
      <c r="A8" s="4">
        <v>4</v>
      </c>
      <c r="B8" s="57" t="s">
        <v>102</v>
      </c>
      <c r="C8" s="62"/>
      <c r="D8" s="58"/>
      <c r="E8" s="57">
        <v>6000</v>
      </c>
      <c r="F8" s="59">
        <f>D8+E8</f>
        <v>6000</v>
      </c>
      <c r="G8" s="60">
        <v>6000</v>
      </c>
      <c r="H8" s="59">
        <f>F8-G8</f>
        <v>0</v>
      </c>
    </row>
    <row r="9" spans="1:8" x14ac:dyDescent="0.25">
      <c r="A9" s="4">
        <v>5</v>
      </c>
      <c r="B9" s="63" t="s">
        <v>60</v>
      </c>
      <c r="C9" s="62"/>
      <c r="D9" s="58"/>
      <c r="E9" s="57">
        <v>6000</v>
      </c>
      <c r="F9" s="59">
        <f>D9+E9</f>
        <v>6000</v>
      </c>
      <c r="G9" s="60">
        <v>6000</v>
      </c>
      <c r="H9" s="59">
        <f>F9-G9</f>
        <v>0</v>
      </c>
    </row>
    <row r="10" spans="1:8" x14ac:dyDescent="0.25">
      <c r="A10" s="4">
        <v>6</v>
      </c>
      <c r="B10" s="57"/>
      <c r="C10" s="57"/>
      <c r="D10" s="57"/>
      <c r="E10" s="57"/>
      <c r="F10" s="64"/>
      <c r="G10" s="65"/>
      <c r="H10" s="64"/>
    </row>
    <row r="11" spans="1:8" x14ac:dyDescent="0.25">
      <c r="A11" s="4"/>
      <c r="B11" s="57"/>
      <c r="C11" s="62"/>
      <c r="D11" s="58"/>
      <c r="E11" s="57"/>
      <c r="F11" s="64"/>
      <c r="G11" s="66"/>
      <c r="H11" s="64"/>
    </row>
    <row r="12" spans="1:8" x14ac:dyDescent="0.25">
      <c r="A12" s="4"/>
      <c r="B12" s="67" t="s">
        <v>41</v>
      </c>
      <c r="C12" s="57"/>
      <c r="D12" s="58"/>
      <c r="E12" s="57">
        <f>SUM(E5:E11)</f>
        <v>30000</v>
      </c>
      <c r="F12" s="59">
        <f>D12+E12</f>
        <v>30000</v>
      </c>
      <c r="G12" s="68">
        <f>SUM(G5:G11)</f>
        <v>30000</v>
      </c>
      <c r="H12" s="59">
        <f>SUM(H5:H11)</f>
        <v>0</v>
      </c>
    </row>
    <row r="13" spans="1:8" x14ac:dyDescent="0.25">
      <c r="A13" s="4"/>
      <c r="B13" s="62"/>
      <c r="C13" s="69"/>
      <c r="D13" s="58"/>
      <c r="E13" s="57"/>
      <c r="F13" s="64"/>
      <c r="G13" s="66"/>
      <c r="H13" s="64"/>
    </row>
    <row r="14" spans="1:8" x14ac:dyDescent="0.25">
      <c r="A14" s="4"/>
      <c r="B14" s="25"/>
      <c r="C14" s="21"/>
      <c r="D14" s="22"/>
      <c r="E14" s="4"/>
      <c r="F14" s="23"/>
      <c r="G14" s="24"/>
      <c r="H14" s="23"/>
    </row>
    <row r="15" spans="1:8" x14ac:dyDescent="0.25">
      <c r="A15" s="4"/>
      <c r="B15" s="21"/>
      <c r="C15" s="4"/>
      <c r="D15" s="22"/>
      <c r="E15" s="4"/>
      <c r="F15" s="23"/>
      <c r="G15" s="24"/>
      <c r="H15" s="23"/>
    </row>
    <row r="16" spans="1:8" x14ac:dyDescent="0.25">
      <c r="A16" s="4"/>
      <c r="B16" s="21"/>
      <c r="C16" s="21"/>
      <c r="D16" s="27"/>
      <c r="E16" s="28"/>
      <c r="F16" s="23"/>
      <c r="G16" s="24"/>
      <c r="H16" s="23"/>
    </row>
    <row r="19" spans="1:5" ht="23.25" x14ac:dyDescent="0.35">
      <c r="B19" s="29" t="s">
        <v>32</v>
      </c>
    </row>
    <row r="20" spans="1:5" ht="15.75" x14ac:dyDescent="0.25">
      <c r="B20" s="56" t="s">
        <v>33</v>
      </c>
      <c r="C20" s="56" t="s">
        <v>34</v>
      </c>
      <c r="D20" s="56" t="s">
        <v>35</v>
      </c>
      <c r="E20" s="56" t="s">
        <v>36</v>
      </c>
    </row>
    <row r="21" spans="1:5" x14ac:dyDescent="0.25">
      <c r="B21" s="57" t="s">
        <v>115</v>
      </c>
      <c r="C21" s="64">
        <f>E12</f>
        <v>30000</v>
      </c>
      <c r="D21" s="57"/>
      <c r="E21" s="57"/>
    </row>
    <row r="22" spans="1:5" x14ac:dyDescent="0.25">
      <c r="B22" s="57"/>
      <c r="C22" s="64"/>
      <c r="D22" s="57"/>
      <c r="E22" s="57"/>
    </row>
    <row r="23" spans="1:5" x14ac:dyDescent="0.25">
      <c r="B23" s="57"/>
      <c r="C23" s="57"/>
      <c r="D23" s="57"/>
      <c r="E23" s="57"/>
    </row>
    <row r="24" spans="1:5" x14ac:dyDescent="0.25">
      <c r="B24" s="70">
        <v>0.08</v>
      </c>
      <c r="C24" s="70"/>
      <c r="D24" s="64"/>
      <c r="E24" s="57"/>
    </row>
    <row r="25" spans="1:5" x14ac:dyDescent="0.25">
      <c r="B25" s="63" t="s">
        <v>39</v>
      </c>
      <c r="C25" s="64"/>
      <c r="D25" s="57"/>
      <c r="E25" s="57"/>
    </row>
    <row r="26" spans="1:5" x14ac:dyDescent="0.25">
      <c r="B26" s="71" t="s">
        <v>54</v>
      </c>
      <c r="C26" s="57"/>
      <c r="D26" s="57"/>
      <c r="E26" s="57"/>
    </row>
    <row r="27" spans="1:5" x14ac:dyDescent="0.25">
      <c r="B27" s="57" t="s">
        <v>104</v>
      </c>
      <c r="C27" s="57"/>
      <c r="D27" s="57">
        <f>B24*C21</f>
        <v>2400</v>
      </c>
      <c r="E27" s="57"/>
    </row>
    <row r="28" spans="1:5" x14ac:dyDescent="0.25">
      <c r="B28" s="72" t="s">
        <v>74</v>
      </c>
      <c r="C28" s="57"/>
      <c r="D28" s="57">
        <v>6000</v>
      </c>
      <c r="E28" s="57"/>
    </row>
    <row r="29" spans="1:5" x14ac:dyDescent="0.25">
      <c r="B29" s="75">
        <v>43168</v>
      </c>
      <c r="C29" s="57"/>
      <c r="D29" s="57">
        <v>21600</v>
      </c>
      <c r="E29" s="57"/>
    </row>
    <row r="30" spans="1:5" x14ac:dyDescent="0.25">
      <c r="B30" s="57" t="s">
        <v>114</v>
      </c>
      <c r="C30" s="57"/>
      <c r="D30" s="57">
        <v>3200</v>
      </c>
      <c r="E30" s="57"/>
    </row>
    <row r="31" spans="1:5" x14ac:dyDescent="0.25">
      <c r="A31" s="39"/>
      <c r="B31" s="63"/>
      <c r="C31" s="57"/>
      <c r="D31" s="57"/>
      <c r="E31" s="57"/>
    </row>
    <row r="32" spans="1:5" x14ac:dyDescent="0.25">
      <c r="A32" s="39"/>
      <c r="B32" s="71" t="s">
        <v>41</v>
      </c>
      <c r="C32" s="73">
        <f>C21</f>
        <v>30000</v>
      </c>
      <c r="D32" s="73">
        <f>SUM(D24:D31)</f>
        <v>33200</v>
      </c>
      <c r="E32" s="73">
        <f>C32-D32</f>
        <v>-3200</v>
      </c>
    </row>
    <row r="33" spans="2:6" x14ac:dyDescent="0.25">
      <c r="B33" s="38"/>
      <c r="C33" s="38"/>
      <c r="D33" s="38"/>
    </row>
    <row r="34" spans="2:6" x14ac:dyDescent="0.25">
      <c r="B34" s="38" t="s">
        <v>98</v>
      </c>
      <c r="D34" s="74" t="s">
        <v>113</v>
      </c>
      <c r="F34" s="38" t="s">
        <v>99</v>
      </c>
    </row>
    <row r="35" spans="2:6" x14ac:dyDescent="0.25">
      <c r="D35" s="38"/>
    </row>
    <row r="36" spans="2:6" x14ac:dyDescent="0.25">
      <c r="B36" s="38" t="s">
        <v>112</v>
      </c>
      <c r="C36" s="38"/>
      <c r="D36" s="38" t="s">
        <v>87</v>
      </c>
      <c r="F36" s="38" t="s">
        <v>97</v>
      </c>
    </row>
    <row r="37" spans="2:6" x14ac:dyDescent="0.25">
      <c r="F37" s="38"/>
    </row>
  </sheetData>
  <pageMargins left="0.25" right="0.25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G33" sqref="G33"/>
    </sheetView>
  </sheetViews>
  <sheetFormatPr defaultRowHeight="15" x14ac:dyDescent="0.25"/>
  <cols>
    <col min="1" max="1" width="3.42578125" customWidth="1"/>
    <col min="2" max="2" width="17.7109375" customWidth="1"/>
    <col min="3" max="3" width="8" customWidth="1"/>
    <col min="4" max="4" width="7.7109375" customWidth="1"/>
    <col min="5" max="5" width="7.5703125" customWidth="1"/>
    <col min="6" max="6" width="10" customWidth="1"/>
  </cols>
  <sheetData>
    <row r="1" spans="1:9" ht="15.75" x14ac:dyDescent="0.25">
      <c r="A1" s="38"/>
      <c r="B1" s="49"/>
      <c r="C1" s="50" t="s">
        <v>105</v>
      </c>
      <c r="D1" s="51"/>
      <c r="E1" s="52"/>
      <c r="F1" s="38"/>
      <c r="G1" s="38"/>
    </row>
    <row r="2" spans="1:9" ht="15.75" x14ac:dyDescent="0.25">
      <c r="A2" s="38"/>
      <c r="B2" s="49"/>
      <c r="C2" s="50" t="s">
        <v>106</v>
      </c>
      <c r="D2" s="53"/>
      <c r="E2" s="52"/>
      <c r="F2" s="38"/>
      <c r="G2" s="38"/>
    </row>
    <row r="3" spans="1:9" ht="15.75" x14ac:dyDescent="0.25">
      <c r="A3" s="38"/>
      <c r="B3" s="49" t="s">
        <v>110</v>
      </c>
      <c r="C3" s="50" t="s">
        <v>117</v>
      </c>
      <c r="D3" s="49"/>
      <c r="E3" s="52"/>
      <c r="F3" s="38"/>
      <c r="G3" s="38"/>
    </row>
    <row r="4" spans="1:9" x14ac:dyDescent="0.25">
      <c r="A4" s="4"/>
      <c r="B4" s="18" t="s">
        <v>3</v>
      </c>
      <c r="C4" s="18" t="s">
        <v>48</v>
      </c>
      <c r="D4" s="54" t="s">
        <v>28</v>
      </c>
      <c r="E4" s="18" t="s">
        <v>7</v>
      </c>
      <c r="F4" s="55" t="s">
        <v>108</v>
      </c>
      <c r="G4" s="18" t="s">
        <v>30</v>
      </c>
      <c r="H4" s="20" t="s">
        <v>31</v>
      </c>
    </row>
    <row r="5" spans="1:9" x14ac:dyDescent="0.25">
      <c r="A5" s="4">
        <v>1</v>
      </c>
      <c r="B5" s="57" t="s">
        <v>100</v>
      </c>
      <c r="C5" s="57"/>
      <c r="D5" s="58"/>
      <c r="E5" s="57">
        <v>6000</v>
      </c>
      <c r="F5" s="59">
        <f>D5+E5</f>
        <v>6000</v>
      </c>
      <c r="G5" s="60">
        <v>6000</v>
      </c>
      <c r="H5" s="59">
        <f>F5-G5</f>
        <v>0</v>
      </c>
    </row>
    <row r="6" spans="1:9" x14ac:dyDescent="0.25">
      <c r="A6" s="4">
        <v>2</v>
      </c>
      <c r="B6" s="61" t="s">
        <v>101</v>
      </c>
      <c r="C6" s="62"/>
      <c r="D6" s="58"/>
      <c r="E6" s="57">
        <v>6000</v>
      </c>
      <c r="F6" s="59">
        <f>D6+E6</f>
        <v>6000</v>
      </c>
      <c r="G6" s="60">
        <v>6000</v>
      </c>
      <c r="H6" s="59">
        <v>0</v>
      </c>
      <c r="I6" t="s">
        <v>74</v>
      </c>
    </row>
    <row r="7" spans="1:9" x14ac:dyDescent="0.25">
      <c r="A7" s="4">
        <v>3</v>
      </c>
      <c r="B7" s="57" t="s">
        <v>64</v>
      </c>
      <c r="C7" s="62"/>
      <c r="D7" s="58"/>
      <c r="E7" s="57">
        <v>6000</v>
      </c>
      <c r="F7" s="59">
        <f>D7+E7</f>
        <v>6000</v>
      </c>
      <c r="G7" s="60">
        <v>6000</v>
      </c>
      <c r="H7" s="59">
        <f>F7-G7</f>
        <v>0</v>
      </c>
    </row>
    <row r="8" spans="1:9" x14ac:dyDescent="0.25">
      <c r="A8" s="4">
        <v>4</v>
      </c>
      <c r="B8" s="57" t="s">
        <v>102</v>
      </c>
      <c r="C8" s="62"/>
      <c r="D8" s="58"/>
      <c r="E8" s="57">
        <v>6000</v>
      </c>
      <c r="F8" s="59">
        <f>D8+E8</f>
        <v>6000</v>
      </c>
      <c r="G8" s="60">
        <v>6000</v>
      </c>
      <c r="H8" s="59">
        <f>F8-G8</f>
        <v>0</v>
      </c>
    </row>
    <row r="9" spans="1:9" x14ac:dyDescent="0.25">
      <c r="A9" s="4">
        <v>5</v>
      </c>
      <c r="B9" s="63" t="s">
        <v>60</v>
      </c>
      <c r="C9" s="62"/>
      <c r="D9" s="58"/>
      <c r="E9" s="57">
        <v>6000</v>
      </c>
      <c r="F9" s="59">
        <f>D9+E9</f>
        <v>6000</v>
      </c>
      <c r="G9" s="60">
        <v>6000</v>
      </c>
      <c r="H9" s="59">
        <f>F9-G9</f>
        <v>0</v>
      </c>
    </row>
    <row r="10" spans="1:9" x14ac:dyDescent="0.25">
      <c r="A10" s="4">
        <v>6</v>
      </c>
      <c r="B10" s="57"/>
      <c r="C10" s="57"/>
      <c r="D10" s="57"/>
      <c r="E10" s="57"/>
      <c r="F10" s="64"/>
      <c r="G10" s="65"/>
      <c r="H10" s="64"/>
    </row>
    <row r="11" spans="1:9" x14ac:dyDescent="0.25">
      <c r="A11" s="4"/>
      <c r="B11" s="57"/>
      <c r="C11" s="62"/>
      <c r="D11" s="58"/>
      <c r="E11" s="57"/>
      <c r="F11" s="64"/>
      <c r="G11" s="66"/>
      <c r="H11" s="64"/>
    </row>
    <row r="12" spans="1:9" x14ac:dyDescent="0.25">
      <c r="A12" s="4"/>
      <c r="B12" s="67" t="s">
        <v>41</v>
      </c>
      <c r="C12" s="57"/>
      <c r="D12" s="58"/>
      <c r="E12" s="57">
        <f>SUM(E5:E11)</f>
        <v>30000</v>
      </c>
      <c r="F12" s="59">
        <f>D12+E12</f>
        <v>30000</v>
      </c>
      <c r="G12" s="68">
        <f>SUM(G5:G11)</f>
        <v>30000</v>
      </c>
      <c r="H12" s="59">
        <f>SUM(H5:H11)</f>
        <v>0</v>
      </c>
    </row>
    <row r="13" spans="1:9" x14ac:dyDescent="0.25">
      <c r="A13" s="4"/>
      <c r="B13" s="62"/>
      <c r="C13" s="69"/>
      <c r="D13" s="58"/>
      <c r="E13" s="57"/>
      <c r="F13" s="64"/>
      <c r="G13" s="66"/>
      <c r="H13" s="64"/>
    </row>
    <row r="14" spans="1:9" x14ac:dyDescent="0.25">
      <c r="A14" s="4"/>
      <c r="B14" s="25"/>
      <c r="C14" s="21"/>
      <c r="D14" s="22"/>
      <c r="E14" s="4"/>
      <c r="F14" s="23"/>
      <c r="G14" s="24"/>
      <c r="H14" s="23"/>
    </row>
    <row r="15" spans="1:9" x14ac:dyDescent="0.25">
      <c r="A15" s="4"/>
      <c r="B15" s="21"/>
      <c r="C15" s="4"/>
      <c r="D15" s="22"/>
      <c r="E15" s="4"/>
      <c r="F15" s="23"/>
      <c r="G15" s="24"/>
      <c r="H15" s="23"/>
    </row>
    <row r="16" spans="1:9" x14ac:dyDescent="0.25">
      <c r="A16" s="4"/>
      <c r="B16" s="21"/>
      <c r="C16" s="21"/>
      <c r="D16" s="27"/>
      <c r="E16" s="28"/>
      <c r="F16" s="23"/>
      <c r="G16" s="24"/>
      <c r="H16" s="23"/>
    </row>
    <row r="19" spans="1:5" ht="23.25" x14ac:dyDescent="0.35">
      <c r="B19" s="29" t="s">
        <v>32</v>
      </c>
    </row>
    <row r="20" spans="1:5" ht="15.75" x14ac:dyDescent="0.25">
      <c r="B20" s="56" t="s">
        <v>33</v>
      </c>
      <c r="C20" s="56" t="s">
        <v>34</v>
      </c>
      <c r="D20" s="56" t="s">
        <v>35</v>
      </c>
      <c r="E20" s="56" t="s">
        <v>36</v>
      </c>
    </row>
    <row r="21" spans="1:5" x14ac:dyDescent="0.25">
      <c r="B21" s="57" t="s">
        <v>116</v>
      </c>
      <c r="C21" s="59">
        <f>E12</f>
        <v>30000</v>
      </c>
      <c r="D21" s="57"/>
      <c r="E21" s="57"/>
    </row>
    <row r="22" spans="1:5" x14ac:dyDescent="0.25">
      <c r="B22" s="57" t="s">
        <v>28</v>
      </c>
      <c r="C22" s="59">
        <f>MARCH!E32</f>
        <v>-3200</v>
      </c>
      <c r="D22" s="57"/>
      <c r="E22" s="57"/>
    </row>
    <row r="23" spans="1:5" x14ac:dyDescent="0.25">
      <c r="B23" s="57"/>
      <c r="C23" s="57"/>
      <c r="D23" s="57"/>
      <c r="E23" s="57"/>
    </row>
    <row r="24" spans="1:5" x14ac:dyDescent="0.25">
      <c r="B24" s="70">
        <v>0.08</v>
      </c>
      <c r="C24" s="70"/>
      <c r="D24" s="64"/>
      <c r="E24" s="57"/>
    </row>
    <row r="25" spans="1:5" x14ac:dyDescent="0.25">
      <c r="B25" s="63" t="s">
        <v>39</v>
      </c>
      <c r="C25" s="64"/>
      <c r="D25" s="57"/>
      <c r="E25" s="57"/>
    </row>
    <row r="26" spans="1:5" x14ac:dyDescent="0.25">
      <c r="B26" s="71" t="s">
        <v>54</v>
      </c>
      <c r="C26" s="57"/>
      <c r="D26" s="57"/>
      <c r="E26" s="57"/>
    </row>
    <row r="27" spans="1:5" x14ac:dyDescent="0.25">
      <c r="B27" s="57" t="s">
        <v>104</v>
      </c>
      <c r="C27" s="57"/>
      <c r="D27" s="57">
        <f>B24*C21</f>
        <v>2400</v>
      </c>
      <c r="E27" s="57"/>
    </row>
    <row r="28" spans="1:5" x14ac:dyDescent="0.25">
      <c r="B28" s="72" t="s">
        <v>74</v>
      </c>
      <c r="C28" s="57"/>
      <c r="D28" s="57">
        <v>6000</v>
      </c>
      <c r="E28" s="57"/>
    </row>
    <row r="29" spans="1:5" x14ac:dyDescent="0.25">
      <c r="B29" s="75"/>
      <c r="C29" s="57"/>
      <c r="D29" s="57"/>
      <c r="E29" s="57"/>
    </row>
    <row r="30" spans="1:5" x14ac:dyDescent="0.25">
      <c r="B30" s="57"/>
      <c r="C30" s="57"/>
      <c r="D30" s="57"/>
      <c r="E30" s="57"/>
    </row>
    <row r="31" spans="1:5" x14ac:dyDescent="0.25">
      <c r="A31" s="39"/>
      <c r="B31" s="63"/>
      <c r="C31" s="57"/>
      <c r="D31" s="57"/>
      <c r="E31" s="57"/>
    </row>
    <row r="32" spans="1:5" x14ac:dyDescent="0.25">
      <c r="A32" s="39"/>
      <c r="B32" s="71" t="s">
        <v>41</v>
      </c>
      <c r="C32" s="76">
        <f>C21+C22</f>
        <v>26800</v>
      </c>
      <c r="D32" s="76">
        <f>SUM(D24:D31)</f>
        <v>8400</v>
      </c>
      <c r="E32" s="76">
        <f>C32-D32</f>
        <v>18400</v>
      </c>
    </row>
    <row r="33" spans="2:6" x14ac:dyDescent="0.25">
      <c r="B33" s="38"/>
      <c r="C33" s="38"/>
      <c r="D33" s="38"/>
    </row>
    <row r="34" spans="2:6" x14ac:dyDescent="0.25">
      <c r="B34" s="38" t="s">
        <v>98</v>
      </c>
      <c r="D34" s="74" t="s">
        <v>113</v>
      </c>
      <c r="F34" s="38" t="s">
        <v>99</v>
      </c>
    </row>
    <row r="35" spans="2:6" x14ac:dyDescent="0.25">
      <c r="D35" s="38"/>
    </row>
    <row r="36" spans="2:6" x14ac:dyDescent="0.25">
      <c r="B36" s="38" t="s">
        <v>112</v>
      </c>
      <c r="C36" s="38"/>
      <c r="D36" s="38" t="s">
        <v>87</v>
      </c>
      <c r="F36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F31" sqref="F31"/>
    </sheetView>
  </sheetViews>
  <sheetFormatPr defaultRowHeight="15" x14ac:dyDescent="0.25"/>
  <cols>
    <col min="1" max="1" width="3.7109375" customWidth="1"/>
    <col min="2" max="2" width="18.42578125" customWidth="1"/>
  </cols>
  <sheetData>
    <row r="1" spans="1:9" ht="15.75" x14ac:dyDescent="0.25">
      <c r="A1" s="38"/>
      <c r="B1" s="49"/>
      <c r="C1" s="50" t="s">
        <v>105</v>
      </c>
      <c r="D1" s="51"/>
      <c r="E1" s="52"/>
      <c r="F1" s="38"/>
      <c r="G1" s="38"/>
    </row>
    <row r="2" spans="1:9" ht="15.75" x14ac:dyDescent="0.25">
      <c r="A2" s="38"/>
      <c r="B2" s="49"/>
      <c r="C2" s="50" t="s">
        <v>106</v>
      </c>
      <c r="D2" s="53"/>
      <c r="E2" s="52"/>
      <c r="F2" s="38"/>
      <c r="G2" s="38"/>
    </row>
    <row r="3" spans="1:9" ht="15.75" x14ac:dyDescent="0.25">
      <c r="A3" s="38"/>
      <c r="B3" s="49" t="s">
        <v>110</v>
      </c>
      <c r="C3" s="50" t="s">
        <v>118</v>
      </c>
      <c r="D3" s="49"/>
      <c r="E3" s="52"/>
      <c r="F3" s="38"/>
      <c r="G3" s="38"/>
    </row>
    <row r="4" spans="1:9" x14ac:dyDescent="0.25">
      <c r="A4" s="4"/>
      <c r="B4" s="18" t="s">
        <v>3</v>
      </c>
      <c r="C4" s="18" t="s">
        <v>48</v>
      </c>
      <c r="D4" s="54" t="s">
        <v>28</v>
      </c>
      <c r="E4" s="18" t="s">
        <v>7</v>
      </c>
      <c r="F4" s="55" t="s">
        <v>108</v>
      </c>
      <c r="G4" s="18" t="s">
        <v>30</v>
      </c>
      <c r="H4" s="20" t="s">
        <v>31</v>
      </c>
    </row>
    <row r="5" spans="1:9" x14ac:dyDescent="0.25">
      <c r="A5" s="4">
        <v>1</v>
      </c>
      <c r="B5" s="57" t="s">
        <v>100</v>
      </c>
      <c r="C5" s="57"/>
      <c r="D5" s="58"/>
      <c r="E5" s="57">
        <v>6000</v>
      </c>
      <c r="F5" s="59">
        <f>D5+E5</f>
        <v>6000</v>
      </c>
      <c r="G5" s="60">
        <v>6000</v>
      </c>
      <c r="H5" s="59">
        <f>F5-G5</f>
        <v>0</v>
      </c>
    </row>
    <row r="6" spans="1:9" x14ac:dyDescent="0.25">
      <c r="A6" s="4">
        <v>2</v>
      </c>
      <c r="B6" s="61" t="s">
        <v>101</v>
      </c>
      <c r="C6" s="62"/>
      <c r="D6" s="58"/>
      <c r="E6" s="57">
        <v>6000</v>
      </c>
      <c r="F6" s="59">
        <f>D6+E6</f>
        <v>6000</v>
      </c>
      <c r="G6" s="60">
        <v>6000</v>
      </c>
      <c r="H6" s="59">
        <v>0</v>
      </c>
      <c r="I6" t="s">
        <v>74</v>
      </c>
    </row>
    <row r="7" spans="1:9" x14ac:dyDescent="0.25">
      <c r="A7" s="4">
        <v>3</v>
      </c>
      <c r="B7" s="57" t="s">
        <v>64</v>
      </c>
      <c r="C7" s="62"/>
      <c r="D7" s="58"/>
      <c r="E7" s="57">
        <v>6000</v>
      </c>
      <c r="F7" s="59">
        <f>D7+E7</f>
        <v>6000</v>
      </c>
      <c r="G7" s="60">
        <v>6000</v>
      </c>
      <c r="H7" s="59">
        <f>F7-G7</f>
        <v>0</v>
      </c>
    </row>
    <row r="8" spans="1:9" x14ac:dyDescent="0.25">
      <c r="A8" s="4">
        <v>4</v>
      </c>
      <c r="B8" s="57" t="s">
        <v>102</v>
      </c>
      <c r="C8" s="62"/>
      <c r="D8" s="58"/>
      <c r="E8" s="57">
        <v>6000</v>
      </c>
      <c r="F8" s="59">
        <f>D8+E8</f>
        <v>6000</v>
      </c>
      <c r="G8" s="60">
        <v>6000</v>
      </c>
      <c r="H8" s="59">
        <f>F8-G8</f>
        <v>0</v>
      </c>
    </row>
    <row r="9" spans="1:9" x14ac:dyDescent="0.25">
      <c r="A9" s="4">
        <v>5</v>
      </c>
      <c r="B9" s="63" t="s">
        <v>60</v>
      </c>
      <c r="C9" s="62"/>
      <c r="D9" s="58"/>
      <c r="E9" s="57">
        <v>6000</v>
      </c>
      <c r="F9" s="59">
        <f>D9+E9</f>
        <v>6000</v>
      </c>
      <c r="G9" s="60">
        <v>6000</v>
      </c>
      <c r="H9" s="59">
        <f>F9-G9</f>
        <v>0</v>
      </c>
    </row>
    <row r="10" spans="1:9" x14ac:dyDescent="0.25">
      <c r="A10" s="4">
        <v>6</v>
      </c>
      <c r="B10" s="57"/>
      <c r="C10" s="57"/>
      <c r="D10" s="57"/>
      <c r="E10" s="57"/>
      <c r="F10" s="64"/>
      <c r="G10" s="65"/>
      <c r="H10" s="64"/>
    </row>
    <row r="11" spans="1:9" x14ac:dyDescent="0.25">
      <c r="A11" s="4"/>
      <c r="B11" s="57"/>
      <c r="C11" s="62"/>
      <c r="D11" s="58"/>
      <c r="E11" s="57"/>
      <c r="F11" s="64"/>
      <c r="G11" s="66"/>
      <c r="H11" s="64"/>
    </row>
    <row r="12" spans="1:9" x14ac:dyDescent="0.25">
      <c r="A12" s="4"/>
      <c r="B12" s="67" t="s">
        <v>41</v>
      </c>
      <c r="C12" s="57"/>
      <c r="D12" s="58"/>
      <c r="E12" s="57">
        <f>SUM(E5:E11)</f>
        <v>30000</v>
      </c>
      <c r="F12" s="59">
        <f>D12+E12</f>
        <v>30000</v>
      </c>
      <c r="G12" s="68">
        <f>SUM(G5:G11)</f>
        <v>30000</v>
      </c>
      <c r="H12" s="59">
        <f>SUM(H5:H11)</f>
        <v>0</v>
      </c>
    </row>
    <row r="13" spans="1:9" x14ac:dyDescent="0.25">
      <c r="A13" s="4"/>
      <c r="B13" s="62"/>
      <c r="C13" s="69"/>
      <c r="D13" s="58"/>
      <c r="E13" s="57"/>
      <c r="F13" s="64"/>
      <c r="G13" s="66"/>
      <c r="H13" s="64"/>
    </row>
    <row r="14" spans="1:9" x14ac:dyDescent="0.25">
      <c r="A14" s="4"/>
      <c r="B14" s="25"/>
      <c r="C14" s="21"/>
      <c r="D14" s="22"/>
      <c r="E14" s="4"/>
      <c r="F14" s="23"/>
      <c r="G14" s="24"/>
      <c r="H14" s="23"/>
    </row>
    <row r="15" spans="1:9" x14ac:dyDescent="0.25">
      <c r="A15" s="4"/>
      <c r="B15" s="21"/>
      <c r="C15" s="4"/>
      <c r="D15" s="22"/>
      <c r="E15" s="4"/>
      <c r="F15" s="23"/>
      <c r="G15" s="24"/>
      <c r="H15" s="23"/>
    </row>
    <row r="16" spans="1:9" x14ac:dyDescent="0.25">
      <c r="A16" s="4"/>
      <c r="B16" s="21"/>
      <c r="C16" s="21"/>
      <c r="D16" s="27"/>
      <c r="E16" s="28"/>
      <c r="F16" s="23"/>
      <c r="G16" s="24"/>
      <c r="H16" s="23"/>
    </row>
    <row r="19" spans="1:7" ht="23.25" x14ac:dyDescent="0.35">
      <c r="B19" s="29" t="s">
        <v>32</v>
      </c>
    </row>
    <row r="20" spans="1:7" ht="15.75" x14ac:dyDescent="0.25">
      <c r="B20" s="56" t="s">
        <v>33</v>
      </c>
      <c r="C20" s="56" t="s">
        <v>34</v>
      </c>
      <c r="D20" s="56" t="s">
        <v>35</v>
      </c>
      <c r="E20" s="56" t="s">
        <v>36</v>
      </c>
    </row>
    <row r="21" spans="1:7" x14ac:dyDescent="0.25">
      <c r="B21" s="57" t="s">
        <v>119</v>
      </c>
      <c r="C21" s="59">
        <f>E12</f>
        <v>30000</v>
      </c>
      <c r="D21" s="57"/>
      <c r="E21" s="57"/>
    </row>
    <row r="22" spans="1:7" x14ac:dyDescent="0.25">
      <c r="B22" s="57" t="s">
        <v>28</v>
      </c>
      <c r="C22" s="59">
        <f>APRIL!E32</f>
        <v>18400</v>
      </c>
      <c r="D22" s="57"/>
      <c r="E22" s="57"/>
    </row>
    <row r="23" spans="1:7" x14ac:dyDescent="0.25">
      <c r="B23" s="57"/>
      <c r="C23" s="57"/>
      <c r="D23" s="57"/>
      <c r="E23" s="57"/>
    </row>
    <row r="24" spans="1:7" x14ac:dyDescent="0.25">
      <c r="B24" s="70">
        <v>0.08</v>
      </c>
      <c r="C24" s="70"/>
      <c r="D24" s="64"/>
      <c r="E24" s="57"/>
    </row>
    <row r="25" spans="1:7" x14ac:dyDescent="0.25">
      <c r="B25" s="63" t="s">
        <v>39</v>
      </c>
      <c r="C25" s="64"/>
      <c r="D25" s="57"/>
      <c r="E25" s="57"/>
    </row>
    <row r="26" spans="1:7" x14ac:dyDescent="0.25">
      <c r="B26" s="71" t="s">
        <v>54</v>
      </c>
      <c r="C26" s="57"/>
      <c r="D26" s="57"/>
      <c r="E26" s="57"/>
    </row>
    <row r="27" spans="1:7" x14ac:dyDescent="0.25">
      <c r="B27" s="57" t="s">
        <v>104</v>
      </c>
      <c r="C27" s="57"/>
      <c r="D27" s="57">
        <f>B24*C21</f>
        <v>2400</v>
      </c>
      <c r="E27" s="57"/>
    </row>
    <row r="28" spans="1:7" x14ac:dyDescent="0.25">
      <c r="B28" s="72" t="s">
        <v>74</v>
      </c>
      <c r="C28" s="57"/>
      <c r="D28" s="57">
        <v>6000</v>
      </c>
      <c r="E28" s="57"/>
    </row>
    <row r="29" spans="1:7" x14ac:dyDescent="0.25">
      <c r="B29" s="75">
        <v>43225</v>
      </c>
      <c r="C29" s="57"/>
      <c r="D29" s="57">
        <v>40100</v>
      </c>
      <c r="E29" s="57"/>
    </row>
    <row r="30" spans="1:7" x14ac:dyDescent="0.25">
      <c r="B30" s="57"/>
      <c r="C30" s="57"/>
      <c r="D30" s="57"/>
      <c r="E30" s="57"/>
    </row>
    <row r="31" spans="1:7" x14ac:dyDescent="0.25">
      <c r="A31" s="39"/>
      <c r="B31" s="63"/>
      <c r="C31" s="57"/>
      <c r="D31" s="57"/>
      <c r="E31" s="57"/>
      <c r="G31" t="s">
        <v>120</v>
      </c>
    </row>
    <row r="32" spans="1:7" x14ac:dyDescent="0.25">
      <c r="A32" s="39"/>
      <c r="B32" s="71" t="s">
        <v>41</v>
      </c>
      <c r="C32" s="76">
        <f>C21+C22</f>
        <v>48400</v>
      </c>
      <c r="D32" s="76">
        <f>SUM(D24:D31)</f>
        <v>48500</v>
      </c>
      <c r="E32" s="76">
        <f>C32-D32</f>
        <v>-100</v>
      </c>
    </row>
    <row r="33" spans="2:6" x14ac:dyDescent="0.25">
      <c r="B33" s="38"/>
      <c r="C33" s="38"/>
      <c r="D33" s="38"/>
    </row>
    <row r="34" spans="2:6" x14ac:dyDescent="0.25">
      <c r="B34" s="38" t="s">
        <v>98</v>
      </c>
      <c r="D34" s="74" t="s">
        <v>113</v>
      </c>
      <c r="F34" s="38" t="s">
        <v>99</v>
      </c>
    </row>
    <row r="35" spans="2:6" x14ac:dyDescent="0.25">
      <c r="D35" s="38"/>
    </row>
    <row r="36" spans="2:6" x14ac:dyDescent="0.25">
      <c r="B36" s="38" t="s">
        <v>112</v>
      </c>
      <c r="C36" s="38"/>
      <c r="D36" s="38" t="s">
        <v>87</v>
      </c>
      <c r="F36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H33" sqref="H33"/>
    </sheetView>
  </sheetViews>
  <sheetFormatPr defaultRowHeight="15" x14ac:dyDescent="0.25"/>
  <cols>
    <col min="1" max="1" width="3.85546875" customWidth="1"/>
    <col min="2" max="2" width="18.42578125" customWidth="1"/>
    <col min="6" max="6" width="10.140625" customWidth="1"/>
  </cols>
  <sheetData>
    <row r="1" spans="1:9" ht="15.75" x14ac:dyDescent="0.25">
      <c r="A1" s="38"/>
      <c r="B1" s="49"/>
      <c r="C1" s="50" t="s">
        <v>105</v>
      </c>
      <c r="D1" s="51"/>
      <c r="E1" s="52"/>
      <c r="F1" s="38"/>
      <c r="G1" s="38"/>
    </row>
    <row r="2" spans="1:9" ht="15.75" x14ac:dyDescent="0.25">
      <c r="A2" s="38"/>
      <c r="B2" s="49"/>
      <c r="C2" s="50" t="s">
        <v>106</v>
      </c>
      <c r="D2" s="53"/>
      <c r="E2" s="52"/>
      <c r="F2" s="38"/>
      <c r="G2" s="38"/>
    </row>
    <row r="3" spans="1:9" ht="15.75" x14ac:dyDescent="0.25">
      <c r="A3" s="38"/>
      <c r="B3" s="49" t="s">
        <v>110</v>
      </c>
      <c r="C3" s="50" t="s">
        <v>121</v>
      </c>
      <c r="D3" s="49"/>
      <c r="E3" s="52"/>
      <c r="F3" s="38"/>
      <c r="G3" s="38"/>
    </row>
    <row r="4" spans="1:9" x14ac:dyDescent="0.25">
      <c r="A4" s="4"/>
      <c r="B4" s="18" t="s">
        <v>3</v>
      </c>
      <c r="C4" s="18" t="s">
        <v>48</v>
      </c>
      <c r="D4" s="54" t="s">
        <v>28</v>
      </c>
      <c r="E4" s="18" t="s">
        <v>7</v>
      </c>
      <c r="F4" s="55" t="s">
        <v>108</v>
      </c>
      <c r="G4" s="18" t="s">
        <v>30</v>
      </c>
      <c r="H4" s="20" t="s">
        <v>31</v>
      </c>
    </row>
    <row r="5" spans="1:9" x14ac:dyDescent="0.25">
      <c r="A5" s="4">
        <v>1</v>
      </c>
      <c r="B5" s="57" t="s">
        <v>100</v>
      </c>
      <c r="C5" s="57"/>
      <c r="D5" s="58"/>
      <c r="E5" s="57">
        <v>6000</v>
      </c>
      <c r="F5" s="59">
        <f>D5+E5</f>
        <v>6000</v>
      </c>
      <c r="G5" s="60">
        <v>6000</v>
      </c>
      <c r="H5" s="59">
        <f>F5-G5</f>
        <v>0</v>
      </c>
    </row>
    <row r="6" spans="1:9" x14ac:dyDescent="0.25">
      <c r="A6" s="4">
        <v>2</v>
      </c>
      <c r="B6" s="61" t="s">
        <v>101</v>
      </c>
      <c r="C6" s="62"/>
      <c r="D6" s="58"/>
      <c r="E6" s="57">
        <v>6000</v>
      </c>
      <c r="F6" s="59">
        <f>D6+E6</f>
        <v>6000</v>
      </c>
      <c r="G6" s="60">
        <v>6000</v>
      </c>
      <c r="H6" s="59">
        <v>0</v>
      </c>
      <c r="I6" t="s">
        <v>74</v>
      </c>
    </row>
    <row r="7" spans="1:9" x14ac:dyDescent="0.25">
      <c r="A7" s="4">
        <v>3</v>
      </c>
      <c r="B7" s="57" t="s">
        <v>64</v>
      </c>
      <c r="C7" s="62"/>
      <c r="D7" s="58"/>
      <c r="E7" s="57">
        <v>6000</v>
      </c>
      <c r="F7" s="59">
        <f>D7+E7</f>
        <v>6000</v>
      </c>
      <c r="G7" s="60">
        <v>6000</v>
      </c>
      <c r="H7" s="59">
        <f>F7-G7</f>
        <v>0</v>
      </c>
    </row>
    <row r="8" spans="1:9" x14ac:dyDescent="0.25">
      <c r="A8" s="4">
        <v>4</v>
      </c>
      <c r="B8" s="57" t="s">
        <v>102</v>
      </c>
      <c r="C8" s="62"/>
      <c r="D8" s="58"/>
      <c r="E8" s="57">
        <v>6000</v>
      </c>
      <c r="F8" s="59">
        <f>D8+E8</f>
        <v>6000</v>
      </c>
      <c r="G8" s="60">
        <v>6000</v>
      </c>
      <c r="H8" s="59">
        <f>F8-G8</f>
        <v>0</v>
      </c>
    </row>
    <row r="9" spans="1:9" x14ac:dyDescent="0.25">
      <c r="A9" s="4">
        <v>5</v>
      </c>
      <c r="B9" s="63" t="s">
        <v>60</v>
      </c>
      <c r="C9" s="62"/>
      <c r="D9" s="58"/>
      <c r="E9" s="57">
        <v>6000</v>
      </c>
      <c r="F9" s="59">
        <f>D9+E9</f>
        <v>6000</v>
      </c>
      <c r="G9" s="60">
        <v>6000</v>
      </c>
      <c r="H9" s="59">
        <f>F9-G9</f>
        <v>0</v>
      </c>
    </row>
    <row r="10" spans="1:9" x14ac:dyDescent="0.25">
      <c r="A10" s="4">
        <v>6</v>
      </c>
      <c r="B10" s="57"/>
      <c r="C10" s="57"/>
      <c r="D10" s="57"/>
      <c r="E10" s="57"/>
      <c r="F10" s="64"/>
      <c r="G10" s="65"/>
      <c r="H10" s="64"/>
    </row>
    <row r="11" spans="1:9" x14ac:dyDescent="0.25">
      <c r="A11" s="4"/>
      <c r="B11" s="57"/>
      <c r="C11" s="62"/>
      <c r="D11" s="58"/>
      <c r="E11" s="57"/>
      <c r="F11" s="64"/>
      <c r="G11" s="66"/>
      <c r="H11" s="64"/>
    </row>
    <row r="12" spans="1:9" x14ac:dyDescent="0.25">
      <c r="A12" s="4"/>
      <c r="B12" s="67" t="s">
        <v>41</v>
      </c>
      <c r="C12" s="57"/>
      <c r="D12" s="58"/>
      <c r="E12" s="57">
        <f>SUM(E5:E11)</f>
        <v>30000</v>
      </c>
      <c r="F12" s="59">
        <f>D12+E12</f>
        <v>30000</v>
      </c>
      <c r="G12" s="68">
        <f>SUM(G5:G11)</f>
        <v>30000</v>
      </c>
      <c r="H12" s="59">
        <f>SUM(H5:H11)</f>
        <v>0</v>
      </c>
    </row>
    <row r="13" spans="1:9" x14ac:dyDescent="0.25">
      <c r="A13" s="4"/>
      <c r="B13" s="62"/>
      <c r="C13" s="69"/>
      <c r="D13" s="58"/>
      <c r="E13" s="57"/>
      <c r="F13" s="64"/>
      <c r="G13" s="66"/>
      <c r="H13" s="64"/>
    </row>
    <row r="14" spans="1:9" x14ac:dyDescent="0.25">
      <c r="A14" s="4"/>
      <c r="B14" s="25"/>
      <c r="C14" s="21"/>
      <c r="D14" s="22"/>
      <c r="E14" s="4"/>
      <c r="F14" s="23"/>
      <c r="G14" s="24"/>
      <c r="H14" s="23"/>
    </row>
    <row r="15" spans="1:9" x14ac:dyDescent="0.25">
      <c r="A15" s="4"/>
      <c r="B15" s="21"/>
      <c r="C15" s="4"/>
      <c r="D15" s="22"/>
      <c r="E15" s="4"/>
      <c r="F15" s="23"/>
      <c r="G15" s="24"/>
      <c r="H15" s="23"/>
    </row>
    <row r="16" spans="1:9" x14ac:dyDescent="0.25">
      <c r="A16" s="4"/>
      <c r="B16" s="21"/>
      <c r="C16" s="21"/>
      <c r="D16" s="27"/>
      <c r="E16" s="28"/>
      <c r="F16" s="23"/>
      <c r="G16" s="24"/>
      <c r="H16" s="23"/>
    </row>
    <row r="19" spans="1:7" ht="23.25" x14ac:dyDescent="0.35">
      <c r="B19" s="29" t="s">
        <v>32</v>
      </c>
    </row>
    <row r="20" spans="1:7" ht="15.75" x14ac:dyDescent="0.25">
      <c r="B20" s="56" t="s">
        <v>33</v>
      </c>
      <c r="C20" s="56" t="s">
        <v>34</v>
      </c>
      <c r="D20" s="56" t="s">
        <v>35</v>
      </c>
      <c r="E20" s="56" t="s">
        <v>36</v>
      </c>
    </row>
    <row r="21" spans="1:7" x14ac:dyDescent="0.25">
      <c r="B21" s="57" t="s">
        <v>122</v>
      </c>
      <c r="C21" s="59">
        <f>E12</f>
        <v>30000</v>
      </c>
      <c r="D21" s="57"/>
      <c r="E21" s="57"/>
    </row>
    <row r="22" spans="1:7" x14ac:dyDescent="0.25">
      <c r="B22" s="57" t="s">
        <v>28</v>
      </c>
      <c r="C22" s="59">
        <f>MAY!E32</f>
        <v>-100</v>
      </c>
      <c r="D22" s="57"/>
      <c r="E22" s="57"/>
    </row>
    <row r="23" spans="1:7" x14ac:dyDescent="0.25">
      <c r="B23" s="57"/>
      <c r="C23" s="57"/>
      <c r="D23" s="57"/>
      <c r="E23" s="57"/>
    </row>
    <row r="24" spans="1:7" x14ac:dyDescent="0.25">
      <c r="B24" s="70">
        <v>0.08</v>
      </c>
      <c r="C24" s="70"/>
      <c r="D24" s="64"/>
      <c r="E24" s="57"/>
    </row>
    <row r="25" spans="1:7" x14ac:dyDescent="0.25">
      <c r="B25" s="63" t="s">
        <v>39</v>
      </c>
      <c r="C25" s="64"/>
      <c r="D25" s="57"/>
      <c r="E25" s="57"/>
    </row>
    <row r="26" spans="1:7" x14ac:dyDescent="0.25">
      <c r="B26" s="71" t="s">
        <v>54</v>
      </c>
      <c r="C26" s="57"/>
      <c r="D26" s="57"/>
      <c r="E26" s="57"/>
    </row>
    <row r="27" spans="1:7" x14ac:dyDescent="0.25">
      <c r="B27" s="57" t="s">
        <v>104</v>
      </c>
      <c r="C27" s="57"/>
      <c r="D27" s="57">
        <f>B24*C21</f>
        <v>2400</v>
      </c>
      <c r="E27" s="57"/>
    </row>
    <row r="28" spans="1:7" x14ac:dyDescent="0.25">
      <c r="B28" s="72" t="s">
        <v>74</v>
      </c>
      <c r="C28" s="57"/>
      <c r="D28" s="57">
        <v>6000</v>
      </c>
      <c r="E28" s="57"/>
    </row>
    <row r="29" spans="1:7" x14ac:dyDescent="0.25">
      <c r="B29" s="75">
        <v>43274</v>
      </c>
      <c r="C29" s="57"/>
      <c r="D29" s="57">
        <v>21500</v>
      </c>
      <c r="E29" s="57"/>
    </row>
    <row r="30" spans="1:7" x14ac:dyDescent="0.25">
      <c r="B30" s="57"/>
      <c r="C30" s="57"/>
      <c r="D30" s="57"/>
      <c r="E30" s="57"/>
    </row>
    <row r="31" spans="1:7" x14ac:dyDescent="0.25">
      <c r="A31" s="39"/>
      <c r="B31" s="63"/>
      <c r="C31" s="57"/>
      <c r="D31" s="57"/>
      <c r="E31" s="57"/>
      <c r="G31" t="s">
        <v>120</v>
      </c>
    </row>
    <row r="32" spans="1:7" x14ac:dyDescent="0.25">
      <c r="A32" s="39"/>
      <c r="B32" s="71" t="s">
        <v>41</v>
      </c>
      <c r="C32" s="76">
        <f>C21+C22</f>
        <v>29900</v>
      </c>
      <c r="D32" s="76">
        <f>SUM(D24:D31)</f>
        <v>29900</v>
      </c>
      <c r="E32" s="76">
        <f>C32-D32</f>
        <v>0</v>
      </c>
    </row>
    <row r="33" spans="2:6" x14ac:dyDescent="0.25">
      <c r="B33" s="38"/>
      <c r="C33" s="38"/>
      <c r="D33" s="38"/>
    </row>
    <row r="34" spans="2:6" x14ac:dyDescent="0.25">
      <c r="B34" s="38" t="s">
        <v>98</v>
      </c>
      <c r="D34" s="74" t="s">
        <v>113</v>
      </c>
      <c r="F34" s="38" t="s">
        <v>99</v>
      </c>
    </row>
    <row r="35" spans="2:6" x14ac:dyDescent="0.25">
      <c r="D35" s="38"/>
    </row>
    <row r="36" spans="2:6" x14ac:dyDescent="0.25">
      <c r="B36" s="38" t="s">
        <v>112</v>
      </c>
      <c r="C36" s="38"/>
      <c r="D36" s="38" t="s">
        <v>87</v>
      </c>
      <c r="F36" s="38" t="s">
        <v>97</v>
      </c>
    </row>
  </sheetData>
  <pageMargins left="0" right="0" top="0" bottom="0" header="0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29" sqref="G29"/>
    </sheetView>
  </sheetViews>
  <sheetFormatPr defaultRowHeight="15" x14ac:dyDescent="0.25"/>
  <cols>
    <col min="1" max="1" width="3.7109375" customWidth="1"/>
    <col min="2" max="2" width="18.42578125" customWidth="1"/>
  </cols>
  <sheetData>
    <row r="1" spans="1:9" ht="15.75" x14ac:dyDescent="0.25">
      <c r="A1" s="38"/>
      <c r="B1" s="49"/>
      <c r="C1" s="50" t="s">
        <v>105</v>
      </c>
      <c r="D1" s="51"/>
      <c r="E1" s="52"/>
      <c r="F1" s="38"/>
      <c r="G1" s="38"/>
    </row>
    <row r="2" spans="1:9" ht="15.75" x14ac:dyDescent="0.25">
      <c r="A2" s="38"/>
      <c r="B2" s="49"/>
      <c r="C2" s="50" t="s">
        <v>106</v>
      </c>
      <c r="D2" s="53"/>
      <c r="E2" s="52"/>
      <c r="F2" s="38"/>
      <c r="G2" s="38"/>
    </row>
    <row r="3" spans="1:9" ht="15.75" x14ac:dyDescent="0.25">
      <c r="A3" s="38"/>
      <c r="B3" s="49" t="s">
        <v>110</v>
      </c>
      <c r="C3" s="50" t="s">
        <v>123</v>
      </c>
      <c r="D3" s="49"/>
      <c r="E3" s="52"/>
      <c r="F3" s="38"/>
      <c r="G3" s="38"/>
    </row>
    <row r="4" spans="1:9" x14ac:dyDescent="0.25">
      <c r="A4" s="4"/>
      <c r="B4" s="18" t="s">
        <v>3</v>
      </c>
      <c r="C4" s="18" t="s">
        <v>48</v>
      </c>
      <c r="D4" s="54" t="s">
        <v>28</v>
      </c>
      <c r="E4" s="18" t="s">
        <v>7</v>
      </c>
      <c r="F4" s="55" t="s">
        <v>108</v>
      </c>
      <c r="G4" s="18" t="s">
        <v>30</v>
      </c>
      <c r="H4" s="20" t="s">
        <v>31</v>
      </c>
    </row>
    <row r="5" spans="1:9" x14ac:dyDescent="0.25">
      <c r="A5" s="4">
        <v>1</v>
      </c>
      <c r="B5" s="57" t="s">
        <v>100</v>
      </c>
      <c r="C5" s="57"/>
      <c r="D5" s="58"/>
      <c r="E5" s="57">
        <v>6000</v>
      </c>
      <c r="F5" s="59">
        <f>D5+E5</f>
        <v>6000</v>
      </c>
      <c r="G5" s="60">
        <v>6000</v>
      </c>
      <c r="H5" s="59">
        <f>F5-G5</f>
        <v>0</v>
      </c>
    </row>
    <row r="6" spans="1:9" x14ac:dyDescent="0.25">
      <c r="A6" s="4">
        <v>2</v>
      </c>
      <c r="B6" s="61" t="s">
        <v>101</v>
      </c>
      <c r="C6" s="62"/>
      <c r="D6" s="58"/>
      <c r="E6" s="57">
        <v>6000</v>
      </c>
      <c r="F6" s="59">
        <f>D6+E6</f>
        <v>6000</v>
      </c>
      <c r="G6" s="60">
        <v>6000</v>
      </c>
      <c r="H6" s="59">
        <v>0</v>
      </c>
      <c r="I6" t="s">
        <v>74</v>
      </c>
    </row>
    <row r="7" spans="1:9" x14ac:dyDescent="0.25">
      <c r="A7" s="4">
        <v>3</v>
      </c>
      <c r="B7" s="57" t="s">
        <v>64</v>
      </c>
      <c r="C7" s="62"/>
      <c r="D7" s="58"/>
      <c r="E7" s="57">
        <v>6000</v>
      </c>
      <c r="F7" s="59">
        <f>D7+E7</f>
        <v>6000</v>
      </c>
      <c r="G7" s="60">
        <v>6000</v>
      </c>
      <c r="H7" s="59">
        <f>F7-G7</f>
        <v>0</v>
      </c>
    </row>
    <row r="8" spans="1:9" x14ac:dyDescent="0.25">
      <c r="A8" s="4">
        <v>4</v>
      </c>
      <c r="B8" s="57" t="s">
        <v>102</v>
      </c>
      <c r="C8" s="62"/>
      <c r="D8" s="58"/>
      <c r="E8" s="57">
        <v>6000</v>
      </c>
      <c r="F8" s="59">
        <f>D8+E8</f>
        <v>6000</v>
      </c>
      <c r="G8" s="60">
        <v>6000</v>
      </c>
      <c r="H8" s="59">
        <f>F8-G8</f>
        <v>0</v>
      </c>
    </row>
    <row r="9" spans="1:9" x14ac:dyDescent="0.25">
      <c r="A9" s="4">
        <v>5</v>
      </c>
      <c r="B9" s="63" t="s">
        <v>60</v>
      </c>
      <c r="C9" s="62"/>
      <c r="D9" s="58"/>
      <c r="E9" s="57">
        <v>6000</v>
      </c>
      <c r="F9" s="59">
        <f>D9+E9</f>
        <v>6000</v>
      </c>
      <c r="G9" s="60">
        <v>6000</v>
      </c>
      <c r="H9" s="59">
        <f>F9-G9</f>
        <v>0</v>
      </c>
    </row>
    <row r="10" spans="1:9" x14ac:dyDescent="0.25">
      <c r="A10" s="4">
        <v>6</v>
      </c>
      <c r="B10" s="57"/>
      <c r="C10" s="57"/>
      <c r="D10" s="57"/>
      <c r="E10" s="57"/>
      <c r="F10" s="64"/>
      <c r="G10" s="65"/>
      <c r="H10" s="64"/>
    </row>
    <row r="11" spans="1:9" x14ac:dyDescent="0.25">
      <c r="A11" s="4"/>
      <c r="B11" s="57"/>
      <c r="C11" s="62"/>
      <c r="D11" s="58"/>
      <c r="E11" s="57"/>
      <c r="F11" s="64"/>
      <c r="G11" s="66"/>
      <c r="H11" s="64"/>
    </row>
    <row r="12" spans="1:9" x14ac:dyDescent="0.25">
      <c r="A12" s="4"/>
      <c r="B12" s="67" t="s">
        <v>41</v>
      </c>
      <c r="C12" s="57"/>
      <c r="D12" s="58"/>
      <c r="E12" s="57">
        <f>SUM(E5:E11)</f>
        <v>30000</v>
      </c>
      <c r="F12" s="59">
        <f>D12+E12</f>
        <v>30000</v>
      </c>
      <c r="G12" s="68">
        <f>SUM(G5:G11)</f>
        <v>30000</v>
      </c>
      <c r="H12" s="59">
        <f>SUM(H5:H11)</f>
        <v>0</v>
      </c>
    </row>
    <row r="13" spans="1:9" x14ac:dyDescent="0.25">
      <c r="A13" s="4"/>
      <c r="B13" s="62"/>
      <c r="C13" s="69"/>
      <c r="D13" s="58"/>
      <c r="E13" s="57"/>
      <c r="F13" s="64"/>
      <c r="G13" s="66"/>
      <c r="H13" s="64"/>
    </row>
    <row r="16" spans="1:9" ht="23.25" x14ac:dyDescent="0.35">
      <c r="B16" s="29" t="s">
        <v>32</v>
      </c>
    </row>
    <row r="17" spans="1:7" ht="15.75" x14ac:dyDescent="0.25">
      <c r="B17" s="56" t="s">
        <v>33</v>
      </c>
      <c r="C17" s="56" t="s">
        <v>34</v>
      </c>
      <c r="D17" s="56" t="s">
        <v>35</v>
      </c>
      <c r="E17" s="56" t="s">
        <v>36</v>
      </c>
    </row>
    <row r="18" spans="1:7" x14ac:dyDescent="0.25">
      <c r="B18" s="57" t="s">
        <v>124</v>
      </c>
      <c r="C18" s="59">
        <f>E12</f>
        <v>30000</v>
      </c>
      <c r="D18" s="57"/>
      <c r="E18" s="57"/>
    </row>
    <row r="19" spans="1:7" x14ac:dyDescent="0.25">
      <c r="B19" s="57" t="s">
        <v>28</v>
      </c>
      <c r="C19" s="59"/>
      <c r="D19" s="57"/>
      <c r="E19" s="57"/>
    </row>
    <row r="20" spans="1:7" x14ac:dyDescent="0.25">
      <c r="B20" s="70">
        <v>0.08</v>
      </c>
      <c r="C20" s="70"/>
      <c r="D20" s="64"/>
      <c r="E20" s="57"/>
    </row>
    <row r="21" spans="1:7" x14ac:dyDescent="0.25">
      <c r="B21" s="63" t="s">
        <v>39</v>
      </c>
      <c r="C21" s="64"/>
      <c r="D21" s="57"/>
      <c r="E21" s="57"/>
    </row>
    <row r="22" spans="1:7" x14ac:dyDescent="0.25">
      <c r="B22" s="71" t="s">
        <v>54</v>
      </c>
      <c r="C22" s="57"/>
      <c r="D22" s="57"/>
      <c r="E22" s="57"/>
    </row>
    <row r="23" spans="1:7" x14ac:dyDescent="0.25">
      <c r="B23" s="57" t="s">
        <v>104</v>
      </c>
      <c r="C23" s="57"/>
      <c r="D23" s="57">
        <f>B20*C18</f>
        <v>2400</v>
      </c>
      <c r="E23" s="57"/>
    </row>
    <row r="24" spans="1:7" x14ac:dyDescent="0.25">
      <c r="B24" s="72" t="s">
        <v>74</v>
      </c>
      <c r="C24" s="57"/>
      <c r="D24" s="57">
        <v>6000</v>
      </c>
      <c r="E24" s="57"/>
    </row>
    <row r="25" spans="1:7" x14ac:dyDescent="0.25">
      <c r="B25" s="75">
        <v>43302</v>
      </c>
      <c r="C25" s="57"/>
      <c r="D25" s="57">
        <v>21600</v>
      </c>
      <c r="E25" s="57"/>
    </row>
    <row r="26" spans="1:7" x14ac:dyDescent="0.25">
      <c r="B26" s="57"/>
      <c r="C26" s="57"/>
      <c r="D26" s="57"/>
      <c r="E26" s="57"/>
    </row>
    <row r="27" spans="1:7" x14ac:dyDescent="0.25">
      <c r="A27" s="39"/>
      <c r="B27" s="63"/>
      <c r="C27" s="57"/>
      <c r="D27" s="57"/>
      <c r="E27" s="57"/>
      <c r="G27" t="s">
        <v>120</v>
      </c>
    </row>
    <row r="28" spans="1:7" x14ac:dyDescent="0.25">
      <c r="A28" s="39"/>
      <c r="B28" s="71" t="s">
        <v>41</v>
      </c>
      <c r="C28" s="76">
        <f>C18+C19</f>
        <v>30000</v>
      </c>
      <c r="D28" s="76">
        <f>SUM(D20:D27)</f>
        <v>30000</v>
      </c>
      <c r="E28" s="76">
        <f>C28-D28</f>
        <v>0</v>
      </c>
    </row>
    <row r="29" spans="1:7" x14ac:dyDescent="0.25">
      <c r="B29" s="38"/>
      <c r="C29" s="38"/>
      <c r="D29" s="38"/>
    </row>
    <row r="30" spans="1:7" x14ac:dyDescent="0.25">
      <c r="B30" s="38" t="s">
        <v>98</v>
      </c>
      <c r="D30" s="74" t="s">
        <v>113</v>
      </c>
      <c r="F30" s="38" t="s">
        <v>99</v>
      </c>
    </row>
    <row r="31" spans="1:7" x14ac:dyDescent="0.25">
      <c r="D31" s="38"/>
    </row>
    <row r="32" spans="1:7" x14ac:dyDescent="0.25">
      <c r="B32" s="38" t="s">
        <v>112</v>
      </c>
      <c r="C32" s="38"/>
      <c r="D32" s="38" t="s">
        <v>87</v>
      </c>
      <c r="F32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F31" sqref="F31"/>
    </sheetView>
  </sheetViews>
  <sheetFormatPr defaultRowHeight="15" x14ac:dyDescent="0.25"/>
  <cols>
    <col min="1" max="1" width="3.85546875" customWidth="1"/>
    <col min="2" max="2" width="17.28515625" customWidth="1"/>
    <col min="6" max="6" width="10.5703125" customWidth="1"/>
  </cols>
  <sheetData>
    <row r="1" spans="1:9" ht="15.75" x14ac:dyDescent="0.25">
      <c r="A1" s="38"/>
      <c r="B1" s="49"/>
      <c r="C1" s="50" t="s">
        <v>105</v>
      </c>
      <c r="D1" s="51"/>
      <c r="E1" s="52"/>
      <c r="F1" s="38"/>
      <c r="G1" s="38"/>
    </row>
    <row r="2" spans="1:9" ht="15.75" x14ac:dyDescent="0.25">
      <c r="A2" s="38"/>
      <c r="B2" s="49"/>
      <c r="C2" s="50" t="s">
        <v>106</v>
      </c>
      <c r="D2" s="53"/>
      <c r="E2" s="52"/>
      <c r="F2" s="38"/>
      <c r="G2" s="38"/>
    </row>
    <row r="3" spans="1:9" ht="15.75" x14ac:dyDescent="0.25">
      <c r="A3" s="38"/>
      <c r="B3" s="49" t="s">
        <v>110</v>
      </c>
      <c r="C3" s="50" t="s">
        <v>125</v>
      </c>
      <c r="D3" s="49"/>
      <c r="E3" s="52"/>
      <c r="F3" s="38"/>
      <c r="G3" s="38"/>
    </row>
    <row r="4" spans="1:9" x14ac:dyDescent="0.25">
      <c r="A4" s="57"/>
      <c r="B4" s="79" t="s">
        <v>3</v>
      </c>
      <c r="C4" s="79" t="s">
        <v>48</v>
      </c>
      <c r="D4" s="77" t="s">
        <v>28</v>
      </c>
      <c r="E4" s="79" t="s">
        <v>7</v>
      </c>
      <c r="F4" s="78" t="s">
        <v>108</v>
      </c>
      <c r="G4" s="79" t="s">
        <v>30</v>
      </c>
      <c r="H4" s="80" t="s">
        <v>31</v>
      </c>
    </row>
    <row r="5" spans="1:9" x14ac:dyDescent="0.25">
      <c r="A5" s="57">
        <v>1</v>
      </c>
      <c r="B5" s="57" t="s">
        <v>100</v>
      </c>
      <c r="C5" s="57"/>
      <c r="D5" s="58"/>
      <c r="E5" s="57">
        <v>6000</v>
      </c>
      <c r="F5" s="59">
        <f>D5+E5</f>
        <v>6000</v>
      </c>
      <c r="G5" s="60">
        <v>6000</v>
      </c>
      <c r="H5" s="59">
        <f>F5-G5</f>
        <v>0</v>
      </c>
    </row>
    <row r="6" spans="1:9" x14ac:dyDescent="0.25">
      <c r="A6" s="57">
        <v>2</v>
      </c>
      <c r="B6" s="61" t="s">
        <v>101</v>
      </c>
      <c r="C6" s="62"/>
      <c r="D6" s="58"/>
      <c r="E6" s="57">
        <v>6000</v>
      </c>
      <c r="F6" s="59">
        <f>D6+E6</f>
        <v>6000</v>
      </c>
      <c r="G6" s="60">
        <v>6000</v>
      </c>
      <c r="H6" s="59">
        <v>0</v>
      </c>
      <c r="I6" t="s">
        <v>74</v>
      </c>
    </row>
    <row r="7" spans="1:9" x14ac:dyDescent="0.25">
      <c r="A7" s="57">
        <v>3</v>
      </c>
      <c r="B7" s="57" t="s">
        <v>64</v>
      </c>
      <c r="C7" s="62"/>
      <c r="D7" s="58"/>
      <c r="E7" s="57">
        <v>6000</v>
      </c>
      <c r="F7" s="59">
        <f>D7+E7</f>
        <v>6000</v>
      </c>
      <c r="G7" s="60">
        <v>6000</v>
      </c>
      <c r="H7" s="59">
        <f>F7-G7</f>
        <v>0</v>
      </c>
    </row>
    <row r="8" spans="1:9" x14ac:dyDescent="0.25">
      <c r="A8" s="57">
        <v>4</v>
      </c>
      <c r="B8" s="57" t="s">
        <v>126</v>
      </c>
      <c r="C8" s="62"/>
      <c r="D8" s="58"/>
      <c r="E8" s="57">
        <v>6000</v>
      </c>
      <c r="F8" s="59">
        <f>D8+E8</f>
        <v>6000</v>
      </c>
      <c r="G8" s="60">
        <v>6000</v>
      </c>
      <c r="H8" s="59">
        <f>F8-G8</f>
        <v>0</v>
      </c>
    </row>
    <row r="9" spans="1:9" x14ac:dyDescent="0.25">
      <c r="A9" s="57">
        <v>5</v>
      </c>
      <c r="B9" s="63" t="s">
        <v>60</v>
      </c>
      <c r="C9" s="62"/>
      <c r="D9" s="58"/>
      <c r="E9" s="57">
        <v>6000</v>
      </c>
      <c r="F9" s="59">
        <f>D9+E9</f>
        <v>6000</v>
      </c>
      <c r="G9" s="60">
        <v>6000</v>
      </c>
      <c r="H9" s="59">
        <f>F9-G9</f>
        <v>0</v>
      </c>
    </row>
    <row r="10" spans="1:9" x14ac:dyDescent="0.25">
      <c r="A10" s="57"/>
      <c r="B10" s="57"/>
      <c r="C10" s="57"/>
      <c r="D10" s="57"/>
      <c r="E10" s="57"/>
      <c r="F10" s="64"/>
      <c r="G10" s="65"/>
      <c r="H10" s="64"/>
    </row>
    <row r="11" spans="1:9" x14ac:dyDescent="0.25">
      <c r="A11" s="57"/>
      <c r="B11" s="57"/>
      <c r="C11" s="62"/>
      <c r="D11" s="58"/>
      <c r="E11" s="57"/>
      <c r="F11" s="64"/>
      <c r="G11" s="66"/>
      <c r="H11" s="64"/>
    </row>
    <row r="12" spans="1:9" x14ac:dyDescent="0.25">
      <c r="A12" s="57"/>
      <c r="B12" s="67" t="s">
        <v>41</v>
      </c>
      <c r="C12" s="57"/>
      <c r="D12" s="58"/>
      <c r="E12" s="57">
        <f>SUM(E5:E11)</f>
        <v>30000</v>
      </c>
      <c r="F12" s="59">
        <f>D12+E12</f>
        <v>30000</v>
      </c>
      <c r="G12" s="68">
        <f>SUM(G5:G11)</f>
        <v>30000</v>
      </c>
      <c r="H12" s="59">
        <f>SUM(H5:H11)</f>
        <v>0</v>
      </c>
    </row>
    <row r="13" spans="1:9" x14ac:dyDescent="0.25">
      <c r="A13" s="57"/>
      <c r="B13" s="62"/>
      <c r="C13" s="69"/>
      <c r="D13" s="58"/>
      <c r="E13" s="57"/>
      <c r="F13" s="64"/>
      <c r="G13" s="66"/>
      <c r="H13" s="64"/>
    </row>
    <row r="16" spans="1:9" ht="23.25" x14ac:dyDescent="0.35">
      <c r="B16" s="29" t="s">
        <v>32</v>
      </c>
    </row>
    <row r="17" spans="1:7" ht="15.75" x14ac:dyDescent="0.25">
      <c r="B17" s="56" t="s">
        <v>33</v>
      </c>
      <c r="C17" s="56" t="s">
        <v>34</v>
      </c>
      <c r="D17" s="56" t="s">
        <v>35</v>
      </c>
      <c r="E17" s="56" t="s">
        <v>36</v>
      </c>
    </row>
    <row r="18" spans="1:7" x14ac:dyDescent="0.25">
      <c r="B18" s="57" t="s">
        <v>127</v>
      </c>
      <c r="C18" s="59">
        <f>E12</f>
        <v>30000</v>
      </c>
      <c r="D18" s="57"/>
      <c r="E18" s="57"/>
    </row>
    <row r="19" spans="1:7" x14ac:dyDescent="0.25">
      <c r="B19" s="57" t="s">
        <v>28</v>
      </c>
      <c r="C19" s="59"/>
      <c r="D19" s="57"/>
      <c r="E19" s="57"/>
    </row>
    <row r="20" spans="1:7" x14ac:dyDescent="0.25">
      <c r="B20" s="70">
        <v>0.08</v>
      </c>
      <c r="C20" s="70"/>
      <c r="D20" s="64"/>
      <c r="E20" s="57"/>
    </row>
    <row r="21" spans="1:7" x14ac:dyDescent="0.25">
      <c r="B21" s="63" t="s">
        <v>39</v>
      </c>
      <c r="C21" s="64"/>
      <c r="D21" s="57"/>
      <c r="E21" s="57"/>
    </row>
    <row r="22" spans="1:7" x14ac:dyDescent="0.25">
      <c r="B22" s="71" t="s">
        <v>54</v>
      </c>
      <c r="C22" s="57"/>
      <c r="D22" s="57"/>
      <c r="E22" s="57"/>
    </row>
    <row r="23" spans="1:7" x14ac:dyDescent="0.25">
      <c r="B23" s="57" t="s">
        <v>104</v>
      </c>
      <c r="C23" s="57"/>
      <c r="D23" s="57">
        <f>B20*C18</f>
        <v>2400</v>
      </c>
      <c r="E23" s="57"/>
    </row>
    <row r="24" spans="1:7" x14ac:dyDescent="0.25">
      <c r="B24" s="72" t="s">
        <v>109</v>
      </c>
      <c r="C24" s="57"/>
      <c r="D24" s="57">
        <v>6000</v>
      </c>
      <c r="E24" s="57"/>
    </row>
    <row r="25" spans="1:7" x14ac:dyDescent="0.25">
      <c r="B25" s="75">
        <v>43323</v>
      </c>
      <c r="C25" s="57"/>
      <c r="D25" s="57">
        <v>21600</v>
      </c>
      <c r="E25" s="57"/>
    </row>
    <row r="26" spans="1:7" x14ac:dyDescent="0.25">
      <c r="B26" s="57"/>
      <c r="C26" s="57"/>
      <c r="D26" s="57"/>
      <c r="E26" s="57"/>
    </row>
    <row r="27" spans="1:7" x14ac:dyDescent="0.25">
      <c r="A27" s="39"/>
      <c r="B27" s="63"/>
      <c r="C27" s="57"/>
      <c r="D27" s="57"/>
      <c r="E27" s="57"/>
      <c r="G27" t="s">
        <v>120</v>
      </c>
    </row>
    <row r="28" spans="1:7" x14ac:dyDescent="0.25">
      <c r="A28" s="39"/>
      <c r="B28" s="71" t="s">
        <v>41</v>
      </c>
      <c r="C28" s="76">
        <f>C18+C19</f>
        <v>30000</v>
      </c>
      <c r="D28" s="76">
        <f>SUM(D20:D27)</f>
        <v>30000</v>
      </c>
      <c r="E28" s="76">
        <f>C28-D28</f>
        <v>0</v>
      </c>
    </row>
    <row r="29" spans="1:7" x14ac:dyDescent="0.25">
      <c r="B29" s="38"/>
      <c r="C29" s="38"/>
      <c r="D29" s="38"/>
    </row>
    <row r="30" spans="1:7" x14ac:dyDescent="0.25">
      <c r="B30" s="38" t="s">
        <v>98</v>
      </c>
      <c r="D30" s="74" t="s">
        <v>113</v>
      </c>
      <c r="F30" s="38" t="s">
        <v>99</v>
      </c>
    </row>
    <row r="31" spans="1:7" x14ac:dyDescent="0.25">
      <c r="D31" s="38"/>
    </row>
    <row r="32" spans="1:7" x14ac:dyDescent="0.25">
      <c r="B32" s="38" t="s">
        <v>112</v>
      </c>
      <c r="C32" s="38"/>
      <c r="D32" s="38" t="s">
        <v>87</v>
      </c>
      <c r="F32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7" workbookViewId="0">
      <selection activeCell="J25" sqref="J25"/>
    </sheetView>
  </sheetViews>
  <sheetFormatPr defaultRowHeight="15" x14ac:dyDescent="0.25"/>
  <cols>
    <col min="1" max="1" width="2.28515625" customWidth="1"/>
    <col min="2" max="2" width="19.85546875" customWidth="1"/>
    <col min="3" max="3" width="10.140625" customWidth="1"/>
    <col min="4" max="5" width="10.8554687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129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6000</v>
      </c>
      <c r="E5" s="59">
        <f>C5+D5</f>
        <v>6000</v>
      </c>
      <c r="F5" s="60">
        <v>6000</v>
      </c>
      <c r="G5" s="59">
        <f>E5-F5</f>
        <v>0</v>
      </c>
    </row>
    <row r="6" spans="1:8" x14ac:dyDescent="0.25">
      <c r="A6" s="57">
        <v>2</v>
      </c>
      <c r="B6" s="61" t="s">
        <v>101</v>
      </c>
      <c r="C6" s="61"/>
      <c r="D6" s="57">
        <v>6000</v>
      </c>
      <c r="E6" s="59">
        <f>C6+D6</f>
        <v>6000</v>
      </c>
      <c r="F6" s="60">
        <v>6000</v>
      </c>
      <c r="G6" s="59"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6000</v>
      </c>
      <c r="E7" s="59">
        <f>C7+D7</f>
        <v>6000</v>
      </c>
      <c r="F7" s="60">
        <v>6000</v>
      </c>
      <c r="G7" s="59">
        <f>E7-F7</f>
        <v>0</v>
      </c>
    </row>
    <row r="8" spans="1:8" x14ac:dyDescent="0.25">
      <c r="A8" s="57">
        <v>4</v>
      </c>
      <c r="B8" s="57" t="s">
        <v>126</v>
      </c>
      <c r="C8" s="57"/>
      <c r="D8" s="57">
        <v>6000</v>
      </c>
      <c r="E8" s="59">
        <f>C8+D8</f>
        <v>6000</v>
      </c>
      <c r="F8" s="60">
        <v>6000</v>
      </c>
      <c r="G8" s="59">
        <f>E8-F8</f>
        <v>0</v>
      </c>
    </row>
    <row r="9" spans="1:8" x14ac:dyDescent="0.25">
      <c r="A9" s="57">
        <v>5</v>
      </c>
      <c r="B9" s="63" t="s">
        <v>60</v>
      </c>
      <c r="C9" s="63"/>
      <c r="D9" s="57">
        <v>6000</v>
      </c>
      <c r="E9" s="59">
        <f>C9+D9</f>
        <v>6000</v>
      </c>
      <c r="F9" s="60">
        <v>6000</v>
      </c>
      <c r="G9" s="59">
        <f>E9-F9</f>
        <v>0</v>
      </c>
    </row>
    <row r="10" spans="1:8" x14ac:dyDescent="0.25">
      <c r="A10" s="57"/>
      <c r="B10" s="57"/>
      <c r="C10" s="57"/>
      <c r="D10" s="57"/>
      <c r="E10" s="64"/>
      <c r="F10" s="65"/>
      <c r="G10" s="64"/>
    </row>
    <row r="11" spans="1:8" x14ac:dyDescent="0.25">
      <c r="A11" s="57"/>
      <c r="B11" s="57"/>
      <c r="C11" s="57"/>
      <c r="D11" s="57"/>
      <c r="E11" s="64"/>
      <c r="F11" s="66"/>
      <c r="G11" s="64"/>
    </row>
    <row r="12" spans="1:8" x14ac:dyDescent="0.25">
      <c r="A12" s="57"/>
      <c r="B12" s="67" t="s">
        <v>41</v>
      </c>
      <c r="C12" s="67"/>
      <c r="D12" s="57">
        <f>SUM(D5:D11)</f>
        <v>30000</v>
      </c>
      <c r="E12" s="59">
        <f>SUM(E5:E11)</f>
        <v>30000</v>
      </c>
      <c r="F12" s="60">
        <f>SUM(F5:F11)</f>
        <v>30000</v>
      </c>
      <c r="G12" s="59">
        <f>SUM(G5:G11)</f>
        <v>0</v>
      </c>
    </row>
    <row r="13" spans="1:8" x14ac:dyDescent="0.25">
      <c r="A13" s="57"/>
      <c r="B13" s="62"/>
      <c r="C13" s="62"/>
      <c r="D13" s="57"/>
      <c r="E13" s="64"/>
      <c r="F13" s="66"/>
      <c r="G13" s="64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x14ac:dyDescent="0.25">
      <c r="A16" s="81"/>
      <c r="B16" s="82"/>
      <c r="C16" s="82"/>
      <c r="D16" s="81"/>
      <c r="E16" s="83"/>
      <c r="F16" s="84"/>
      <c r="G16" s="83"/>
    </row>
    <row r="18" spans="1:6" ht="23.25" x14ac:dyDescent="0.35">
      <c r="B18" s="29" t="s">
        <v>32</v>
      </c>
    </row>
    <row r="19" spans="1:6" ht="15.75" x14ac:dyDescent="0.25">
      <c r="B19" s="56" t="s">
        <v>33</v>
      </c>
      <c r="C19" s="56" t="s">
        <v>34</v>
      </c>
      <c r="D19" s="56" t="s">
        <v>35</v>
      </c>
      <c r="E19" s="56" t="s">
        <v>36</v>
      </c>
    </row>
    <row r="20" spans="1:6" x14ac:dyDescent="0.25">
      <c r="B20" s="57" t="s">
        <v>128</v>
      </c>
      <c r="C20" s="59">
        <f>D12</f>
        <v>30000</v>
      </c>
      <c r="D20" s="57"/>
      <c r="E20" s="57"/>
    </row>
    <row r="21" spans="1:6" x14ac:dyDescent="0.25">
      <c r="B21" s="57" t="s">
        <v>28</v>
      </c>
      <c r="C21" s="59"/>
      <c r="D21" s="57"/>
      <c r="E21" s="57"/>
    </row>
    <row r="22" spans="1:6" x14ac:dyDescent="0.25">
      <c r="B22" s="71" t="s">
        <v>54</v>
      </c>
      <c r="C22" s="57"/>
      <c r="D22" s="57"/>
      <c r="E22" s="57"/>
    </row>
    <row r="23" spans="1:6" x14ac:dyDescent="0.25">
      <c r="B23" s="57" t="s">
        <v>104</v>
      </c>
      <c r="C23" s="70">
        <v>0.08</v>
      </c>
      <c r="D23" s="57">
        <f>C23*C20</f>
        <v>2400</v>
      </c>
      <c r="E23" s="57"/>
    </row>
    <row r="24" spans="1:6" x14ac:dyDescent="0.25">
      <c r="B24" s="72" t="s">
        <v>109</v>
      </c>
      <c r="C24" s="57"/>
      <c r="D24" s="57">
        <v>6000</v>
      </c>
      <c r="E24" s="57"/>
    </row>
    <row r="25" spans="1:6" x14ac:dyDescent="0.25">
      <c r="B25" s="75">
        <v>43344</v>
      </c>
      <c r="C25" s="57"/>
      <c r="D25" s="57">
        <v>10207</v>
      </c>
      <c r="E25" s="57"/>
      <c r="F25" t="s">
        <v>78</v>
      </c>
    </row>
    <row r="26" spans="1:6" x14ac:dyDescent="0.25">
      <c r="B26" s="72">
        <v>43351</v>
      </c>
      <c r="C26" s="57"/>
      <c r="D26" s="57">
        <v>11400</v>
      </c>
      <c r="E26" s="57"/>
      <c r="F26" t="s">
        <v>131</v>
      </c>
    </row>
    <row r="27" spans="1:6" x14ac:dyDescent="0.25">
      <c r="B27" s="63" t="s">
        <v>130</v>
      </c>
      <c r="C27" s="57"/>
      <c r="D27" s="57">
        <v>10197</v>
      </c>
      <c r="E27" s="57"/>
    </row>
    <row r="28" spans="1:6" x14ac:dyDescent="0.25">
      <c r="A28" s="39"/>
      <c r="B28" s="71" t="s">
        <v>41</v>
      </c>
      <c r="C28" s="76">
        <f>C20+C21</f>
        <v>30000</v>
      </c>
      <c r="D28" s="76">
        <f>SUM(D22:D27)</f>
        <v>40204</v>
      </c>
      <c r="E28" s="76">
        <f>C28-D28</f>
        <v>-10204</v>
      </c>
    </row>
    <row r="29" spans="1:6" x14ac:dyDescent="0.25">
      <c r="A29" s="39"/>
      <c r="B29" s="38"/>
      <c r="C29" s="38"/>
      <c r="D29" s="38"/>
    </row>
    <row r="36" spans="2:6" x14ac:dyDescent="0.25">
      <c r="B36" s="38" t="s">
        <v>98</v>
      </c>
      <c r="D36" s="74" t="s">
        <v>113</v>
      </c>
      <c r="F36" s="38" t="s">
        <v>99</v>
      </c>
    </row>
    <row r="37" spans="2:6" x14ac:dyDescent="0.25">
      <c r="D37" s="38"/>
    </row>
    <row r="38" spans="2:6" x14ac:dyDescent="0.25">
      <c r="B38" s="38" t="s">
        <v>112</v>
      </c>
      <c r="C38" s="38"/>
      <c r="D38" s="38" t="s">
        <v>87</v>
      </c>
      <c r="F38" s="38" t="s">
        <v>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47" sqref="G47"/>
    </sheetView>
  </sheetViews>
  <sheetFormatPr defaultRowHeight="15" x14ac:dyDescent="0.25"/>
  <cols>
    <col min="1" max="1" width="2.28515625" customWidth="1"/>
    <col min="2" max="2" width="17.28515625" customWidth="1"/>
    <col min="3" max="5" width="9.7109375" customWidth="1"/>
    <col min="6" max="6" width="11.2851562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132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6000</v>
      </c>
      <c r="E5" s="59">
        <f>C5+D5</f>
        <v>6000</v>
      </c>
      <c r="F5" s="60">
        <v>6000</v>
      </c>
      <c r="G5" s="59">
        <f>E5-F5</f>
        <v>0</v>
      </c>
    </row>
    <row r="6" spans="1:8" x14ac:dyDescent="0.25">
      <c r="A6" s="57">
        <v>2</v>
      </c>
      <c r="B6" s="61" t="s">
        <v>101</v>
      </c>
      <c r="C6" s="61"/>
      <c r="D6" s="57">
        <v>6000</v>
      </c>
      <c r="E6" s="59">
        <f>C6+D6</f>
        <v>6000</v>
      </c>
      <c r="F6" s="60">
        <v>6000</v>
      </c>
      <c r="G6" s="59">
        <f>E6-F6</f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6000</v>
      </c>
      <c r="E7" s="59">
        <f>C7+D7</f>
        <v>6000</v>
      </c>
      <c r="F7" s="60">
        <v>6000</v>
      </c>
      <c r="G7" s="59">
        <f>E7-F7</f>
        <v>0</v>
      </c>
    </row>
    <row r="8" spans="1:8" x14ac:dyDescent="0.25">
      <c r="A8" s="57">
        <v>4</v>
      </c>
      <c r="B8" s="57" t="s">
        <v>126</v>
      </c>
      <c r="C8" s="57"/>
      <c r="D8" s="57">
        <v>6000</v>
      </c>
      <c r="E8" s="59">
        <f>C8+D8</f>
        <v>6000</v>
      </c>
      <c r="F8" s="60">
        <v>6000</v>
      </c>
      <c r="G8" s="59">
        <f>E8-F8</f>
        <v>0</v>
      </c>
    </row>
    <row r="9" spans="1:8" x14ac:dyDescent="0.25">
      <c r="A9" s="57">
        <v>5</v>
      </c>
      <c r="B9" s="63" t="s">
        <v>60</v>
      </c>
      <c r="C9" s="63"/>
      <c r="D9" s="57">
        <v>6000</v>
      </c>
      <c r="E9" s="59">
        <f>C9+D9</f>
        <v>6000</v>
      </c>
      <c r="F9" s="60">
        <v>6000</v>
      </c>
      <c r="G9" s="59">
        <f>E9-F9</f>
        <v>0</v>
      </c>
    </row>
    <row r="10" spans="1:8" x14ac:dyDescent="0.25">
      <c r="A10" s="57"/>
      <c r="B10" s="57"/>
      <c r="C10" s="57"/>
      <c r="D10" s="57"/>
      <c r="E10" s="64"/>
      <c r="F10" s="65"/>
      <c r="G10" s="64"/>
    </row>
    <row r="11" spans="1:8" x14ac:dyDescent="0.25">
      <c r="A11" s="57"/>
      <c r="B11" s="57"/>
      <c r="C11" s="57"/>
      <c r="D11" s="57"/>
      <c r="E11" s="64"/>
      <c r="F11" s="66"/>
      <c r="G11" s="64"/>
    </row>
    <row r="12" spans="1:8" x14ac:dyDescent="0.25">
      <c r="A12" s="57"/>
      <c r="B12" s="67" t="s">
        <v>41</v>
      </c>
      <c r="C12" s="67"/>
      <c r="D12" s="57">
        <f>SUM(D5:D11)</f>
        <v>30000</v>
      </c>
      <c r="E12" s="59">
        <f>SUM(E5:E11)</f>
        <v>30000</v>
      </c>
      <c r="F12" s="60">
        <f>SUM(F5:F11)</f>
        <v>30000</v>
      </c>
      <c r="G12" s="59">
        <f>SUM(G5:G11)</f>
        <v>0</v>
      </c>
    </row>
    <row r="13" spans="1:8" x14ac:dyDescent="0.25">
      <c r="A13" s="57"/>
      <c r="B13" s="62"/>
      <c r="C13" s="62"/>
      <c r="D13" s="57"/>
      <c r="E13" s="64"/>
      <c r="F13" s="66"/>
      <c r="G13" s="64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x14ac:dyDescent="0.25">
      <c r="A16" s="81"/>
      <c r="B16" s="82"/>
      <c r="C16" s="82"/>
      <c r="D16" s="81"/>
      <c r="E16" s="83"/>
      <c r="F16" s="84"/>
      <c r="G16" s="83"/>
    </row>
    <row r="17" spans="1:9" ht="23.25" x14ac:dyDescent="0.35">
      <c r="B17" s="29" t="s">
        <v>32</v>
      </c>
    </row>
    <row r="18" spans="1:9" s="85" customFormat="1" x14ac:dyDescent="0.25">
      <c r="B18" s="85" t="s">
        <v>134</v>
      </c>
      <c r="F18" s="85" t="s">
        <v>135</v>
      </c>
    </row>
    <row r="19" spans="1:9" ht="15.75" x14ac:dyDescent="0.25">
      <c r="B19" s="56" t="s">
        <v>33</v>
      </c>
      <c r="C19" s="56" t="s">
        <v>34</v>
      </c>
      <c r="D19" s="56" t="s">
        <v>35</v>
      </c>
      <c r="E19" s="56" t="s">
        <v>36</v>
      </c>
      <c r="F19" s="56" t="s">
        <v>33</v>
      </c>
      <c r="G19" s="56" t="s">
        <v>34</v>
      </c>
      <c r="H19" s="56" t="s">
        <v>35</v>
      </c>
      <c r="I19" s="56" t="s">
        <v>36</v>
      </c>
    </row>
    <row r="20" spans="1:9" x14ac:dyDescent="0.25">
      <c r="B20" s="57" t="s">
        <v>133</v>
      </c>
      <c r="C20" s="59">
        <f>D12</f>
        <v>30000</v>
      </c>
      <c r="D20" s="57"/>
      <c r="E20" s="57"/>
      <c r="F20" s="57" t="s">
        <v>133</v>
      </c>
      <c r="G20" s="59">
        <f>F12</f>
        <v>30000</v>
      </c>
      <c r="H20" s="57"/>
      <c r="I20" s="57"/>
    </row>
    <row r="21" spans="1:9" x14ac:dyDescent="0.25">
      <c r="B21" s="57" t="s">
        <v>28</v>
      </c>
      <c r="C21" s="59">
        <f>SEP!E28</f>
        <v>-10204</v>
      </c>
      <c r="D21" s="57"/>
      <c r="E21" s="57"/>
      <c r="F21" s="57" t="s">
        <v>28</v>
      </c>
      <c r="G21" s="59">
        <f>SEP!E28</f>
        <v>-10204</v>
      </c>
      <c r="H21" s="57"/>
      <c r="I21" s="57"/>
    </row>
    <row r="22" spans="1:9" x14ac:dyDescent="0.25">
      <c r="B22" s="71" t="s">
        <v>54</v>
      </c>
      <c r="C22" s="57"/>
      <c r="D22" s="57"/>
      <c r="E22" s="57"/>
      <c r="F22" s="71" t="s">
        <v>54</v>
      </c>
      <c r="G22" s="57"/>
      <c r="H22" s="57"/>
      <c r="I22" s="57"/>
    </row>
    <row r="23" spans="1:9" x14ac:dyDescent="0.25">
      <c r="B23" s="57" t="s">
        <v>104</v>
      </c>
      <c r="C23" s="70">
        <v>0.08</v>
      </c>
      <c r="D23" s="57">
        <f>C23*C20</f>
        <v>2400</v>
      </c>
      <c r="E23" s="57"/>
      <c r="F23" s="57" t="s">
        <v>104</v>
      </c>
      <c r="G23" s="70">
        <v>0.08</v>
      </c>
      <c r="H23" s="57">
        <f>D23</f>
        <v>2400</v>
      </c>
      <c r="I23" s="57"/>
    </row>
    <row r="24" spans="1:9" x14ac:dyDescent="0.25">
      <c r="B24" s="72" t="s">
        <v>109</v>
      </c>
      <c r="C24" s="57"/>
      <c r="D24" s="57">
        <v>6000</v>
      </c>
      <c r="E24" s="57"/>
      <c r="F24" s="72" t="s">
        <v>109</v>
      </c>
      <c r="G24" s="57"/>
      <c r="H24" s="57">
        <v>6000</v>
      </c>
      <c r="I24" s="57"/>
    </row>
    <row r="25" spans="1:9" x14ac:dyDescent="0.25">
      <c r="B25" s="75">
        <v>43378</v>
      </c>
      <c r="C25" s="57"/>
      <c r="D25" s="57">
        <v>30105</v>
      </c>
      <c r="E25" s="57"/>
      <c r="F25" s="75">
        <v>43378</v>
      </c>
      <c r="G25" s="57"/>
      <c r="H25" s="57">
        <v>30105</v>
      </c>
      <c r="I25" s="57"/>
    </row>
    <row r="26" spans="1:9" x14ac:dyDescent="0.25">
      <c r="B26" s="72"/>
      <c r="C26" s="57"/>
      <c r="D26" s="57"/>
      <c r="E26" s="57"/>
      <c r="F26" s="72"/>
      <c r="G26" s="57"/>
      <c r="H26" s="57"/>
      <c r="I26" s="57"/>
    </row>
    <row r="27" spans="1:9" x14ac:dyDescent="0.25">
      <c r="B27" s="63"/>
      <c r="C27" s="57"/>
      <c r="D27" s="57"/>
      <c r="E27" s="57"/>
      <c r="F27" s="63"/>
      <c r="G27" s="57"/>
      <c r="H27" s="57"/>
      <c r="I27" s="57"/>
    </row>
    <row r="28" spans="1:9" x14ac:dyDescent="0.25">
      <c r="A28" s="39"/>
      <c r="B28" s="71" t="s">
        <v>41</v>
      </c>
      <c r="C28" s="76">
        <f>C20+C21</f>
        <v>19796</v>
      </c>
      <c r="D28" s="76">
        <f>SUM(D22:D27)</f>
        <v>38505</v>
      </c>
      <c r="E28" s="76">
        <f>C28-D28</f>
        <v>-18709</v>
      </c>
      <c r="F28" s="71" t="s">
        <v>41</v>
      </c>
      <c r="G28" s="76">
        <f>G20+G21</f>
        <v>19796</v>
      </c>
      <c r="H28" s="76">
        <f>SUM(H22:H27)</f>
        <v>38505</v>
      </c>
      <c r="I28" s="76">
        <f>G28-H28</f>
        <v>-18709</v>
      </c>
    </row>
    <row r="29" spans="1:9" x14ac:dyDescent="0.25">
      <c r="A29" s="39"/>
      <c r="B29" s="38"/>
      <c r="C29" s="38"/>
      <c r="D29" s="38"/>
    </row>
    <row r="30" spans="1:9" x14ac:dyDescent="0.25">
      <c r="B30" s="38" t="s">
        <v>98</v>
      </c>
      <c r="D30" s="74" t="s">
        <v>113</v>
      </c>
      <c r="F30" s="38" t="s">
        <v>99</v>
      </c>
    </row>
    <row r="31" spans="1:9" x14ac:dyDescent="0.25">
      <c r="D31" s="38"/>
    </row>
    <row r="32" spans="1:9" x14ac:dyDescent="0.25">
      <c r="B32" s="38" t="s">
        <v>112</v>
      </c>
      <c r="C32" s="38"/>
      <c r="D32" s="38" t="s">
        <v>87</v>
      </c>
      <c r="F32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3" sqref="B3"/>
    </sheetView>
  </sheetViews>
  <sheetFormatPr defaultRowHeight="15" x14ac:dyDescent="0.25"/>
  <cols>
    <col min="1" max="1" width="2.28515625" customWidth="1"/>
    <col min="2" max="2" width="17.28515625" customWidth="1"/>
    <col min="3" max="5" width="9.7109375" customWidth="1"/>
    <col min="6" max="6" width="11.2851562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136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6000</v>
      </c>
      <c r="E5" s="59">
        <f>C5+D5</f>
        <v>6000</v>
      </c>
      <c r="F5" s="60">
        <v>6000</v>
      </c>
      <c r="G5" s="59">
        <f>E5-F5</f>
        <v>0</v>
      </c>
    </row>
    <row r="6" spans="1:8" x14ac:dyDescent="0.25">
      <c r="A6" s="57">
        <v>2</v>
      </c>
      <c r="B6" s="61" t="s">
        <v>101</v>
      </c>
      <c r="C6" s="61"/>
      <c r="D6" s="57">
        <v>6000</v>
      </c>
      <c r="E6" s="59">
        <f>C6+D6</f>
        <v>6000</v>
      </c>
      <c r="F6" s="60">
        <v>6000</v>
      </c>
      <c r="G6" s="59">
        <f>E6-F6</f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6000</v>
      </c>
      <c r="E7" s="59">
        <f>C7+D7</f>
        <v>6000</v>
      </c>
      <c r="F7" s="60">
        <v>6000</v>
      </c>
      <c r="G7" s="59">
        <f>E7-F7</f>
        <v>0</v>
      </c>
    </row>
    <row r="8" spans="1:8" x14ac:dyDescent="0.25">
      <c r="A8" s="57">
        <v>4</v>
      </c>
      <c r="B8" s="57" t="s">
        <v>137</v>
      </c>
      <c r="C8" s="57"/>
      <c r="D8" s="57">
        <v>6000</v>
      </c>
      <c r="E8" s="59">
        <f>C8+D8</f>
        <v>6000</v>
      </c>
      <c r="F8" s="60">
        <v>6000</v>
      </c>
      <c r="G8" s="59">
        <f>E8-F8</f>
        <v>0</v>
      </c>
    </row>
    <row r="9" spans="1:8" x14ac:dyDescent="0.25">
      <c r="A9" s="57">
        <v>5</v>
      </c>
      <c r="B9" s="63" t="s">
        <v>60</v>
      </c>
      <c r="C9" s="63"/>
      <c r="D9" s="57">
        <v>6000</v>
      </c>
      <c r="E9" s="59">
        <f>C9+D9</f>
        <v>6000</v>
      </c>
      <c r="F9" s="60">
        <v>6000</v>
      </c>
      <c r="G9" s="59">
        <f>E9-F9</f>
        <v>0</v>
      </c>
    </row>
    <row r="10" spans="1:8" x14ac:dyDescent="0.25">
      <c r="A10" s="57"/>
      <c r="B10" s="57"/>
      <c r="C10" s="57"/>
      <c r="D10" s="57"/>
      <c r="E10" s="64"/>
      <c r="F10" s="65"/>
      <c r="G10" s="64"/>
    </row>
    <row r="11" spans="1:8" x14ac:dyDescent="0.25">
      <c r="A11" s="57"/>
      <c r="B11" s="57"/>
      <c r="C11" s="57"/>
      <c r="D11" s="57"/>
      <c r="E11" s="64"/>
      <c r="F11" s="66"/>
      <c r="G11" s="64"/>
    </row>
    <row r="12" spans="1:8" x14ac:dyDescent="0.25">
      <c r="A12" s="57"/>
      <c r="B12" s="67" t="s">
        <v>41</v>
      </c>
      <c r="C12" s="67"/>
      <c r="D12" s="57">
        <f>SUM(D5:D11)</f>
        <v>30000</v>
      </c>
      <c r="E12" s="59">
        <f>SUM(E5:E11)</f>
        <v>30000</v>
      </c>
      <c r="F12" s="60">
        <f>SUM(F5:F11)</f>
        <v>30000</v>
      </c>
      <c r="G12" s="59">
        <f>SUM(G5:G11)</f>
        <v>0</v>
      </c>
    </row>
    <row r="13" spans="1:8" x14ac:dyDescent="0.25">
      <c r="A13" s="57"/>
      <c r="B13" s="62"/>
      <c r="C13" s="62"/>
      <c r="D13" s="57"/>
      <c r="E13" s="64"/>
      <c r="F13" s="66"/>
      <c r="G13" s="64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x14ac:dyDescent="0.25">
      <c r="A16" s="81"/>
      <c r="B16" s="82"/>
      <c r="C16" s="82"/>
      <c r="D16" s="81"/>
      <c r="E16" s="83"/>
      <c r="F16" s="84"/>
      <c r="G16" s="83"/>
    </row>
    <row r="17" spans="1:9" ht="23.25" x14ac:dyDescent="0.35">
      <c r="B17" s="29" t="s">
        <v>32</v>
      </c>
    </row>
    <row r="18" spans="1:9" s="85" customFormat="1" x14ac:dyDescent="0.25">
      <c r="B18" s="85" t="s">
        <v>134</v>
      </c>
      <c r="F18" s="85" t="s">
        <v>135</v>
      </c>
    </row>
    <row r="19" spans="1:9" ht="15.75" x14ac:dyDescent="0.25">
      <c r="B19" s="56" t="s">
        <v>33</v>
      </c>
      <c r="C19" s="56" t="s">
        <v>34</v>
      </c>
      <c r="D19" s="56" t="s">
        <v>35</v>
      </c>
      <c r="E19" s="56" t="s">
        <v>36</v>
      </c>
      <c r="F19" s="56" t="s">
        <v>33</v>
      </c>
      <c r="G19" s="56" t="s">
        <v>34</v>
      </c>
      <c r="H19" s="56" t="s">
        <v>35</v>
      </c>
      <c r="I19" s="56" t="s">
        <v>36</v>
      </c>
    </row>
    <row r="20" spans="1:9" x14ac:dyDescent="0.25">
      <c r="B20" s="57" t="s">
        <v>84</v>
      </c>
      <c r="C20" s="59">
        <f>D12</f>
        <v>30000</v>
      </c>
      <c r="D20" s="57"/>
      <c r="E20" s="57"/>
      <c r="F20" s="57" t="s">
        <v>84</v>
      </c>
      <c r="G20" s="59">
        <f>F12</f>
        <v>30000</v>
      </c>
      <c r="H20" s="57"/>
      <c r="I20" s="57"/>
    </row>
    <row r="21" spans="1:9" x14ac:dyDescent="0.25">
      <c r="B21" s="57" t="s">
        <v>28</v>
      </c>
      <c r="C21" s="59">
        <f>OCT!E28</f>
        <v>-18709</v>
      </c>
      <c r="D21" s="57"/>
      <c r="E21" s="57"/>
      <c r="F21" s="57" t="s">
        <v>28</v>
      </c>
      <c r="G21" s="59">
        <f>OCT!I28</f>
        <v>-18709</v>
      </c>
      <c r="H21" s="57"/>
      <c r="I21" s="57"/>
    </row>
    <row r="22" spans="1:9" x14ac:dyDescent="0.25">
      <c r="B22" s="71" t="s">
        <v>54</v>
      </c>
      <c r="C22" s="57"/>
      <c r="D22" s="57"/>
      <c r="E22" s="57"/>
      <c r="F22" s="71" t="s">
        <v>54</v>
      </c>
      <c r="G22" s="57"/>
      <c r="H22" s="57"/>
      <c r="I22" s="57"/>
    </row>
    <row r="23" spans="1:9" x14ac:dyDescent="0.25">
      <c r="B23" s="57" t="s">
        <v>104</v>
      </c>
      <c r="C23" s="70">
        <v>0.08</v>
      </c>
      <c r="D23" s="57">
        <f>C23*C20</f>
        <v>2400</v>
      </c>
      <c r="E23" s="57"/>
      <c r="F23" s="57" t="s">
        <v>104</v>
      </c>
      <c r="G23" s="70">
        <v>0.08</v>
      </c>
      <c r="H23" s="57">
        <f>D23</f>
        <v>2400</v>
      </c>
      <c r="I23" s="57"/>
    </row>
    <row r="24" spans="1:9" x14ac:dyDescent="0.25">
      <c r="B24" s="72" t="s">
        <v>109</v>
      </c>
      <c r="C24" s="57"/>
      <c r="D24" s="57">
        <v>6000</v>
      </c>
      <c r="E24" s="57"/>
      <c r="F24" s="72" t="s">
        <v>109</v>
      </c>
      <c r="G24" s="57"/>
      <c r="H24" s="57">
        <v>6000</v>
      </c>
      <c r="I24" s="57"/>
    </row>
    <row r="25" spans="1:9" x14ac:dyDescent="0.25">
      <c r="B25" s="75"/>
      <c r="C25" s="57"/>
      <c r="D25" s="57"/>
      <c r="E25" s="57"/>
      <c r="F25" s="75"/>
      <c r="G25" s="57"/>
      <c r="H25" s="57"/>
      <c r="I25" s="57"/>
    </row>
    <row r="26" spans="1:9" x14ac:dyDescent="0.25">
      <c r="B26" s="72"/>
      <c r="C26" s="57"/>
      <c r="D26" s="57"/>
      <c r="E26" s="57"/>
      <c r="F26" s="72"/>
      <c r="G26" s="57"/>
      <c r="H26" s="57"/>
      <c r="I26" s="57"/>
    </row>
    <row r="27" spans="1:9" x14ac:dyDescent="0.25">
      <c r="B27" s="63"/>
      <c r="C27" s="57"/>
      <c r="D27" s="57"/>
      <c r="E27" s="57"/>
      <c r="F27" s="63"/>
      <c r="G27" s="57"/>
      <c r="H27" s="57"/>
      <c r="I27" s="57"/>
    </row>
    <row r="28" spans="1:9" x14ac:dyDescent="0.25">
      <c r="A28" s="39"/>
      <c r="B28" s="71" t="s">
        <v>41</v>
      </c>
      <c r="C28" s="76">
        <f>C20+C21</f>
        <v>11291</v>
      </c>
      <c r="D28" s="76">
        <f>SUM(D22:D27)</f>
        <v>8400</v>
      </c>
      <c r="E28" s="76">
        <f>C28-D28</f>
        <v>2891</v>
      </c>
      <c r="F28" s="71" t="s">
        <v>41</v>
      </c>
      <c r="G28" s="76">
        <f>G20+G21</f>
        <v>11291</v>
      </c>
      <c r="H28" s="76">
        <f>SUM(H22:H27)</f>
        <v>8400</v>
      </c>
      <c r="I28" s="76">
        <f>G28-H28</f>
        <v>2891</v>
      </c>
    </row>
    <row r="29" spans="1:9" x14ac:dyDescent="0.25">
      <c r="A29" s="39"/>
      <c r="B29" s="38"/>
      <c r="C29" s="38"/>
      <c r="D29" s="38"/>
    </row>
    <row r="30" spans="1:9" x14ac:dyDescent="0.25">
      <c r="B30" s="38" t="s">
        <v>98</v>
      </c>
      <c r="D30" s="74" t="s">
        <v>113</v>
      </c>
      <c r="F30" s="38" t="s">
        <v>99</v>
      </c>
    </row>
    <row r="31" spans="1:9" x14ac:dyDescent="0.25">
      <c r="D31" s="38"/>
    </row>
    <row r="32" spans="1:9" x14ac:dyDescent="0.25">
      <c r="B32" s="38" t="s">
        <v>112</v>
      </c>
      <c r="C32" s="38"/>
      <c r="D32" s="38" t="s">
        <v>87</v>
      </c>
      <c r="F32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J27" sqref="J27"/>
    </sheetView>
  </sheetViews>
  <sheetFormatPr defaultRowHeight="15" x14ac:dyDescent="0.25"/>
  <cols>
    <col min="2" max="2" width="12.140625" customWidth="1"/>
    <col min="3" max="3" width="17.28515625" customWidth="1"/>
    <col min="7" max="7" width="10" customWidth="1"/>
  </cols>
  <sheetData>
    <row r="1" spans="1:9" ht="33.75" x14ac:dyDescent="0.25">
      <c r="B1" s="12"/>
      <c r="C1" s="13"/>
      <c r="D1" s="14" t="s">
        <v>26</v>
      </c>
      <c r="E1" s="13"/>
    </row>
    <row r="2" spans="1:9" ht="18.75" x14ac:dyDescent="0.25">
      <c r="A2" s="15" t="s">
        <v>52</v>
      </c>
      <c r="B2" s="16"/>
      <c r="C2" s="16"/>
      <c r="D2" s="17"/>
      <c r="E2" s="17"/>
      <c r="F2" s="17"/>
      <c r="G2" s="17"/>
      <c r="H2" s="17"/>
    </row>
    <row r="3" spans="1:9" x14ac:dyDescent="0.25">
      <c r="A3" s="4"/>
      <c r="B3" s="18" t="s">
        <v>27</v>
      </c>
      <c r="C3" s="18" t="s">
        <v>48</v>
      </c>
      <c r="D3" s="19" t="s">
        <v>28</v>
      </c>
      <c r="E3" s="18" t="s">
        <v>7</v>
      </c>
      <c r="F3" s="4" t="s">
        <v>29</v>
      </c>
      <c r="G3" s="4" t="s">
        <v>50</v>
      </c>
      <c r="H3" s="18" t="s">
        <v>30</v>
      </c>
      <c r="I3" s="20" t="s">
        <v>31</v>
      </c>
    </row>
    <row r="4" spans="1:9" x14ac:dyDescent="0.25">
      <c r="A4" s="4">
        <v>1</v>
      </c>
      <c r="B4" s="10" t="s">
        <v>5</v>
      </c>
      <c r="D4" s="22">
        <v>0</v>
      </c>
      <c r="E4" s="4">
        <v>6000</v>
      </c>
      <c r="F4" s="4"/>
      <c r="G4" s="23">
        <f>D4+E4+F4</f>
        <v>6000</v>
      </c>
      <c r="H4" s="24">
        <v>6000</v>
      </c>
      <c r="I4" s="23">
        <f t="shared" ref="I4:I9" si="0">G4-H4</f>
        <v>0</v>
      </c>
    </row>
    <row r="5" spans="1:9" x14ac:dyDescent="0.25">
      <c r="A5" s="4">
        <v>2</v>
      </c>
      <c r="B5" s="4" t="s">
        <v>15</v>
      </c>
      <c r="C5" s="21"/>
      <c r="D5" s="22">
        <v>0</v>
      </c>
      <c r="E5" s="4">
        <v>6000</v>
      </c>
      <c r="F5" s="4"/>
      <c r="G5" s="23">
        <f>SUM(D5:F5)</f>
        <v>6000</v>
      </c>
      <c r="H5" s="24"/>
      <c r="I5" s="23">
        <f t="shared" si="0"/>
        <v>6000</v>
      </c>
    </row>
    <row r="6" spans="1:9" x14ac:dyDescent="0.25">
      <c r="A6" s="4">
        <v>3</v>
      </c>
      <c r="B6" s="4" t="s">
        <v>8</v>
      </c>
      <c r="C6" s="21"/>
      <c r="D6" s="22">
        <v>0</v>
      </c>
      <c r="E6" s="4">
        <v>6000</v>
      </c>
      <c r="F6" s="4"/>
      <c r="G6" s="23">
        <f>SUM(D6:F6)</f>
        <v>6000</v>
      </c>
      <c r="H6" s="24">
        <v>4000</v>
      </c>
      <c r="I6" s="23">
        <f t="shared" si="0"/>
        <v>2000</v>
      </c>
    </row>
    <row r="7" spans="1:9" x14ac:dyDescent="0.25">
      <c r="A7" s="4">
        <v>4</v>
      </c>
      <c r="B7" s="10" t="s">
        <v>10</v>
      </c>
      <c r="C7" s="21"/>
      <c r="D7" s="22">
        <v>0</v>
      </c>
      <c r="E7" s="4">
        <v>6000</v>
      </c>
      <c r="F7" s="4"/>
      <c r="G7" s="23">
        <f>SUM(D7:F7)</f>
        <v>6000</v>
      </c>
      <c r="H7" s="24"/>
      <c r="I7" s="23">
        <f t="shared" si="0"/>
        <v>6000</v>
      </c>
    </row>
    <row r="8" spans="1:9" x14ac:dyDescent="0.25">
      <c r="A8" s="4">
        <v>5</v>
      </c>
      <c r="B8" s="4"/>
      <c r="D8" s="22"/>
      <c r="E8" s="4"/>
      <c r="F8" s="4"/>
      <c r="G8" s="23"/>
      <c r="H8" s="24"/>
      <c r="I8" s="23">
        <f t="shared" si="0"/>
        <v>0</v>
      </c>
    </row>
    <row r="9" spans="1:9" x14ac:dyDescent="0.25">
      <c r="A9" s="4">
        <v>6</v>
      </c>
      <c r="B9" s="4" t="s">
        <v>12</v>
      </c>
      <c r="C9" s="21"/>
      <c r="D9" s="22"/>
      <c r="E9" s="4">
        <v>6000</v>
      </c>
      <c r="F9" s="4"/>
      <c r="G9" s="23">
        <f>SUM(D9:F9)</f>
        <v>6000</v>
      </c>
      <c r="H9" s="24">
        <v>6000</v>
      </c>
      <c r="I9" s="23">
        <f t="shared" si="0"/>
        <v>0</v>
      </c>
    </row>
    <row r="10" spans="1:9" x14ac:dyDescent="0.25">
      <c r="A10" s="4"/>
      <c r="B10" s="4"/>
      <c r="C10" s="21"/>
      <c r="D10" s="22"/>
      <c r="E10" s="4"/>
      <c r="F10" s="4"/>
      <c r="G10" s="23"/>
      <c r="H10" s="24"/>
      <c r="I10" s="23"/>
    </row>
    <row r="11" spans="1:9" x14ac:dyDescent="0.25">
      <c r="A11" s="4"/>
      <c r="B11" s="41" t="s">
        <v>41</v>
      </c>
      <c r="D11" s="22">
        <f>SUM(D4:D10)</f>
        <v>0</v>
      </c>
      <c r="E11" s="4">
        <f>SUM(E4:E10)</f>
        <v>30000</v>
      </c>
      <c r="F11" s="4"/>
      <c r="G11" s="23">
        <f>SUM(G4:G10)</f>
        <v>30000</v>
      </c>
      <c r="H11" s="24">
        <f>SUM(H4:H10)</f>
        <v>16000</v>
      </c>
      <c r="I11" s="23">
        <f>SUM(I4:I10)</f>
        <v>14000</v>
      </c>
    </row>
    <row r="12" spans="1:9" x14ac:dyDescent="0.25">
      <c r="A12" s="4"/>
      <c r="B12" s="21"/>
      <c r="C12" s="26"/>
      <c r="D12" s="22"/>
      <c r="E12" s="4"/>
      <c r="F12" s="4"/>
      <c r="G12" s="23"/>
      <c r="H12" s="24"/>
      <c r="I12" s="23"/>
    </row>
    <row r="13" spans="1:9" x14ac:dyDescent="0.25">
      <c r="A13" s="4"/>
      <c r="B13" s="26"/>
      <c r="C13" s="26"/>
      <c r="D13" s="22"/>
      <c r="E13" s="4"/>
      <c r="F13" s="4"/>
      <c r="G13" s="23"/>
      <c r="H13" s="24"/>
      <c r="I13" s="23"/>
    </row>
    <row r="14" spans="1:9" x14ac:dyDescent="0.25">
      <c r="A14" s="4"/>
      <c r="B14" s="26"/>
      <c r="C14" s="21"/>
      <c r="D14" s="22"/>
      <c r="E14" s="4"/>
      <c r="F14" s="4"/>
      <c r="G14" s="23"/>
      <c r="H14" s="24"/>
      <c r="I14" s="23"/>
    </row>
    <row r="15" spans="1:9" x14ac:dyDescent="0.25">
      <c r="A15" s="4"/>
      <c r="B15" s="25"/>
      <c r="C15" s="21"/>
      <c r="D15" s="22"/>
      <c r="E15" s="4"/>
      <c r="F15" s="4"/>
      <c r="G15" s="23"/>
      <c r="H15" s="24"/>
      <c r="I15" s="23"/>
    </row>
    <row r="16" spans="1:9" x14ac:dyDescent="0.25">
      <c r="A16" s="4"/>
      <c r="B16" s="21"/>
      <c r="D16" s="22"/>
      <c r="E16" s="4"/>
      <c r="F16" s="4"/>
      <c r="G16" s="23"/>
      <c r="H16" s="24"/>
      <c r="I16" s="23"/>
    </row>
    <row r="17" spans="1:9" x14ac:dyDescent="0.25">
      <c r="A17" s="4"/>
      <c r="B17" s="21"/>
      <c r="C17" s="21"/>
      <c r="D17" s="27"/>
      <c r="E17" s="28"/>
      <c r="F17" s="4"/>
      <c r="G17" s="23"/>
      <c r="H17" s="24"/>
      <c r="I17" s="23"/>
    </row>
    <row r="18" spans="1:9" ht="23.25" x14ac:dyDescent="0.35">
      <c r="B18" s="29" t="s">
        <v>32</v>
      </c>
    </row>
    <row r="19" spans="1:9" ht="23.25" x14ac:dyDescent="0.35">
      <c r="A19" s="30"/>
      <c r="B19" s="31" t="s">
        <v>33</v>
      </c>
      <c r="C19" s="31" t="s">
        <v>34</v>
      </c>
      <c r="D19" s="31" t="s">
        <v>35</v>
      </c>
      <c r="E19" s="31" t="s">
        <v>36</v>
      </c>
    </row>
    <row r="20" spans="1:9" x14ac:dyDescent="0.25">
      <c r="A20" s="30"/>
      <c r="B20" s="4" t="s">
        <v>53</v>
      </c>
      <c r="C20" s="23">
        <f>E11</f>
        <v>30000</v>
      </c>
      <c r="D20" s="4"/>
      <c r="E20" s="4"/>
    </row>
    <row r="21" spans="1:9" x14ac:dyDescent="0.25">
      <c r="A21" s="30"/>
      <c r="B21" s="4" t="s">
        <v>28</v>
      </c>
      <c r="C21" s="23">
        <v>0</v>
      </c>
      <c r="D21" s="4"/>
      <c r="E21" s="4"/>
    </row>
    <row r="22" spans="1:9" x14ac:dyDescent="0.25">
      <c r="A22" s="30"/>
      <c r="B22" s="4" t="s">
        <v>38</v>
      </c>
      <c r="C22" s="32">
        <v>0.08</v>
      </c>
      <c r="D22" s="23">
        <f>C20*C22</f>
        <v>2400</v>
      </c>
      <c r="E22" s="4"/>
    </row>
    <row r="23" spans="1:9" x14ac:dyDescent="0.25">
      <c r="A23" s="30"/>
      <c r="B23" s="33" t="s">
        <v>39</v>
      </c>
      <c r="C23" s="23">
        <f>C20+C21-D22</f>
        <v>27600</v>
      </c>
      <c r="D23" s="4"/>
      <c r="E23" s="4"/>
    </row>
    <row r="24" spans="1:9" x14ac:dyDescent="0.25">
      <c r="A24" s="34"/>
      <c r="B24" s="35" t="s">
        <v>54</v>
      </c>
      <c r="C24" s="4"/>
      <c r="D24" s="4"/>
      <c r="E24" s="4"/>
    </row>
    <row r="25" spans="1:9" x14ac:dyDescent="0.25">
      <c r="A25" s="34"/>
      <c r="B25" s="42" t="s">
        <v>55</v>
      </c>
      <c r="C25" s="4"/>
      <c r="D25" s="4">
        <v>12000</v>
      </c>
      <c r="E25" s="4"/>
    </row>
    <row r="26" spans="1:9" x14ac:dyDescent="0.25">
      <c r="A26" s="30"/>
      <c r="B26" s="4" t="s">
        <v>56</v>
      </c>
      <c r="C26" s="4"/>
      <c r="D26" s="4">
        <v>16080</v>
      </c>
      <c r="E26" s="4"/>
    </row>
    <row r="27" spans="1:9" x14ac:dyDescent="0.25">
      <c r="A27" s="34"/>
      <c r="B27" s="33"/>
      <c r="C27" s="4"/>
      <c r="D27" s="4"/>
      <c r="E27" s="4"/>
    </row>
    <row r="28" spans="1:9" x14ac:dyDescent="0.25">
      <c r="A28" s="34"/>
      <c r="B28" s="4"/>
      <c r="C28" s="4"/>
      <c r="D28" s="4"/>
      <c r="E28" s="4"/>
    </row>
    <row r="29" spans="1:9" x14ac:dyDescent="0.25">
      <c r="A29" s="36"/>
      <c r="B29" s="33"/>
      <c r="C29" s="4"/>
      <c r="D29" s="4"/>
      <c r="E29" s="4"/>
    </row>
    <row r="30" spans="1:9" x14ac:dyDescent="0.25">
      <c r="B30" s="35" t="s">
        <v>41</v>
      </c>
      <c r="C30" s="37">
        <f>C23</f>
        <v>27600</v>
      </c>
      <c r="D30" s="37">
        <f>SUM(D25:D29)</f>
        <v>28080</v>
      </c>
      <c r="E30" s="37">
        <f>C30-D30</f>
        <v>-480</v>
      </c>
    </row>
    <row r="31" spans="1:9" x14ac:dyDescent="0.25">
      <c r="B31" s="38"/>
      <c r="C31" s="38" t="s">
        <v>42</v>
      </c>
      <c r="D31" s="38" t="s">
        <v>43</v>
      </c>
      <c r="F31" s="39" t="s">
        <v>0</v>
      </c>
    </row>
    <row r="32" spans="1:9" x14ac:dyDescent="0.25">
      <c r="B32" s="40" t="s">
        <v>44</v>
      </c>
      <c r="C32" s="38" t="s">
        <v>45</v>
      </c>
      <c r="D32" s="38" t="s">
        <v>46</v>
      </c>
      <c r="F32" s="39" t="s">
        <v>47</v>
      </c>
    </row>
    <row r="34" spans="9:9" x14ac:dyDescent="0.25">
      <c r="I34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3" workbookViewId="0">
      <selection activeCell="I24" sqref="I24"/>
    </sheetView>
  </sheetViews>
  <sheetFormatPr defaultRowHeight="15" x14ac:dyDescent="0.25"/>
  <cols>
    <col min="1" max="1" width="2.28515625" customWidth="1"/>
    <col min="2" max="2" width="17" customWidth="1"/>
    <col min="3" max="5" width="9.7109375" customWidth="1"/>
    <col min="6" max="6" width="11.2851562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138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6000</v>
      </c>
      <c r="E5" s="59">
        <f>C5+D5</f>
        <v>6000</v>
      </c>
      <c r="F5" s="60">
        <v>6000</v>
      </c>
      <c r="G5" s="59">
        <f>E5-F5</f>
        <v>0</v>
      </c>
    </row>
    <row r="6" spans="1:8" x14ac:dyDescent="0.25">
      <c r="A6" s="57">
        <v>2</v>
      </c>
      <c r="B6" s="61" t="s">
        <v>101</v>
      </c>
      <c r="C6" s="61"/>
      <c r="D6" s="57">
        <v>6000</v>
      </c>
      <c r="E6" s="59">
        <f>C6+D6</f>
        <v>6000</v>
      </c>
      <c r="F6" s="60">
        <v>6000</v>
      </c>
      <c r="G6" s="59">
        <f>E6-F6</f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6000</v>
      </c>
      <c r="E7" s="59">
        <f>C7+D7</f>
        <v>6000</v>
      </c>
      <c r="F7" s="60">
        <v>6000</v>
      </c>
      <c r="G7" s="59">
        <f>E7-F7</f>
        <v>0</v>
      </c>
    </row>
    <row r="8" spans="1:8" x14ac:dyDescent="0.25">
      <c r="A8" s="57">
        <v>4</v>
      </c>
      <c r="B8" s="57" t="s">
        <v>137</v>
      </c>
      <c r="C8" s="57"/>
      <c r="D8" s="57">
        <v>6000</v>
      </c>
      <c r="E8" s="59">
        <f>C8+D8</f>
        <v>6000</v>
      </c>
      <c r="F8" s="60">
        <v>6000</v>
      </c>
      <c r="G8" s="59">
        <f>E8-F8</f>
        <v>0</v>
      </c>
    </row>
    <row r="9" spans="1:8" x14ac:dyDescent="0.25">
      <c r="A9" s="57">
        <v>5</v>
      </c>
      <c r="B9" s="63" t="s">
        <v>60</v>
      </c>
      <c r="C9" s="63"/>
      <c r="D9" s="57">
        <v>6000</v>
      </c>
      <c r="E9" s="59">
        <f>C9+D9</f>
        <v>6000</v>
      </c>
      <c r="F9" s="60">
        <v>6000</v>
      </c>
      <c r="G9" s="59">
        <f>E9-F9</f>
        <v>0</v>
      </c>
    </row>
    <row r="10" spans="1:8" x14ac:dyDescent="0.25">
      <c r="A10" s="57"/>
      <c r="B10" s="67" t="s">
        <v>41</v>
      </c>
      <c r="C10" s="67"/>
      <c r="D10" s="78">
        <f>SUM(D5:D9)</f>
        <v>30000</v>
      </c>
      <c r="E10" s="86">
        <f>SUM(E5:E9)</f>
        <v>30000</v>
      </c>
      <c r="F10" s="68">
        <f>SUM(F5:F9)</f>
        <v>30000</v>
      </c>
      <c r="G10" s="86">
        <f>SUM(G5:G9)</f>
        <v>0</v>
      </c>
    </row>
    <row r="11" spans="1:8" x14ac:dyDescent="0.25">
      <c r="A11" s="57"/>
      <c r="B11" s="62"/>
      <c r="C11" s="62"/>
      <c r="D11" s="57"/>
      <c r="E11" s="64"/>
      <c r="F11" s="66"/>
      <c r="G11" s="64"/>
    </row>
    <row r="12" spans="1:8" x14ac:dyDescent="0.25">
      <c r="A12" s="81"/>
      <c r="B12" s="82"/>
      <c r="C12" s="82"/>
      <c r="D12" s="81"/>
      <c r="E12" s="83"/>
      <c r="F12" s="84"/>
      <c r="G12" s="83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ht="23.25" x14ac:dyDescent="0.35">
      <c r="B15" s="29" t="s">
        <v>32</v>
      </c>
    </row>
    <row r="16" spans="1:8" s="85" customFormat="1" x14ac:dyDescent="0.25">
      <c r="B16" s="85" t="s">
        <v>134</v>
      </c>
      <c r="F16" s="85" t="s">
        <v>135</v>
      </c>
    </row>
    <row r="17" spans="1:9" ht="15.75" x14ac:dyDescent="0.25">
      <c r="B17" s="56" t="s">
        <v>33</v>
      </c>
      <c r="C17" s="56" t="s">
        <v>34</v>
      </c>
      <c r="D17" s="56" t="s">
        <v>35</v>
      </c>
      <c r="E17" s="56" t="s">
        <v>36</v>
      </c>
      <c r="F17" s="56" t="s">
        <v>33</v>
      </c>
      <c r="G17" s="56" t="s">
        <v>34</v>
      </c>
      <c r="H17" s="56" t="s">
        <v>35</v>
      </c>
      <c r="I17" s="56" t="s">
        <v>36</v>
      </c>
    </row>
    <row r="18" spans="1:9" x14ac:dyDescent="0.25">
      <c r="B18" s="57" t="s">
        <v>92</v>
      </c>
      <c r="C18" s="59">
        <f>D10</f>
        <v>30000</v>
      </c>
      <c r="D18" s="57"/>
      <c r="E18" s="57"/>
      <c r="F18" s="57" t="s">
        <v>92</v>
      </c>
      <c r="G18" s="59">
        <f>F10</f>
        <v>30000</v>
      </c>
      <c r="H18" s="57"/>
      <c r="I18" s="57"/>
    </row>
    <row r="19" spans="1:9" x14ac:dyDescent="0.25">
      <c r="B19" s="57" t="s">
        <v>28</v>
      </c>
      <c r="C19" s="59">
        <f>NOVEMBER!E28</f>
        <v>2891</v>
      </c>
      <c r="D19" s="57"/>
      <c r="E19" s="57"/>
      <c r="F19" s="57" t="s">
        <v>28</v>
      </c>
      <c r="G19" s="59">
        <f>NOVEMBER!I28</f>
        <v>2891</v>
      </c>
      <c r="H19" s="57"/>
      <c r="I19" s="57"/>
    </row>
    <row r="20" spans="1:9" x14ac:dyDescent="0.25">
      <c r="B20" s="71" t="s">
        <v>54</v>
      </c>
      <c r="C20" s="57"/>
      <c r="D20" s="57"/>
      <c r="E20" s="57"/>
      <c r="F20" s="71" t="s">
        <v>54</v>
      </c>
      <c r="G20" s="57"/>
      <c r="H20" s="57"/>
      <c r="I20" s="57"/>
    </row>
    <row r="21" spans="1:9" x14ac:dyDescent="0.25">
      <c r="B21" s="57" t="s">
        <v>104</v>
      </c>
      <c r="C21" s="70">
        <v>0.08</v>
      </c>
      <c r="D21" s="57">
        <f>C21*C18</f>
        <v>2400</v>
      </c>
      <c r="F21" s="57" t="s">
        <v>104</v>
      </c>
      <c r="G21" s="70">
        <v>0.08</v>
      </c>
      <c r="H21" s="57">
        <f>D21</f>
        <v>2400</v>
      </c>
      <c r="I21" s="57"/>
    </row>
    <row r="22" spans="1:9" x14ac:dyDescent="0.25">
      <c r="B22" s="72" t="s">
        <v>109</v>
      </c>
      <c r="C22" s="57"/>
      <c r="D22" s="57">
        <v>6000</v>
      </c>
      <c r="E22" s="57"/>
      <c r="F22" s="72" t="s">
        <v>109</v>
      </c>
      <c r="G22" s="57"/>
      <c r="H22" s="57">
        <v>6000</v>
      </c>
      <c r="I22" s="57"/>
    </row>
    <row r="23" spans="1:9" x14ac:dyDescent="0.25">
      <c r="B23" s="75">
        <v>43438</v>
      </c>
      <c r="C23" s="57"/>
      <c r="D23" s="57">
        <v>24500</v>
      </c>
      <c r="E23" s="57"/>
      <c r="F23" s="75">
        <v>43438</v>
      </c>
      <c r="G23" s="57"/>
      <c r="H23" s="57">
        <v>24500</v>
      </c>
      <c r="I23" s="57"/>
    </row>
    <row r="24" spans="1:9" x14ac:dyDescent="0.25">
      <c r="B24" s="72"/>
      <c r="C24" s="57"/>
      <c r="D24" s="57"/>
      <c r="E24" s="57"/>
      <c r="F24" s="72"/>
      <c r="G24" s="57"/>
      <c r="H24" s="57"/>
      <c r="I24" s="57"/>
    </row>
    <row r="25" spans="1:9" x14ac:dyDescent="0.25">
      <c r="B25" s="63"/>
      <c r="C25" s="57"/>
      <c r="D25" s="57"/>
      <c r="E25" s="57"/>
      <c r="F25" s="63"/>
      <c r="G25" s="57"/>
      <c r="H25" s="57"/>
      <c r="I25" s="57"/>
    </row>
    <row r="26" spans="1:9" x14ac:dyDescent="0.25">
      <c r="A26" s="39"/>
      <c r="B26" s="71" t="s">
        <v>41</v>
      </c>
      <c r="C26" s="76">
        <f>C18+C19-D21</f>
        <v>30491</v>
      </c>
      <c r="D26" s="76">
        <f>SUM(D22:D25)</f>
        <v>30500</v>
      </c>
      <c r="E26" s="76">
        <f>C26-D26</f>
        <v>-9</v>
      </c>
      <c r="F26" s="71" t="s">
        <v>41</v>
      </c>
      <c r="G26" s="76">
        <f>G18+G19-H21</f>
        <v>30491</v>
      </c>
      <c r="H26" s="76">
        <f>SUM(H22:H25)</f>
        <v>30500</v>
      </c>
      <c r="I26" s="76">
        <f>G26-H26</f>
        <v>-9</v>
      </c>
    </row>
    <row r="27" spans="1:9" x14ac:dyDescent="0.25">
      <c r="A27" s="39"/>
      <c r="B27" s="38"/>
      <c r="C27" s="38"/>
      <c r="D27" s="38"/>
    </row>
    <row r="28" spans="1:9" x14ac:dyDescent="0.25">
      <c r="B28" s="38" t="s">
        <v>98</v>
      </c>
      <c r="D28" s="74" t="s">
        <v>113</v>
      </c>
      <c r="F28" s="38" t="s">
        <v>99</v>
      </c>
    </row>
    <row r="29" spans="1:9" x14ac:dyDescent="0.25">
      <c r="D29" s="38"/>
    </row>
    <row r="30" spans="1:9" x14ac:dyDescent="0.25">
      <c r="B30" s="38" t="s">
        <v>112</v>
      </c>
      <c r="C30" s="38"/>
      <c r="D30" s="38" t="s">
        <v>87</v>
      </c>
      <c r="F30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I40" sqref="I40"/>
    </sheetView>
  </sheetViews>
  <sheetFormatPr defaultRowHeight="15" x14ac:dyDescent="0.25"/>
  <cols>
    <col min="1" max="1" width="2.28515625" customWidth="1"/>
    <col min="2" max="2" width="17" customWidth="1"/>
    <col min="3" max="5" width="9.7109375" customWidth="1"/>
    <col min="6" max="6" width="11.2851562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139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6000</v>
      </c>
      <c r="E5" s="59">
        <f>C5+D5</f>
        <v>6000</v>
      </c>
      <c r="F5" s="60">
        <v>6000</v>
      </c>
      <c r="G5" s="59">
        <f>E5-F5</f>
        <v>0</v>
      </c>
    </row>
    <row r="6" spans="1:8" x14ac:dyDescent="0.25">
      <c r="A6" s="57">
        <v>2</v>
      </c>
      <c r="B6" s="61" t="s">
        <v>101</v>
      </c>
      <c r="C6" s="61"/>
      <c r="D6" s="57">
        <v>6000</v>
      </c>
      <c r="E6" s="59">
        <f>C6+D6</f>
        <v>6000</v>
      </c>
      <c r="F6" s="60">
        <v>6000</v>
      </c>
      <c r="G6" s="59">
        <f>E6-F6</f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6000</v>
      </c>
      <c r="E7" s="59">
        <f>C7+D7</f>
        <v>6000</v>
      </c>
      <c r="F7" s="60">
        <v>6000</v>
      </c>
      <c r="G7" s="59">
        <f>E7-F7</f>
        <v>0</v>
      </c>
    </row>
    <row r="8" spans="1:8" x14ac:dyDescent="0.25">
      <c r="A8" s="57">
        <v>4</v>
      </c>
      <c r="B8" s="57" t="s">
        <v>137</v>
      </c>
      <c r="C8" s="57"/>
      <c r="D8" s="57">
        <v>6000</v>
      </c>
      <c r="E8" s="59">
        <f>C8+D8</f>
        <v>6000</v>
      </c>
      <c r="F8" s="60">
        <v>6000</v>
      </c>
      <c r="G8" s="59">
        <f>E8-F8</f>
        <v>0</v>
      </c>
    </row>
    <row r="9" spans="1:8" x14ac:dyDescent="0.25">
      <c r="A9" s="57">
        <v>5</v>
      </c>
      <c r="B9" s="63" t="s">
        <v>60</v>
      </c>
      <c r="C9" s="63"/>
      <c r="D9" s="57">
        <v>6000</v>
      </c>
      <c r="E9" s="59">
        <f>C9+D9</f>
        <v>6000</v>
      </c>
      <c r="F9" s="60">
        <v>6000</v>
      </c>
      <c r="G9" s="59">
        <f>E9-F9</f>
        <v>0</v>
      </c>
    </row>
    <row r="10" spans="1:8" x14ac:dyDescent="0.25">
      <c r="A10" s="57"/>
      <c r="B10" s="67" t="s">
        <v>41</v>
      </c>
      <c r="C10" s="67"/>
      <c r="D10" s="78">
        <f>SUM(D5:D9)</f>
        <v>30000</v>
      </c>
      <c r="E10" s="86">
        <f>SUM(E5:E9)</f>
        <v>30000</v>
      </c>
      <c r="F10" s="68">
        <f>SUM(F5:F9)</f>
        <v>30000</v>
      </c>
      <c r="G10" s="86">
        <f>SUM(G5:G9)</f>
        <v>0</v>
      </c>
    </row>
    <row r="11" spans="1:8" x14ac:dyDescent="0.25">
      <c r="A11" s="57"/>
      <c r="B11" s="62"/>
      <c r="C11" s="62"/>
      <c r="D11" s="57"/>
      <c r="E11" s="64"/>
      <c r="F11" s="66"/>
      <c r="G11" s="64"/>
    </row>
    <row r="12" spans="1:8" x14ac:dyDescent="0.25">
      <c r="A12" s="81"/>
      <c r="B12" s="82"/>
      <c r="C12" s="82"/>
      <c r="D12" s="81"/>
      <c r="E12" s="83"/>
      <c r="F12" s="84"/>
      <c r="G12" s="83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ht="23.25" x14ac:dyDescent="0.35">
      <c r="B15" s="29" t="s">
        <v>32</v>
      </c>
    </row>
    <row r="16" spans="1:8" s="85" customFormat="1" x14ac:dyDescent="0.25">
      <c r="B16" s="85" t="s">
        <v>134</v>
      </c>
      <c r="F16" s="85" t="s">
        <v>135</v>
      </c>
    </row>
    <row r="17" spans="1:9" ht="15.75" x14ac:dyDescent="0.25">
      <c r="B17" s="56" t="s">
        <v>33</v>
      </c>
      <c r="C17" s="56" t="s">
        <v>34</v>
      </c>
      <c r="D17" s="56" t="s">
        <v>35</v>
      </c>
      <c r="E17" s="56" t="s">
        <v>36</v>
      </c>
      <c r="F17" s="56" t="s">
        <v>33</v>
      </c>
      <c r="G17" s="56" t="s">
        <v>34</v>
      </c>
      <c r="H17" s="56" t="s">
        <v>35</v>
      </c>
      <c r="I17" s="56" t="s">
        <v>36</v>
      </c>
    </row>
    <row r="18" spans="1:9" x14ac:dyDescent="0.25">
      <c r="B18" s="57" t="s">
        <v>92</v>
      </c>
      <c r="C18" s="59">
        <f>D10</f>
        <v>30000</v>
      </c>
      <c r="D18" s="57"/>
      <c r="E18" s="57"/>
      <c r="F18" s="57" t="s">
        <v>92</v>
      </c>
      <c r="G18" s="59">
        <f>F10</f>
        <v>30000</v>
      </c>
      <c r="H18" s="57"/>
      <c r="I18" s="57"/>
    </row>
    <row r="19" spans="1:9" x14ac:dyDescent="0.25">
      <c r="B19" s="57" t="s">
        <v>28</v>
      </c>
      <c r="C19" s="59">
        <f>DECEMBER!E26</f>
        <v>-9</v>
      </c>
      <c r="D19" s="57"/>
      <c r="E19" s="57"/>
      <c r="F19" s="57" t="s">
        <v>28</v>
      </c>
      <c r="G19" s="59">
        <f>DECEMBER!I26</f>
        <v>-9</v>
      </c>
      <c r="H19" s="57"/>
      <c r="I19" s="57"/>
    </row>
    <row r="20" spans="1:9" x14ac:dyDescent="0.25">
      <c r="B20" s="71" t="s">
        <v>54</v>
      </c>
      <c r="C20" s="57"/>
      <c r="D20" s="57"/>
      <c r="E20" s="57"/>
      <c r="F20" s="71" t="s">
        <v>54</v>
      </c>
      <c r="G20" s="57"/>
      <c r="H20" s="57"/>
      <c r="I20" s="57"/>
    </row>
    <row r="21" spans="1:9" x14ac:dyDescent="0.25">
      <c r="B21" s="57" t="s">
        <v>104</v>
      </c>
      <c r="C21" s="70">
        <v>0.08</v>
      </c>
      <c r="D21" s="57">
        <f>C21*C18</f>
        <v>2400</v>
      </c>
      <c r="F21" s="57" t="s">
        <v>104</v>
      </c>
      <c r="G21" s="70">
        <v>0.08</v>
      </c>
      <c r="H21" s="57">
        <f>D21</f>
        <v>2400</v>
      </c>
      <c r="I21" s="57"/>
    </row>
    <row r="22" spans="1:9" x14ac:dyDescent="0.25">
      <c r="B22" s="72" t="s">
        <v>109</v>
      </c>
      <c r="C22" s="57"/>
      <c r="D22" s="57">
        <v>6000</v>
      </c>
      <c r="E22" s="57"/>
      <c r="F22" s="72" t="s">
        <v>109</v>
      </c>
      <c r="G22" s="57"/>
      <c r="H22" s="57">
        <v>6000</v>
      </c>
      <c r="I22" s="57"/>
    </row>
    <row r="23" spans="1:9" x14ac:dyDescent="0.25">
      <c r="B23" s="75" t="s">
        <v>140</v>
      </c>
      <c r="C23" s="57"/>
      <c r="D23" s="57">
        <v>21590</v>
      </c>
      <c r="E23" s="57"/>
      <c r="F23" s="75" t="s">
        <v>140</v>
      </c>
      <c r="G23" s="57"/>
      <c r="H23" s="57">
        <v>21590</v>
      </c>
      <c r="I23" s="57"/>
    </row>
    <row r="24" spans="1:9" x14ac:dyDescent="0.25">
      <c r="B24" s="72"/>
      <c r="C24" s="57"/>
      <c r="D24" s="57"/>
      <c r="E24" s="57"/>
      <c r="F24" s="72"/>
      <c r="G24" s="57"/>
      <c r="H24" s="57"/>
      <c r="I24" s="57"/>
    </row>
    <row r="25" spans="1:9" x14ac:dyDescent="0.25">
      <c r="B25" s="63"/>
      <c r="C25" s="57"/>
      <c r="D25" s="57"/>
      <c r="E25" s="57"/>
      <c r="F25" s="63"/>
      <c r="G25" s="57"/>
      <c r="H25" s="57"/>
      <c r="I25" s="57"/>
    </row>
    <row r="26" spans="1:9" x14ac:dyDescent="0.25">
      <c r="A26" s="39"/>
      <c r="B26" s="71" t="s">
        <v>41</v>
      </c>
      <c r="C26" s="76">
        <f>C18+C19-D21</f>
        <v>27591</v>
      </c>
      <c r="D26" s="76">
        <f>SUM(D22:D25)</f>
        <v>27590</v>
      </c>
      <c r="E26" s="76">
        <f>C26-D26</f>
        <v>1</v>
      </c>
      <c r="F26" s="71" t="s">
        <v>41</v>
      </c>
      <c r="G26" s="76">
        <f>G18+G19-H21</f>
        <v>27591</v>
      </c>
      <c r="H26" s="76">
        <f>SUM(H22:H25)</f>
        <v>27590</v>
      </c>
      <c r="I26" s="76">
        <f>G26-H26</f>
        <v>1</v>
      </c>
    </row>
    <row r="27" spans="1:9" x14ac:dyDescent="0.25">
      <c r="A27" s="39"/>
      <c r="B27" s="38"/>
      <c r="C27" s="38"/>
      <c r="D27" s="38"/>
    </row>
    <row r="28" spans="1:9" x14ac:dyDescent="0.25">
      <c r="B28" s="38" t="s">
        <v>98</v>
      </c>
      <c r="D28" s="74" t="s">
        <v>113</v>
      </c>
      <c r="F28" s="38" t="s">
        <v>99</v>
      </c>
    </row>
    <row r="29" spans="1:9" x14ac:dyDescent="0.25">
      <c r="D29" s="38"/>
    </row>
    <row r="30" spans="1:9" x14ac:dyDescent="0.25">
      <c r="B30" s="38" t="s">
        <v>112</v>
      </c>
      <c r="C30" s="38"/>
      <c r="D30" s="38" t="s">
        <v>87</v>
      </c>
      <c r="F30" s="38" t="s">
        <v>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35" sqref="D35"/>
    </sheetView>
  </sheetViews>
  <sheetFormatPr defaultRowHeight="15" x14ac:dyDescent="0.25"/>
  <cols>
    <col min="1" max="1" width="2.28515625" customWidth="1"/>
    <col min="2" max="2" width="17" customWidth="1"/>
    <col min="3" max="5" width="9.7109375" customWidth="1"/>
    <col min="6" max="6" width="11.2851562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141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7000</v>
      </c>
      <c r="E5" s="59">
        <f>C5+D5</f>
        <v>7000</v>
      </c>
      <c r="F5" s="60">
        <v>7000</v>
      </c>
      <c r="G5" s="59">
        <f>E5-F5</f>
        <v>0</v>
      </c>
    </row>
    <row r="6" spans="1:8" x14ac:dyDescent="0.25">
      <c r="A6" s="57">
        <v>2</v>
      </c>
      <c r="B6" s="61" t="s">
        <v>101</v>
      </c>
      <c r="C6" s="61"/>
      <c r="D6" s="57">
        <v>7000</v>
      </c>
      <c r="E6" s="59">
        <f>C6+D6</f>
        <v>7000</v>
      </c>
      <c r="F6" s="60">
        <v>7000</v>
      </c>
      <c r="G6" s="59">
        <f>E6-F6</f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7000</v>
      </c>
      <c r="E7" s="59">
        <f>C7+D7</f>
        <v>7000</v>
      </c>
      <c r="F7" s="60">
        <v>7000</v>
      </c>
      <c r="G7" s="59">
        <f>E7-F7</f>
        <v>0</v>
      </c>
    </row>
    <row r="8" spans="1:8" x14ac:dyDescent="0.25">
      <c r="A8" s="57">
        <v>4</v>
      </c>
      <c r="B8" s="57" t="s">
        <v>137</v>
      </c>
      <c r="C8" s="57"/>
      <c r="D8" s="57">
        <v>7000</v>
      </c>
      <c r="E8" s="59">
        <f>C8+D8</f>
        <v>7000</v>
      </c>
      <c r="F8" s="60">
        <v>7000</v>
      </c>
      <c r="G8" s="59">
        <f>E8-F8</f>
        <v>0</v>
      </c>
    </row>
    <row r="9" spans="1:8" x14ac:dyDescent="0.25">
      <c r="A9" s="57">
        <v>5</v>
      </c>
      <c r="B9" s="63" t="s">
        <v>60</v>
      </c>
      <c r="C9" s="63"/>
      <c r="D9" s="57">
        <v>7000</v>
      </c>
      <c r="E9" s="59">
        <f>C9+D9</f>
        <v>7000</v>
      </c>
      <c r="F9" s="60">
        <v>7000</v>
      </c>
      <c r="G9" s="59">
        <f>E9-F9</f>
        <v>0</v>
      </c>
    </row>
    <row r="10" spans="1:8" x14ac:dyDescent="0.25">
      <c r="A10" s="57"/>
      <c r="B10" s="67" t="s">
        <v>41</v>
      </c>
      <c r="C10" s="67"/>
      <c r="D10" s="78">
        <f>SUM(D5:D9)</f>
        <v>35000</v>
      </c>
      <c r="E10" s="86">
        <f>SUM(E5:E9)</f>
        <v>35000</v>
      </c>
      <c r="F10" s="87">
        <f>SUM(F5:F9)</f>
        <v>35000</v>
      </c>
      <c r="G10" s="86">
        <f>SUM(G5:G9)</f>
        <v>0</v>
      </c>
    </row>
    <row r="11" spans="1:8" x14ac:dyDescent="0.25">
      <c r="A11" s="57"/>
      <c r="B11" s="62"/>
      <c r="C11" s="62"/>
      <c r="D11" s="57"/>
      <c r="E11" s="64"/>
      <c r="F11" s="66"/>
      <c r="G11" s="64"/>
    </row>
    <row r="12" spans="1:8" x14ac:dyDescent="0.25">
      <c r="A12" s="81"/>
      <c r="B12" s="82"/>
      <c r="C12" s="82"/>
      <c r="D12" s="81"/>
      <c r="E12" s="83"/>
      <c r="F12" s="84"/>
      <c r="G12" s="83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ht="23.25" x14ac:dyDescent="0.35">
      <c r="B15" s="29" t="s">
        <v>32</v>
      </c>
    </row>
    <row r="16" spans="1:8" s="85" customFormat="1" x14ac:dyDescent="0.25">
      <c r="B16" s="85" t="s">
        <v>134</v>
      </c>
      <c r="F16" s="85" t="s">
        <v>135</v>
      </c>
    </row>
    <row r="17" spans="1:9" ht="15.75" x14ac:dyDescent="0.25">
      <c r="B17" s="56" t="s">
        <v>33</v>
      </c>
      <c r="C17" s="56" t="s">
        <v>34</v>
      </c>
      <c r="D17" s="56" t="s">
        <v>35</v>
      </c>
      <c r="E17" s="56" t="s">
        <v>36</v>
      </c>
      <c r="F17" s="56" t="s">
        <v>33</v>
      </c>
      <c r="G17" s="56" t="s">
        <v>34</v>
      </c>
      <c r="H17" s="56" t="s">
        <v>35</v>
      </c>
      <c r="I17" s="56" t="s">
        <v>36</v>
      </c>
    </row>
    <row r="18" spans="1:9" x14ac:dyDescent="0.25">
      <c r="B18" s="57" t="s">
        <v>142</v>
      </c>
      <c r="C18" s="59">
        <f>D10</f>
        <v>35000</v>
      </c>
      <c r="D18" s="57"/>
      <c r="E18" s="57"/>
      <c r="F18" s="57" t="s">
        <v>142</v>
      </c>
      <c r="G18" s="59">
        <f>F10</f>
        <v>35000</v>
      </c>
      <c r="H18" s="57"/>
      <c r="I18" s="57"/>
    </row>
    <row r="19" spans="1:9" x14ac:dyDescent="0.25">
      <c r="B19" s="57" t="s">
        <v>28</v>
      </c>
      <c r="C19" s="59">
        <f>'JANUARY '!E26</f>
        <v>1</v>
      </c>
      <c r="D19" s="57"/>
      <c r="E19" s="57"/>
      <c r="F19" s="57" t="s">
        <v>28</v>
      </c>
      <c r="G19" s="59">
        <f>'JANUARY '!I26</f>
        <v>1</v>
      </c>
      <c r="H19" s="57"/>
      <c r="I19" s="57"/>
    </row>
    <row r="20" spans="1:9" x14ac:dyDescent="0.25">
      <c r="B20" s="71" t="s">
        <v>54</v>
      </c>
      <c r="C20" s="57"/>
      <c r="D20" s="57"/>
      <c r="E20" s="57"/>
      <c r="F20" s="71" t="s">
        <v>54</v>
      </c>
      <c r="G20" s="57"/>
      <c r="H20" s="57"/>
      <c r="I20" s="57"/>
    </row>
    <row r="21" spans="1:9" x14ac:dyDescent="0.25">
      <c r="B21" s="57" t="s">
        <v>104</v>
      </c>
      <c r="C21" s="70">
        <v>0.08</v>
      </c>
      <c r="D21" s="57">
        <f>C21*C18</f>
        <v>2800</v>
      </c>
      <c r="F21" s="57" t="s">
        <v>104</v>
      </c>
      <c r="G21" s="70">
        <v>0.08</v>
      </c>
      <c r="H21" s="57">
        <f>D21</f>
        <v>2800</v>
      </c>
      <c r="I21" s="57"/>
    </row>
    <row r="22" spans="1:9" x14ac:dyDescent="0.25">
      <c r="B22" s="72" t="s">
        <v>109</v>
      </c>
      <c r="C22" s="57"/>
      <c r="D22" s="57">
        <v>7000</v>
      </c>
      <c r="E22" s="57"/>
      <c r="F22" s="72" t="s">
        <v>109</v>
      </c>
      <c r="G22" s="57"/>
      <c r="H22" s="57">
        <f>D22</f>
        <v>7000</v>
      </c>
      <c r="I22" s="57"/>
    </row>
    <row r="23" spans="1:9" x14ac:dyDescent="0.25">
      <c r="B23" s="75" t="s">
        <v>143</v>
      </c>
      <c r="C23" s="57"/>
      <c r="D23" s="57">
        <v>25201</v>
      </c>
      <c r="E23" s="57"/>
      <c r="F23" s="75" t="s">
        <v>143</v>
      </c>
      <c r="G23" s="57"/>
      <c r="H23" s="57">
        <v>25201</v>
      </c>
      <c r="I23" s="57"/>
    </row>
    <row r="24" spans="1:9" x14ac:dyDescent="0.25">
      <c r="B24" s="72"/>
      <c r="C24" s="57"/>
      <c r="D24" s="57"/>
      <c r="E24" s="57"/>
      <c r="F24" s="72"/>
      <c r="G24" s="57"/>
      <c r="H24" s="57"/>
      <c r="I24" s="57"/>
    </row>
    <row r="25" spans="1:9" x14ac:dyDescent="0.25">
      <c r="B25" s="63"/>
      <c r="C25" s="57"/>
      <c r="D25" s="57"/>
      <c r="E25" s="57"/>
      <c r="F25" s="63"/>
      <c r="G25" s="57"/>
      <c r="H25" s="57"/>
      <c r="I25" s="57"/>
    </row>
    <row r="26" spans="1:9" x14ac:dyDescent="0.25">
      <c r="A26" s="39"/>
      <c r="B26" s="71" t="s">
        <v>41</v>
      </c>
      <c r="C26" s="76">
        <f>C18+C19-D21</f>
        <v>32201</v>
      </c>
      <c r="D26" s="76">
        <f>SUM(D22:D25)</f>
        <v>32201</v>
      </c>
      <c r="E26" s="76">
        <f>C26-D26</f>
        <v>0</v>
      </c>
      <c r="F26" s="71" t="s">
        <v>41</v>
      </c>
      <c r="G26" s="76">
        <f>G18+G19-H21</f>
        <v>32201</v>
      </c>
      <c r="H26" s="76">
        <f>SUM(H22:H25)</f>
        <v>32201</v>
      </c>
      <c r="I26" s="76">
        <f>G26-H26</f>
        <v>0</v>
      </c>
    </row>
    <row r="27" spans="1:9" x14ac:dyDescent="0.25">
      <c r="A27" s="39"/>
      <c r="B27" s="38"/>
      <c r="C27" s="38"/>
      <c r="D27" s="38"/>
    </row>
    <row r="28" spans="1:9" x14ac:dyDescent="0.25">
      <c r="B28" s="38" t="s">
        <v>98</v>
      </c>
      <c r="D28" s="74" t="s">
        <v>113</v>
      </c>
      <c r="F28" s="38" t="s">
        <v>99</v>
      </c>
    </row>
    <row r="29" spans="1:9" x14ac:dyDescent="0.25">
      <c r="D29" s="38"/>
    </row>
    <row r="30" spans="1:9" x14ac:dyDescent="0.25">
      <c r="B30" s="38" t="s">
        <v>112</v>
      </c>
      <c r="C30" s="38"/>
      <c r="D30" s="38" t="s">
        <v>87</v>
      </c>
      <c r="F30" s="38" t="s">
        <v>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20" sqref="G20"/>
    </sheetView>
  </sheetViews>
  <sheetFormatPr defaultRowHeight="15" x14ac:dyDescent="0.25"/>
  <cols>
    <col min="1" max="1" width="2.28515625" customWidth="1"/>
    <col min="2" max="2" width="17" customWidth="1"/>
    <col min="3" max="5" width="9.7109375" customWidth="1"/>
    <col min="6" max="6" width="11.2851562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145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7000</v>
      </c>
      <c r="E5" s="59">
        <f>C5+D5</f>
        <v>7000</v>
      </c>
      <c r="F5" s="60">
        <v>7000</v>
      </c>
      <c r="G5" s="59">
        <f>E5-F5</f>
        <v>0</v>
      </c>
    </row>
    <row r="6" spans="1:8" x14ac:dyDescent="0.25">
      <c r="A6" s="57">
        <v>2</v>
      </c>
      <c r="B6" s="61" t="s">
        <v>101</v>
      </c>
      <c r="C6" s="61"/>
      <c r="D6" s="57">
        <v>7000</v>
      </c>
      <c r="E6" s="59">
        <f>C6+D6</f>
        <v>7000</v>
      </c>
      <c r="F6" s="60">
        <v>7000</v>
      </c>
      <c r="G6" s="59">
        <f>E6-F6</f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7000</v>
      </c>
      <c r="E7" s="59">
        <f>C7+D7</f>
        <v>7000</v>
      </c>
      <c r="F7" s="60">
        <v>7000</v>
      </c>
      <c r="G7" s="59">
        <f>E7-F7</f>
        <v>0</v>
      </c>
    </row>
    <row r="8" spans="1:8" x14ac:dyDescent="0.25">
      <c r="A8" s="57">
        <v>4</v>
      </c>
      <c r="B8" s="57" t="s">
        <v>137</v>
      </c>
      <c r="C8" s="57"/>
      <c r="D8" s="57">
        <v>7000</v>
      </c>
      <c r="E8" s="59">
        <f>C8+D8</f>
        <v>7000</v>
      </c>
      <c r="F8" s="60">
        <v>7000</v>
      </c>
      <c r="G8" s="59">
        <f>E8-F8</f>
        <v>0</v>
      </c>
    </row>
    <row r="9" spans="1:8" x14ac:dyDescent="0.25">
      <c r="A9" s="57">
        <v>5</v>
      </c>
      <c r="B9" s="63" t="s">
        <v>60</v>
      </c>
      <c r="C9" s="63"/>
      <c r="D9" s="57">
        <v>7000</v>
      </c>
      <c r="E9" s="59">
        <f>C9+D9</f>
        <v>7000</v>
      </c>
      <c r="F9" s="60">
        <v>7000</v>
      </c>
      <c r="G9" s="59">
        <f>E9-F9</f>
        <v>0</v>
      </c>
    </row>
    <row r="10" spans="1:8" x14ac:dyDescent="0.25">
      <c r="A10" s="57"/>
      <c r="B10" s="67" t="s">
        <v>41</v>
      </c>
      <c r="C10" s="67"/>
      <c r="D10" s="78">
        <f>SUM(D5:D9)</f>
        <v>35000</v>
      </c>
      <c r="E10" s="86">
        <f>SUM(E5:E9)</f>
        <v>35000</v>
      </c>
      <c r="F10" s="87">
        <f>SUM(F5:F9)</f>
        <v>35000</v>
      </c>
      <c r="G10" s="86">
        <f>SUM(G5:G9)</f>
        <v>0</v>
      </c>
    </row>
    <row r="11" spans="1:8" x14ac:dyDescent="0.25">
      <c r="A11" s="57"/>
      <c r="B11" s="62"/>
      <c r="C11" s="62"/>
      <c r="D11" s="57"/>
      <c r="E11" s="64"/>
      <c r="F11" s="66"/>
      <c r="G11" s="64"/>
    </row>
    <row r="12" spans="1:8" x14ac:dyDescent="0.25">
      <c r="A12" s="81"/>
      <c r="B12" s="82"/>
      <c r="C12" s="82"/>
      <c r="D12" s="81"/>
      <c r="E12" s="83"/>
      <c r="F12" s="84"/>
      <c r="G12" s="83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ht="23.25" x14ac:dyDescent="0.35">
      <c r="B15" s="29" t="s">
        <v>32</v>
      </c>
    </row>
    <row r="16" spans="1:8" s="85" customFormat="1" x14ac:dyDescent="0.25">
      <c r="B16" s="85" t="s">
        <v>134</v>
      </c>
      <c r="F16" s="85" t="s">
        <v>135</v>
      </c>
    </row>
    <row r="17" spans="1:9" ht="15.75" x14ac:dyDescent="0.25">
      <c r="B17" s="56" t="s">
        <v>33</v>
      </c>
      <c r="C17" s="56" t="s">
        <v>34</v>
      </c>
      <c r="D17" s="56" t="s">
        <v>35</v>
      </c>
      <c r="E17" s="56" t="s">
        <v>36</v>
      </c>
      <c r="F17" s="56" t="s">
        <v>33</v>
      </c>
      <c r="G17" s="56" t="s">
        <v>34</v>
      </c>
      <c r="H17" s="56" t="s">
        <v>35</v>
      </c>
      <c r="I17" s="56" t="s">
        <v>36</v>
      </c>
    </row>
    <row r="18" spans="1:9" x14ac:dyDescent="0.25">
      <c r="B18" s="57" t="s">
        <v>115</v>
      </c>
      <c r="C18" s="59">
        <f>D10</f>
        <v>35000</v>
      </c>
      <c r="D18" s="57"/>
      <c r="E18" s="57"/>
      <c r="F18" s="57" t="s">
        <v>115</v>
      </c>
      <c r="G18" s="59">
        <f>F10</f>
        <v>35000</v>
      </c>
      <c r="H18" s="57"/>
      <c r="I18" s="57"/>
    </row>
    <row r="19" spans="1:9" x14ac:dyDescent="0.25">
      <c r="B19" s="57" t="s">
        <v>28</v>
      </c>
      <c r="C19" s="59">
        <f>'FEBRUARY '!E26</f>
        <v>0</v>
      </c>
      <c r="D19" s="57"/>
      <c r="E19" s="57"/>
      <c r="F19" s="57" t="s">
        <v>28</v>
      </c>
      <c r="G19" s="59">
        <f>'FEBRUARY '!I26</f>
        <v>0</v>
      </c>
      <c r="H19" s="57"/>
      <c r="I19" s="57"/>
    </row>
    <row r="20" spans="1:9" x14ac:dyDescent="0.25">
      <c r="B20" s="71" t="s">
        <v>54</v>
      </c>
      <c r="C20" s="57"/>
      <c r="D20" s="57"/>
      <c r="E20" s="57"/>
      <c r="F20" s="71" t="s">
        <v>54</v>
      </c>
      <c r="G20" s="57"/>
      <c r="H20" s="57"/>
      <c r="I20" s="57"/>
    </row>
    <row r="21" spans="1:9" x14ac:dyDescent="0.25">
      <c r="B21" s="57" t="s">
        <v>104</v>
      </c>
      <c r="C21" s="70">
        <v>0.08</v>
      </c>
      <c r="D21" s="57">
        <f>C21*C18</f>
        <v>2800</v>
      </c>
      <c r="F21" s="57" t="s">
        <v>104</v>
      </c>
      <c r="G21" s="70">
        <v>0.08</v>
      </c>
      <c r="H21" s="57">
        <f>D21</f>
        <v>2800</v>
      </c>
      <c r="I21" s="57"/>
    </row>
    <row r="22" spans="1:9" x14ac:dyDescent="0.25">
      <c r="B22" s="72" t="s">
        <v>109</v>
      </c>
      <c r="C22" s="57"/>
      <c r="D22" s="57">
        <v>7000</v>
      </c>
      <c r="E22" s="57"/>
      <c r="F22" s="72" t="s">
        <v>109</v>
      </c>
      <c r="G22" s="57"/>
      <c r="H22" s="57">
        <f>D22</f>
        <v>7000</v>
      </c>
      <c r="I22" s="57"/>
    </row>
    <row r="23" spans="1:9" x14ac:dyDescent="0.25">
      <c r="B23" s="75" t="s">
        <v>144</v>
      </c>
      <c r="C23" s="57"/>
      <c r="D23" s="57">
        <v>50000</v>
      </c>
      <c r="E23" s="57"/>
      <c r="F23" s="75" t="s">
        <v>144</v>
      </c>
      <c r="G23" s="57"/>
      <c r="H23" s="57">
        <v>50000</v>
      </c>
      <c r="I23" s="57"/>
    </row>
    <row r="24" spans="1:9" x14ac:dyDescent="0.25">
      <c r="B24" s="72"/>
      <c r="C24" s="57"/>
      <c r="D24" s="57"/>
      <c r="E24" s="57"/>
      <c r="F24" s="72"/>
      <c r="G24" s="57"/>
      <c r="H24" s="57"/>
      <c r="I24" s="57"/>
    </row>
    <row r="25" spans="1:9" x14ac:dyDescent="0.25">
      <c r="B25" s="63"/>
      <c r="C25" s="57"/>
      <c r="D25" s="57"/>
      <c r="E25" s="57"/>
      <c r="F25" s="63"/>
      <c r="G25" s="57"/>
      <c r="H25" s="57"/>
      <c r="I25" s="57"/>
    </row>
    <row r="26" spans="1:9" x14ac:dyDescent="0.25">
      <c r="A26" s="39"/>
      <c r="B26" s="71" t="s">
        <v>41</v>
      </c>
      <c r="C26" s="76">
        <f>C18+C19-D21</f>
        <v>32200</v>
      </c>
      <c r="D26" s="76">
        <f>SUM(D22:D25)</f>
        <v>57000</v>
      </c>
      <c r="E26" s="76">
        <f>C26-D26</f>
        <v>-24800</v>
      </c>
      <c r="F26" s="71" t="s">
        <v>41</v>
      </c>
      <c r="G26" s="76">
        <f>G18+G19-H21</f>
        <v>32200</v>
      </c>
      <c r="H26" s="76">
        <f>SUM(H22:H25)</f>
        <v>57000</v>
      </c>
      <c r="I26" s="76">
        <f>G26-H26</f>
        <v>-24800</v>
      </c>
    </row>
    <row r="27" spans="1:9" x14ac:dyDescent="0.25">
      <c r="A27" s="39"/>
      <c r="B27" s="38"/>
      <c r="C27" s="38"/>
      <c r="D27" s="38"/>
    </row>
    <row r="28" spans="1:9" x14ac:dyDescent="0.25">
      <c r="B28" s="38" t="s">
        <v>98</v>
      </c>
      <c r="D28" s="74" t="s">
        <v>113</v>
      </c>
      <c r="F28" s="38" t="s">
        <v>99</v>
      </c>
    </row>
    <row r="29" spans="1:9" x14ac:dyDescent="0.25">
      <c r="D29" s="38"/>
    </row>
    <row r="30" spans="1:9" x14ac:dyDescent="0.25">
      <c r="B30" s="38" t="s">
        <v>112</v>
      </c>
      <c r="C30" s="38"/>
      <c r="D30" s="38" t="s">
        <v>87</v>
      </c>
      <c r="F30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45" sqref="G45"/>
    </sheetView>
  </sheetViews>
  <sheetFormatPr defaultRowHeight="15" x14ac:dyDescent="0.25"/>
  <cols>
    <col min="1" max="1" width="2.28515625" customWidth="1"/>
    <col min="2" max="2" width="17" customWidth="1"/>
    <col min="3" max="5" width="9.7109375" customWidth="1"/>
    <col min="6" max="6" width="11.2851562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146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7000</v>
      </c>
      <c r="E5" s="59">
        <f>C5+D5</f>
        <v>7000</v>
      </c>
      <c r="F5" s="60">
        <v>7000</v>
      </c>
      <c r="G5" s="59">
        <f>E5-F5</f>
        <v>0</v>
      </c>
    </row>
    <row r="6" spans="1:8" x14ac:dyDescent="0.25">
      <c r="A6" s="57">
        <v>2</v>
      </c>
      <c r="B6" s="61" t="s">
        <v>101</v>
      </c>
      <c r="C6" s="61"/>
      <c r="D6" s="57">
        <v>7000</v>
      </c>
      <c r="E6" s="59">
        <f>C6+D6</f>
        <v>7000</v>
      </c>
      <c r="F6" s="60">
        <v>7000</v>
      </c>
      <c r="G6" s="59">
        <f>E6-F6</f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7000</v>
      </c>
      <c r="E7" s="59">
        <f>C7+D7</f>
        <v>7000</v>
      </c>
      <c r="F7" s="60">
        <v>7000</v>
      </c>
      <c r="G7" s="59">
        <f>E7-F7</f>
        <v>0</v>
      </c>
    </row>
    <row r="8" spans="1:8" x14ac:dyDescent="0.25">
      <c r="A8" s="57">
        <v>4</v>
      </c>
      <c r="B8" s="57" t="s">
        <v>137</v>
      </c>
      <c r="C8" s="57"/>
      <c r="D8" s="57">
        <v>7000</v>
      </c>
      <c r="E8" s="59">
        <f>C8+D8</f>
        <v>7000</v>
      </c>
      <c r="F8" s="60"/>
      <c r="G8" s="59">
        <f>E8-F8</f>
        <v>7000</v>
      </c>
    </row>
    <row r="9" spans="1:8" x14ac:dyDescent="0.25">
      <c r="A9" s="57">
        <v>5</v>
      </c>
      <c r="B9" s="63" t="s">
        <v>60</v>
      </c>
      <c r="C9" s="63"/>
      <c r="D9" s="57">
        <v>7000</v>
      </c>
      <c r="E9" s="59">
        <f>C9+D9</f>
        <v>7000</v>
      </c>
      <c r="F9" s="60">
        <v>7000</v>
      </c>
      <c r="G9" s="59">
        <f>E9-F9</f>
        <v>0</v>
      </c>
    </row>
    <row r="10" spans="1:8" x14ac:dyDescent="0.25">
      <c r="A10" s="57"/>
      <c r="B10" s="67" t="s">
        <v>41</v>
      </c>
      <c r="C10" s="67"/>
      <c r="D10" s="78">
        <f>SUM(D5:D9)</f>
        <v>35000</v>
      </c>
      <c r="E10" s="86">
        <f>SUM(E5:E9)</f>
        <v>35000</v>
      </c>
      <c r="F10" s="87">
        <f>SUM(F5:F9)</f>
        <v>28000</v>
      </c>
      <c r="G10" s="86">
        <f>SUM(G5:G9)</f>
        <v>7000</v>
      </c>
    </row>
    <row r="11" spans="1:8" x14ac:dyDescent="0.25">
      <c r="A11" s="57"/>
      <c r="B11" s="62"/>
      <c r="C11" s="62"/>
      <c r="D11" s="57"/>
      <c r="E11" s="64"/>
      <c r="F11" s="66"/>
      <c r="G11" s="64"/>
    </row>
    <row r="12" spans="1:8" x14ac:dyDescent="0.25">
      <c r="A12" s="81"/>
      <c r="B12" s="82"/>
      <c r="C12" s="82"/>
      <c r="D12" s="81"/>
      <c r="E12" s="83"/>
      <c r="F12" s="84"/>
      <c r="G12" s="83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ht="23.25" x14ac:dyDescent="0.35">
      <c r="B15" s="29" t="s">
        <v>32</v>
      </c>
    </row>
    <row r="16" spans="1:8" s="85" customFormat="1" x14ac:dyDescent="0.25">
      <c r="B16" s="85" t="s">
        <v>134</v>
      </c>
      <c r="F16" s="85" t="s">
        <v>135</v>
      </c>
    </row>
    <row r="17" spans="1:9" ht="15.75" x14ac:dyDescent="0.25">
      <c r="B17" s="56" t="s">
        <v>33</v>
      </c>
      <c r="C17" s="56" t="s">
        <v>34</v>
      </c>
      <c r="D17" s="56" t="s">
        <v>35</v>
      </c>
      <c r="E17" s="56" t="s">
        <v>36</v>
      </c>
      <c r="F17" s="56" t="s">
        <v>33</v>
      </c>
      <c r="G17" s="56" t="s">
        <v>34</v>
      </c>
      <c r="H17" s="56" t="s">
        <v>35</v>
      </c>
      <c r="I17" s="56" t="s">
        <v>36</v>
      </c>
    </row>
    <row r="18" spans="1:9" x14ac:dyDescent="0.25">
      <c r="B18" s="57" t="s">
        <v>116</v>
      </c>
      <c r="C18" s="59">
        <f>D10</f>
        <v>35000</v>
      </c>
      <c r="D18" s="57"/>
      <c r="E18" s="57"/>
      <c r="F18" s="57" t="s">
        <v>116</v>
      </c>
      <c r="G18" s="59">
        <f>F10</f>
        <v>28000</v>
      </c>
      <c r="H18" s="57"/>
      <c r="I18" s="57"/>
    </row>
    <row r="19" spans="1:9" x14ac:dyDescent="0.25">
      <c r="B19" s="57" t="s">
        <v>28</v>
      </c>
      <c r="C19" s="59">
        <f>'MARCH '!E26</f>
        <v>-24800</v>
      </c>
      <c r="D19" s="57"/>
      <c r="E19" s="57"/>
      <c r="F19" s="57" t="s">
        <v>28</v>
      </c>
      <c r="G19" s="59">
        <f>'MARCH '!I26</f>
        <v>-24800</v>
      </c>
      <c r="H19" s="57"/>
      <c r="I19" s="57"/>
    </row>
    <row r="20" spans="1:9" x14ac:dyDescent="0.25">
      <c r="B20" s="71" t="s">
        <v>54</v>
      </c>
      <c r="C20" s="57"/>
      <c r="D20" s="57"/>
      <c r="E20" s="57"/>
      <c r="F20" s="71" t="s">
        <v>54</v>
      </c>
      <c r="G20" s="57"/>
      <c r="H20" s="57"/>
      <c r="I20" s="57"/>
    </row>
    <row r="21" spans="1:9" x14ac:dyDescent="0.25">
      <c r="B21" s="57" t="s">
        <v>104</v>
      </c>
      <c r="C21" s="70">
        <v>0.08</v>
      </c>
      <c r="D21" s="57">
        <f>C21*C18</f>
        <v>2800</v>
      </c>
      <c r="F21" s="57" t="s">
        <v>104</v>
      </c>
      <c r="G21" s="70">
        <v>0.08</v>
      </c>
      <c r="H21" s="57">
        <f>D21</f>
        <v>2800</v>
      </c>
      <c r="I21" s="57"/>
    </row>
    <row r="22" spans="1:9" x14ac:dyDescent="0.25">
      <c r="B22" s="72" t="s">
        <v>109</v>
      </c>
      <c r="C22" s="57"/>
      <c r="D22" s="57">
        <v>7000</v>
      </c>
      <c r="E22" s="57"/>
      <c r="F22" s="72" t="s">
        <v>109</v>
      </c>
      <c r="G22" s="57"/>
      <c r="H22" s="57">
        <f>D22</f>
        <v>7000</v>
      </c>
      <c r="I22" s="57"/>
    </row>
    <row r="23" spans="1:9" x14ac:dyDescent="0.25">
      <c r="B23" s="75" t="s">
        <v>147</v>
      </c>
      <c r="C23" s="57"/>
      <c r="D23" s="57">
        <v>2000</v>
      </c>
      <c r="E23" s="57"/>
      <c r="F23" s="75" t="s">
        <v>147</v>
      </c>
      <c r="G23" s="57"/>
      <c r="H23" s="57">
        <v>2000</v>
      </c>
      <c r="I23" s="57"/>
    </row>
    <row r="24" spans="1:9" x14ac:dyDescent="0.25">
      <c r="B24" s="72"/>
      <c r="C24" s="57"/>
      <c r="D24" s="57"/>
      <c r="E24" s="57"/>
      <c r="F24" s="72"/>
      <c r="G24" s="57"/>
      <c r="H24" s="57"/>
      <c r="I24" s="57"/>
    </row>
    <row r="25" spans="1:9" x14ac:dyDescent="0.25">
      <c r="B25" s="63"/>
      <c r="C25" s="57"/>
      <c r="D25" s="57"/>
      <c r="E25" s="57"/>
      <c r="F25" s="63"/>
      <c r="G25" s="57"/>
      <c r="H25" s="57"/>
      <c r="I25" s="57"/>
    </row>
    <row r="26" spans="1:9" x14ac:dyDescent="0.25">
      <c r="A26" s="39"/>
      <c r="B26" s="71" t="s">
        <v>41</v>
      </c>
      <c r="C26" s="76">
        <f>C18+C19-D21</f>
        <v>7400</v>
      </c>
      <c r="D26" s="76">
        <f>SUM(D22:D25)</f>
        <v>9000</v>
      </c>
      <c r="E26" s="76">
        <f>C26-D26</f>
        <v>-1600</v>
      </c>
      <c r="F26" s="71" t="s">
        <v>41</v>
      </c>
      <c r="G26" s="76">
        <f>G18+G19-H21</f>
        <v>400</v>
      </c>
      <c r="H26" s="76">
        <f>SUM(H22:H25)</f>
        <v>9000</v>
      </c>
      <c r="I26" s="76">
        <f>G26-H26</f>
        <v>-8600</v>
      </c>
    </row>
    <row r="27" spans="1:9" x14ac:dyDescent="0.25">
      <c r="A27" s="39"/>
      <c r="B27" s="38"/>
      <c r="C27" s="38"/>
      <c r="D27" s="38"/>
    </row>
    <row r="28" spans="1:9" x14ac:dyDescent="0.25">
      <c r="B28" s="38" t="s">
        <v>98</v>
      </c>
      <c r="D28" s="74" t="s">
        <v>113</v>
      </c>
      <c r="F28" s="38" t="s">
        <v>99</v>
      </c>
    </row>
    <row r="29" spans="1:9" x14ac:dyDescent="0.25">
      <c r="D29" s="38"/>
    </row>
    <row r="30" spans="1:9" x14ac:dyDescent="0.25">
      <c r="B30" s="38" t="s">
        <v>112</v>
      </c>
      <c r="C30" s="38"/>
      <c r="D30" s="38" t="s">
        <v>87</v>
      </c>
      <c r="F30" s="38" t="s">
        <v>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I37" sqref="I37"/>
    </sheetView>
  </sheetViews>
  <sheetFormatPr defaultRowHeight="15" x14ac:dyDescent="0.25"/>
  <cols>
    <col min="1" max="1" width="2.28515625" customWidth="1"/>
    <col min="2" max="2" width="17" customWidth="1"/>
    <col min="3" max="5" width="9.7109375" customWidth="1"/>
    <col min="6" max="6" width="11.2851562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148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7000</v>
      </c>
      <c r="E5" s="59">
        <f>C5+D5</f>
        <v>7000</v>
      </c>
      <c r="F5" s="60">
        <v>7000</v>
      </c>
      <c r="G5" s="59">
        <f>E5-F5</f>
        <v>0</v>
      </c>
    </row>
    <row r="6" spans="1:8" x14ac:dyDescent="0.25">
      <c r="A6" s="57">
        <v>2</v>
      </c>
      <c r="B6" s="61" t="s">
        <v>101</v>
      </c>
      <c r="C6" s="61"/>
      <c r="D6" s="57">
        <v>7000</v>
      </c>
      <c r="E6" s="59">
        <f>C6+D6</f>
        <v>7000</v>
      </c>
      <c r="F6" s="60">
        <v>7000</v>
      </c>
      <c r="G6" s="59">
        <f>E6-F6</f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7000</v>
      </c>
      <c r="E7" s="59">
        <f>C7+D7</f>
        <v>7000</v>
      </c>
      <c r="F7" s="60">
        <v>7000</v>
      </c>
      <c r="G7" s="59">
        <f>E7-F7</f>
        <v>0</v>
      </c>
    </row>
    <row r="8" spans="1:8" x14ac:dyDescent="0.25">
      <c r="A8" s="57">
        <v>4</v>
      </c>
      <c r="B8" s="57" t="s">
        <v>137</v>
      </c>
      <c r="C8" s="57">
        <v>7000</v>
      </c>
      <c r="D8" s="57">
        <v>7000</v>
      </c>
      <c r="E8" s="59">
        <f>C8+D8</f>
        <v>14000</v>
      </c>
      <c r="F8" s="60">
        <v>14000</v>
      </c>
      <c r="G8" s="59">
        <f>E8-F8</f>
        <v>0</v>
      </c>
    </row>
    <row r="9" spans="1:8" x14ac:dyDescent="0.25">
      <c r="A9" s="57">
        <v>5</v>
      </c>
      <c r="B9" s="63" t="s">
        <v>60</v>
      </c>
      <c r="C9" s="63"/>
      <c r="D9" s="57">
        <v>7000</v>
      </c>
      <c r="E9" s="59">
        <f>C9+D9</f>
        <v>7000</v>
      </c>
      <c r="F9" s="60">
        <v>7000</v>
      </c>
      <c r="G9" s="59">
        <f>E9-F9</f>
        <v>0</v>
      </c>
    </row>
    <row r="10" spans="1:8" x14ac:dyDescent="0.25">
      <c r="A10" s="57"/>
      <c r="B10" s="67" t="s">
        <v>41</v>
      </c>
      <c r="C10" s="67"/>
      <c r="D10" s="78">
        <f>SUM(D5:D9)</f>
        <v>35000</v>
      </c>
      <c r="E10" s="86">
        <f>SUM(E5:E9)</f>
        <v>42000</v>
      </c>
      <c r="F10" s="87">
        <f>SUM(F5:F9)</f>
        <v>42000</v>
      </c>
      <c r="G10" s="86">
        <f>SUM(G5:G9)</f>
        <v>0</v>
      </c>
    </row>
    <row r="11" spans="1:8" x14ac:dyDescent="0.25">
      <c r="A11" s="57"/>
      <c r="B11" s="62"/>
      <c r="C11" s="62"/>
      <c r="D11" s="57"/>
      <c r="E11" s="64"/>
      <c r="F11" s="66"/>
      <c r="G11" s="64"/>
    </row>
    <row r="12" spans="1:8" x14ac:dyDescent="0.25">
      <c r="A12" s="81"/>
      <c r="B12" s="82"/>
      <c r="C12" s="82"/>
      <c r="D12" s="81"/>
      <c r="E12" s="83"/>
      <c r="F12" s="84"/>
      <c r="G12" s="83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ht="23.25" x14ac:dyDescent="0.35">
      <c r="B15" s="29" t="s">
        <v>32</v>
      </c>
    </row>
    <row r="16" spans="1:8" s="85" customFormat="1" x14ac:dyDescent="0.25">
      <c r="B16" s="85" t="s">
        <v>134</v>
      </c>
      <c r="F16" s="85" t="s">
        <v>135</v>
      </c>
    </row>
    <row r="17" spans="1:9" ht="15.75" x14ac:dyDescent="0.25">
      <c r="B17" s="56" t="s">
        <v>33</v>
      </c>
      <c r="C17" s="56" t="s">
        <v>34</v>
      </c>
      <c r="D17" s="56" t="s">
        <v>35</v>
      </c>
      <c r="E17" s="56" t="s">
        <v>36</v>
      </c>
      <c r="F17" s="56" t="s">
        <v>33</v>
      </c>
      <c r="G17" s="56" t="s">
        <v>34</v>
      </c>
      <c r="H17" s="56" t="s">
        <v>35</v>
      </c>
      <c r="I17" s="56" t="s">
        <v>36</v>
      </c>
    </row>
    <row r="18" spans="1:9" x14ac:dyDescent="0.25">
      <c r="B18" s="57" t="s">
        <v>119</v>
      </c>
      <c r="C18" s="59">
        <f>D10</f>
        <v>35000</v>
      </c>
      <c r="D18" s="57"/>
      <c r="E18" s="57"/>
      <c r="F18" s="57" t="s">
        <v>119</v>
      </c>
      <c r="G18" s="59">
        <f>F10</f>
        <v>42000</v>
      </c>
      <c r="H18" s="57"/>
      <c r="I18" s="57"/>
    </row>
    <row r="19" spans="1:9" x14ac:dyDescent="0.25">
      <c r="B19" s="57" t="s">
        <v>28</v>
      </c>
      <c r="C19" s="59">
        <f>'APRIL '!E26</f>
        <v>-1600</v>
      </c>
      <c r="D19" s="57"/>
      <c r="E19" s="57"/>
      <c r="F19" s="57" t="s">
        <v>28</v>
      </c>
      <c r="G19" s="59">
        <f>'APRIL '!I26</f>
        <v>-8600</v>
      </c>
      <c r="H19" s="57"/>
      <c r="I19" s="57"/>
    </row>
    <row r="20" spans="1:9" x14ac:dyDescent="0.25">
      <c r="B20" s="71" t="s">
        <v>54</v>
      </c>
      <c r="C20" s="57"/>
      <c r="D20" s="57"/>
      <c r="E20" s="57"/>
      <c r="F20" s="71" t="s">
        <v>54</v>
      </c>
      <c r="G20" s="57"/>
      <c r="H20" s="57"/>
      <c r="I20" s="57"/>
    </row>
    <row r="21" spans="1:9" x14ac:dyDescent="0.25">
      <c r="B21" s="57" t="s">
        <v>104</v>
      </c>
      <c r="C21" s="70">
        <v>0.08</v>
      </c>
      <c r="D21" s="57">
        <f>C21*C18</f>
        <v>2800</v>
      </c>
      <c r="F21" s="57" t="s">
        <v>104</v>
      </c>
      <c r="G21" s="70">
        <v>0.08</v>
      </c>
      <c r="H21" s="57">
        <f>D21</f>
        <v>2800</v>
      </c>
      <c r="I21" s="57"/>
    </row>
    <row r="22" spans="1:9" x14ac:dyDescent="0.25">
      <c r="B22" s="72" t="s">
        <v>109</v>
      </c>
      <c r="C22" s="57"/>
      <c r="D22" s="57">
        <v>7000</v>
      </c>
      <c r="E22" s="57"/>
      <c r="F22" s="72" t="s">
        <v>109</v>
      </c>
      <c r="G22" s="57"/>
      <c r="H22" s="57">
        <f>D22</f>
        <v>7000</v>
      </c>
      <c r="I22" s="57"/>
    </row>
    <row r="23" spans="1:9" x14ac:dyDescent="0.25">
      <c r="B23" s="75" t="s">
        <v>149</v>
      </c>
      <c r="C23" s="57"/>
      <c r="D23" s="57">
        <v>25000</v>
      </c>
      <c r="E23" s="57"/>
      <c r="F23" s="75" t="s">
        <v>149</v>
      </c>
      <c r="G23" s="57"/>
      <c r="H23" s="57">
        <v>25000</v>
      </c>
      <c r="I23" s="57"/>
    </row>
    <row r="24" spans="1:9" x14ac:dyDescent="0.25">
      <c r="B24" s="72" t="s">
        <v>150</v>
      </c>
      <c r="C24" s="57"/>
      <c r="D24" s="57">
        <v>25105</v>
      </c>
      <c r="E24" s="57"/>
      <c r="F24" s="72" t="s">
        <v>150</v>
      </c>
      <c r="G24" s="57"/>
      <c r="H24" s="57">
        <v>25105</v>
      </c>
      <c r="I24" s="57"/>
    </row>
    <row r="25" spans="1:9" x14ac:dyDescent="0.25">
      <c r="B25" s="63"/>
      <c r="C25" s="57"/>
      <c r="D25" s="57"/>
      <c r="E25" s="57"/>
      <c r="F25" s="63"/>
      <c r="G25" s="57"/>
      <c r="H25" s="57"/>
      <c r="I25" s="57"/>
    </row>
    <row r="26" spans="1:9" x14ac:dyDescent="0.25">
      <c r="A26" s="39"/>
      <c r="B26" s="71" t="s">
        <v>41</v>
      </c>
      <c r="C26" s="76">
        <f>C18+C19-D21</f>
        <v>30600</v>
      </c>
      <c r="D26" s="76">
        <f>SUM(D22:D25)</f>
        <v>57105</v>
      </c>
      <c r="E26" s="76">
        <f>C26-D26</f>
        <v>-26505</v>
      </c>
      <c r="F26" s="71" t="s">
        <v>41</v>
      </c>
      <c r="G26" s="76">
        <f>G18+G19-H21</f>
        <v>30600</v>
      </c>
      <c r="H26" s="76">
        <f>SUM(H22:H25)</f>
        <v>57105</v>
      </c>
      <c r="I26" s="76">
        <f>G26-H26</f>
        <v>-26505</v>
      </c>
    </row>
    <row r="27" spans="1:9" x14ac:dyDescent="0.25">
      <c r="A27" s="39"/>
      <c r="B27" s="38"/>
      <c r="C27" s="38"/>
      <c r="D27" s="38"/>
    </row>
    <row r="28" spans="1:9" x14ac:dyDescent="0.25">
      <c r="B28" s="38" t="s">
        <v>98</v>
      </c>
      <c r="D28" s="74" t="s">
        <v>113</v>
      </c>
      <c r="F28" s="38" t="s">
        <v>99</v>
      </c>
    </row>
    <row r="29" spans="1:9" x14ac:dyDescent="0.25">
      <c r="D29" s="38"/>
    </row>
    <row r="30" spans="1:9" x14ac:dyDescent="0.25">
      <c r="B30" s="38" t="s">
        <v>112</v>
      </c>
      <c r="C30" s="38"/>
      <c r="D30" s="38" t="s">
        <v>87</v>
      </c>
      <c r="F30" s="38" t="s">
        <v>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4" workbookViewId="0">
      <selection activeCell="H28" sqref="H28"/>
    </sheetView>
  </sheetViews>
  <sheetFormatPr defaultRowHeight="15" x14ac:dyDescent="0.25"/>
  <cols>
    <col min="1" max="1" width="2.28515625" customWidth="1"/>
    <col min="2" max="2" width="17" customWidth="1"/>
    <col min="3" max="5" width="9.7109375" customWidth="1"/>
    <col min="6" max="6" width="11.2851562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151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61"/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7"/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60</v>
      </c>
      <c r="C9" s="63"/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</row>
    <row r="10" spans="1:8" x14ac:dyDescent="0.25">
      <c r="A10" s="57">
        <v>6</v>
      </c>
      <c r="B10" s="63" t="s">
        <v>152</v>
      </c>
      <c r="C10" s="63"/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  <c r="H10" t="s">
        <v>74</v>
      </c>
    </row>
    <row r="11" spans="1:8" x14ac:dyDescent="0.25">
      <c r="A11" s="57"/>
      <c r="B11" s="67" t="s">
        <v>41</v>
      </c>
      <c r="C11" s="67"/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s="85" customFormat="1" x14ac:dyDescent="0.25">
      <c r="B17" s="85" t="s">
        <v>134</v>
      </c>
      <c r="F17" s="85" t="s">
        <v>135</v>
      </c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122</v>
      </c>
      <c r="C19" s="59">
        <f>D11</f>
        <v>52000</v>
      </c>
      <c r="D19" s="57"/>
      <c r="E19" s="57"/>
      <c r="F19" s="57" t="s">
        <v>122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'MAY '!E26</f>
        <v>-26505</v>
      </c>
      <c r="D20" s="57"/>
      <c r="E20" s="57"/>
      <c r="F20" s="57" t="s">
        <v>28</v>
      </c>
      <c r="G20" s="59">
        <f>'MAY '!I26</f>
        <v>-26505</v>
      </c>
      <c r="H20" s="57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 t="s">
        <v>109</v>
      </c>
      <c r="C23" s="57"/>
      <c r="D23" s="57">
        <f>D6+D10</f>
        <v>24000</v>
      </c>
      <c r="E23" s="57"/>
      <c r="F23" s="72" t="s">
        <v>109</v>
      </c>
      <c r="G23" s="57"/>
      <c r="H23" s="57">
        <f>D23</f>
        <v>24000</v>
      </c>
      <c r="I23" s="57"/>
    </row>
    <row r="24" spans="1:9" x14ac:dyDescent="0.25">
      <c r="B24" s="75" t="s">
        <v>153</v>
      </c>
      <c r="C24" s="57"/>
      <c r="D24" s="57">
        <v>15000</v>
      </c>
      <c r="E24" s="57"/>
      <c r="F24" s="75" t="s">
        <v>153</v>
      </c>
      <c r="G24" s="57"/>
      <c r="H24" s="57">
        <v>15000</v>
      </c>
      <c r="I24" s="57"/>
    </row>
    <row r="25" spans="1:9" x14ac:dyDescent="0.25">
      <c r="B25" s="72"/>
      <c r="C25" s="57"/>
      <c r="D25" s="57"/>
      <c r="E25" s="57"/>
      <c r="F25" s="72"/>
      <c r="G25" s="57"/>
      <c r="H25" s="57"/>
      <c r="I25" s="57"/>
    </row>
    <row r="26" spans="1:9" x14ac:dyDescent="0.25">
      <c r="B26" s="63"/>
      <c r="C26" s="57"/>
      <c r="D26" s="57"/>
      <c r="E26" s="57"/>
      <c r="F26" s="63"/>
      <c r="G26" s="57"/>
      <c r="H26" s="57"/>
      <c r="I26" s="57"/>
    </row>
    <row r="27" spans="1:9" x14ac:dyDescent="0.25">
      <c r="A27" s="39"/>
      <c r="B27" s="71" t="s">
        <v>41</v>
      </c>
      <c r="C27" s="76">
        <f>C19+C20-D22</f>
        <v>21335</v>
      </c>
      <c r="D27" s="76">
        <f>SUM(D23:D26)</f>
        <v>39000</v>
      </c>
      <c r="E27" s="76">
        <f>C27-D27</f>
        <v>-17665</v>
      </c>
      <c r="F27" s="71" t="s">
        <v>41</v>
      </c>
      <c r="G27" s="76">
        <f>G19+G20-H22</f>
        <v>21335</v>
      </c>
      <c r="H27" s="76">
        <f>SUM(H23:H26)</f>
        <v>39000</v>
      </c>
      <c r="I27" s="76">
        <f>G27-H27</f>
        <v>-17665</v>
      </c>
    </row>
    <row r="28" spans="1:9" x14ac:dyDescent="0.25">
      <c r="A28" s="39"/>
      <c r="B28" s="38"/>
      <c r="C28" s="38"/>
      <c r="D28" s="38"/>
    </row>
    <row r="29" spans="1:9" x14ac:dyDescent="0.25">
      <c r="B29" s="38" t="s">
        <v>98</v>
      </c>
      <c r="D29" s="74" t="s">
        <v>113</v>
      </c>
      <c r="F29" s="38" t="s">
        <v>99</v>
      </c>
    </row>
    <row r="30" spans="1:9" x14ac:dyDescent="0.25">
      <c r="D30" s="38"/>
    </row>
    <row r="31" spans="1:9" x14ac:dyDescent="0.25">
      <c r="B31" s="38" t="s">
        <v>112</v>
      </c>
      <c r="C31" s="38"/>
      <c r="D31" s="38" t="s">
        <v>87</v>
      </c>
      <c r="F31" s="38" t="s">
        <v>97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N20" sqref="N20"/>
    </sheetView>
  </sheetViews>
  <sheetFormatPr defaultRowHeight="15" x14ac:dyDescent="0.25"/>
  <cols>
    <col min="1" max="1" width="2.28515625" customWidth="1"/>
    <col min="2" max="2" width="17" customWidth="1"/>
    <col min="3" max="5" width="9.7109375" customWidth="1"/>
    <col min="6" max="6" width="11.28515625" customWidth="1"/>
  </cols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154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61"/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7"/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63"/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</row>
    <row r="10" spans="1:8" x14ac:dyDescent="0.25">
      <c r="A10" s="57">
        <v>6</v>
      </c>
      <c r="B10" s="63" t="s">
        <v>152</v>
      </c>
      <c r="C10" s="63"/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  <c r="H10" t="s">
        <v>74</v>
      </c>
    </row>
    <row r="11" spans="1:8" x14ac:dyDescent="0.25">
      <c r="A11" s="57"/>
      <c r="B11" s="67" t="s">
        <v>41</v>
      </c>
      <c r="C11" s="67"/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s="85" customFormat="1" x14ac:dyDescent="0.25">
      <c r="B17" s="85" t="s">
        <v>134</v>
      </c>
      <c r="F17" s="85" t="s">
        <v>135</v>
      </c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124</v>
      </c>
      <c r="C19" s="59">
        <f>D11</f>
        <v>52000</v>
      </c>
      <c r="D19" s="57"/>
      <c r="E19" s="57"/>
      <c r="F19" s="57" t="s">
        <v>124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'JUNE '!E27</f>
        <v>-17665</v>
      </c>
      <c r="D20" s="57"/>
      <c r="E20" s="57"/>
      <c r="F20" s="57" t="s">
        <v>28</v>
      </c>
      <c r="G20" s="59">
        <f>'JUNE '!I27</f>
        <v>-17665</v>
      </c>
      <c r="H20" s="57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 t="s">
        <v>109</v>
      </c>
      <c r="C23" s="57"/>
      <c r="D23" s="57">
        <f>D6</f>
        <v>7000</v>
      </c>
      <c r="E23" s="57"/>
      <c r="F23" s="72" t="s">
        <v>109</v>
      </c>
      <c r="G23" s="57"/>
      <c r="H23" s="57">
        <f>D23</f>
        <v>7000</v>
      </c>
      <c r="I23" s="57"/>
    </row>
    <row r="24" spans="1:9" x14ac:dyDescent="0.25">
      <c r="B24" s="75" t="s">
        <v>155</v>
      </c>
      <c r="C24" s="57"/>
      <c r="D24" s="57">
        <v>25105</v>
      </c>
      <c r="E24" s="57"/>
      <c r="F24" s="75" t="s">
        <v>155</v>
      </c>
      <c r="G24" s="57"/>
      <c r="H24" s="57">
        <v>25105</v>
      </c>
      <c r="I24" s="57"/>
    </row>
    <row r="25" spans="1:9" x14ac:dyDescent="0.25">
      <c r="B25" s="72" t="s">
        <v>157</v>
      </c>
      <c r="C25" s="57"/>
      <c r="D25" s="57">
        <v>17000</v>
      </c>
      <c r="E25" s="57"/>
      <c r="F25" s="72" t="s">
        <v>157</v>
      </c>
      <c r="G25" s="57"/>
      <c r="H25" s="57">
        <v>17000</v>
      </c>
      <c r="I25" s="57"/>
    </row>
    <row r="26" spans="1:9" x14ac:dyDescent="0.25">
      <c r="B26" s="63"/>
      <c r="C26" s="57"/>
      <c r="D26" s="57"/>
      <c r="E26" s="57"/>
      <c r="F26" s="63"/>
      <c r="G26" s="57"/>
      <c r="H26" s="57"/>
      <c r="I26" s="57"/>
    </row>
    <row r="27" spans="1:9" x14ac:dyDescent="0.25">
      <c r="A27" s="39"/>
      <c r="B27" s="71" t="s">
        <v>41</v>
      </c>
      <c r="C27" s="76">
        <f>C19+C20-D22</f>
        <v>30175</v>
      </c>
      <c r="D27" s="76">
        <f>SUM(D23:D26)</f>
        <v>49105</v>
      </c>
      <c r="E27" s="76">
        <f>C27-D27</f>
        <v>-18930</v>
      </c>
      <c r="F27" s="71" t="s">
        <v>41</v>
      </c>
      <c r="G27" s="76">
        <f>G19+G20-H22</f>
        <v>30175</v>
      </c>
      <c r="H27" s="76">
        <f>SUM(H23:H26)</f>
        <v>49105</v>
      </c>
      <c r="I27" s="76">
        <f>G27-H27</f>
        <v>-18930</v>
      </c>
    </row>
    <row r="28" spans="1:9" x14ac:dyDescent="0.25">
      <c r="A28" s="39"/>
      <c r="B28" s="38"/>
      <c r="C28" s="38"/>
      <c r="D28" s="38"/>
    </row>
    <row r="29" spans="1:9" x14ac:dyDescent="0.25">
      <c r="B29" s="38" t="s">
        <v>98</v>
      </c>
      <c r="D29" s="74" t="s">
        <v>113</v>
      </c>
      <c r="F29" s="38" t="s">
        <v>99</v>
      </c>
    </row>
    <row r="30" spans="1:9" x14ac:dyDescent="0.25">
      <c r="D30" s="38"/>
    </row>
    <row r="31" spans="1:9" x14ac:dyDescent="0.25">
      <c r="B31" s="38" t="s">
        <v>112</v>
      </c>
      <c r="C31" s="38"/>
      <c r="D31" s="38" t="s">
        <v>87</v>
      </c>
      <c r="F31" s="38" t="s">
        <v>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M29" sqref="M29"/>
    </sheetView>
  </sheetViews>
  <sheetFormatPr defaultRowHeight="15" x14ac:dyDescent="0.25"/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158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61"/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7"/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63"/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</row>
    <row r="10" spans="1:8" x14ac:dyDescent="0.25">
      <c r="A10" s="57">
        <v>6</v>
      </c>
      <c r="B10" s="63" t="s">
        <v>152</v>
      </c>
      <c r="C10" s="63"/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  <c r="H10" t="s">
        <v>74</v>
      </c>
    </row>
    <row r="11" spans="1:8" x14ac:dyDescent="0.25">
      <c r="A11" s="57"/>
      <c r="B11" s="67" t="s">
        <v>41</v>
      </c>
      <c r="C11" s="67"/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2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  <c r="K17" s="85"/>
      <c r="L17" s="85"/>
    </row>
    <row r="18" spans="1:12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2" x14ac:dyDescent="0.25">
      <c r="B19" s="57" t="s">
        <v>127</v>
      </c>
      <c r="C19" s="59">
        <f>D11</f>
        <v>52000</v>
      </c>
      <c r="D19" s="57"/>
      <c r="E19" s="57"/>
      <c r="F19" s="57" t="s">
        <v>127</v>
      </c>
      <c r="G19" s="59">
        <f>F11</f>
        <v>52000</v>
      </c>
      <c r="H19" s="57"/>
      <c r="I19" s="57"/>
    </row>
    <row r="20" spans="1:12" x14ac:dyDescent="0.25">
      <c r="B20" s="57" t="s">
        <v>28</v>
      </c>
      <c r="C20" s="59">
        <f>'JULY  '!I27</f>
        <v>-18930</v>
      </c>
      <c r="D20" s="57"/>
      <c r="E20" s="57"/>
      <c r="F20" s="57" t="s">
        <v>28</v>
      </c>
      <c r="G20" s="59">
        <f>'JULY  '!I27</f>
        <v>-18930</v>
      </c>
      <c r="H20" s="57"/>
      <c r="I20" s="57"/>
    </row>
    <row r="21" spans="1:12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2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2" x14ac:dyDescent="0.25">
      <c r="B23" s="72" t="s">
        <v>109</v>
      </c>
      <c r="C23" s="57"/>
      <c r="D23" s="57">
        <f>D10+D6</f>
        <v>24000</v>
      </c>
      <c r="E23" s="57"/>
      <c r="F23" s="72" t="s">
        <v>109</v>
      </c>
      <c r="G23" s="57"/>
      <c r="H23" s="57">
        <f>D23</f>
        <v>24000</v>
      </c>
      <c r="I23" s="57"/>
    </row>
    <row r="24" spans="1:12" x14ac:dyDescent="0.25">
      <c r="B24" s="75" t="s">
        <v>159</v>
      </c>
      <c r="C24" s="57"/>
      <c r="D24" s="57">
        <v>20000</v>
      </c>
      <c r="E24" s="57"/>
      <c r="F24" s="75" t="s">
        <v>159</v>
      </c>
      <c r="G24" s="57"/>
      <c r="H24" s="57">
        <v>20000</v>
      </c>
      <c r="I24" s="57"/>
    </row>
    <row r="25" spans="1:12" x14ac:dyDescent="0.25">
      <c r="B25" s="72"/>
      <c r="C25" s="57"/>
      <c r="D25" s="57"/>
      <c r="E25" s="57"/>
      <c r="F25" s="72"/>
      <c r="G25" s="57"/>
      <c r="H25" s="57"/>
      <c r="I25" s="57"/>
    </row>
    <row r="26" spans="1:12" x14ac:dyDescent="0.25">
      <c r="B26" s="63"/>
      <c r="C26" s="57"/>
      <c r="D26" s="57"/>
      <c r="E26" s="57"/>
      <c r="F26" s="63"/>
      <c r="G26" s="57"/>
      <c r="H26" s="57"/>
      <c r="I26" s="57"/>
    </row>
    <row r="27" spans="1:12" x14ac:dyDescent="0.25">
      <c r="A27" s="39"/>
      <c r="B27" s="71" t="s">
        <v>41</v>
      </c>
      <c r="C27" s="76">
        <f>C19+C20-D22</f>
        <v>28910</v>
      </c>
      <c r="D27" s="76">
        <f>SUM(D23:D26)</f>
        <v>44000</v>
      </c>
      <c r="E27" s="76">
        <f>C27-D27</f>
        <v>-15090</v>
      </c>
      <c r="F27" s="71" t="s">
        <v>41</v>
      </c>
      <c r="G27" s="76">
        <f>G19+G20-H22</f>
        <v>28910</v>
      </c>
      <c r="H27" s="76">
        <f>SUM(H23:H26)</f>
        <v>44000</v>
      </c>
      <c r="I27" s="76">
        <f>G27-H27</f>
        <v>-15090</v>
      </c>
    </row>
    <row r="28" spans="1:12" x14ac:dyDescent="0.25">
      <c r="A28" s="39"/>
      <c r="B28" s="38"/>
      <c r="C28" s="38"/>
      <c r="D28" s="38"/>
    </row>
    <row r="29" spans="1:12" x14ac:dyDescent="0.25">
      <c r="B29" s="38" t="s">
        <v>98</v>
      </c>
      <c r="D29" s="74" t="s">
        <v>113</v>
      </c>
      <c r="F29" s="38" t="s">
        <v>99</v>
      </c>
    </row>
    <row r="30" spans="1:12" x14ac:dyDescent="0.25">
      <c r="D30" s="38"/>
    </row>
    <row r="31" spans="1:12" x14ac:dyDescent="0.25">
      <c r="B31" s="38" t="s">
        <v>112</v>
      </c>
      <c r="C31" s="38"/>
      <c r="D31" s="38" t="s">
        <v>87</v>
      </c>
      <c r="F31" s="38" t="s">
        <v>97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B1" workbookViewId="0">
      <selection activeCell="K20" sqref="K20"/>
    </sheetView>
  </sheetViews>
  <sheetFormatPr defaultRowHeight="15" x14ac:dyDescent="0.25"/>
  <sheetData>
    <row r="1" spans="1:8" ht="15.75" x14ac:dyDescent="0.25">
      <c r="A1" s="38"/>
      <c r="B1" s="49"/>
      <c r="C1" s="50" t="s">
        <v>105</v>
      </c>
      <c r="D1" s="51"/>
      <c r="E1" s="52"/>
      <c r="F1" s="38"/>
    </row>
    <row r="2" spans="1:8" ht="15.75" x14ac:dyDescent="0.25">
      <c r="A2" s="38"/>
      <c r="B2" s="49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161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7"/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61"/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7"/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7"/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63"/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</row>
    <row r="10" spans="1:8" x14ac:dyDescent="0.25">
      <c r="A10" s="57">
        <v>6</v>
      </c>
      <c r="B10" s="63" t="s">
        <v>152</v>
      </c>
      <c r="C10" s="63"/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67"/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1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  <c r="K17" s="85"/>
    </row>
    <row r="18" spans="1:11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1" x14ac:dyDescent="0.25">
      <c r="B19" s="57" t="s">
        <v>162</v>
      </c>
      <c r="C19" s="59">
        <f>D11</f>
        <v>52000</v>
      </c>
      <c r="D19" s="57"/>
      <c r="E19" s="57"/>
      <c r="F19" s="57" t="s">
        <v>162</v>
      </c>
      <c r="G19" s="59">
        <f>F11</f>
        <v>52000</v>
      </c>
      <c r="H19" s="57"/>
      <c r="I19" s="57"/>
    </row>
    <row r="20" spans="1:11" x14ac:dyDescent="0.25">
      <c r="B20" s="57" t="s">
        <v>28</v>
      </c>
      <c r="C20" s="59">
        <f>'AUGUST 19'!E27</f>
        <v>-15090</v>
      </c>
      <c r="D20" s="57"/>
      <c r="E20" s="57"/>
      <c r="F20" s="57" t="s">
        <v>28</v>
      </c>
      <c r="G20" s="59">
        <f>'AUGUST 19'!I27</f>
        <v>-15090</v>
      </c>
      <c r="H20" s="57"/>
      <c r="I20" s="57"/>
      <c r="K20" s="88"/>
    </row>
    <row r="21" spans="1:11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  <c r="K21" s="88"/>
    </row>
    <row r="22" spans="1:11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1" x14ac:dyDescent="0.25">
      <c r="B23" s="72" t="s">
        <v>109</v>
      </c>
      <c r="C23" s="57"/>
      <c r="D23" s="57">
        <f>D6</f>
        <v>7000</v>
      </c>
      <c r="E23" s="57"/>
      <c r="F23" s="72" t="s">
        <v>109</v>
      </c>
      <c r="G23" s="57"/>
      <c r="H23" s="57">
        <f>D23</f>
        <v>7000</v>
      </c>
      <c r="I23" s="57"/>
    </row>
    <row r="24" spans="1:11" x14ac:dyDescent="0.25">
      <c r="B24" s="75" t="s">
        <v>160</v>
      </c>
      <c r="C24" s="57"/>
      <c r="D24" s="57">
        <v>40840</v>
      </c>
      <c r="E24" s="57"/>
      <c r="F24" s="75" t="s">
        <v>160</v>
      </c>
      <c r="G24" s="57"/>
      <c r="H24" s="57">
        <v>40840</v>
      </c>
      <c r="I24" s="57"/>
    </row>
    <row r="25" spans="1:11" x14ac:dyDescent="0.25">
      <c r="B25" s="72" t="s">
        <v>163</v>
      </c>
      <c r="C25" s="57"/>
      <c r="D25" s="57">
        <v>30105</v>
      </c>
      <c r="E25" s="57"/>
      <c r="F25" s="72" t="s">
        <v>163</v>
      </c>
      <c r="G25" s="57"/>
      <c r="H25" s="57">
        <v>30105</v>
      </c>
      <c r="I25" s="57"/>
    </row>
    <row r="26" spans="1:11" x14ac:dyDescent="0.25">
      <c r="B26" s="72" t="s">
        <v>165</v>
      </c>
      <c r="C26" s="89">
        <v>43728</v>
      </c>
      <c r="D26" s="57">
        <v>500</v>
      </c>
      <c r="E26" s="57"/>
      <c r="F26" s="72" t="s">
        <v>165</v>
      </c>
      <c r="G26" s="89">
        <v>43728</v>
      </c>
      <c r="H26" s="57">
        <v>500</v>
      </c>
      <c r="I26" s="57"/>
    </row>
    <row r="27" spans="1:11" x14ac:dyDescent="0.25">
      <c r="B27" s="72" t="s">
        <v>166</v>
      </c>
      <c r="C27" s="89"/>
      <c r="D27" s="90">
        <f>5900+2500</f>
        <v>8400</v>
      </c>
      <c r="E27" s="57"/>
      <c r="F27" s="72" t="s">
        <v>166</v>
      </c>
      <c r="G27" s="89"/>
      <c r="H27" s="90">
        <f>5900+2500</f>
        <v>8400</v>
      </c>
      <c r="I27" s="57"/>
    </row>
    <row r="28" spans="1:11" x14ac:dyDescent="0.25">
      <c r="B28" s="72" t="s">
        <v>168</v>
      </c>
      <c r="C28" s="57"/>
      <c r="D28" s="57">
        <v>4500</v>
      </c>
      <c r="E28" s="57"/>
      <c r="F28" s="72" t="s">
        <v>168</v>
      </c>
      <c r="G28" s="57"/>
      <c r="H28" s="57">
        <v>4500</v>
      </c>
      <c r="I28" s="57"/>
    </row>
    <row r="29" spans="1:11" x14ac:dyDescent="0.25">
      <c r="B29" s="63"/>
      <c r="C29" s="57"/>
      <c r="D29" s="57"/>
      <c r="E29" s="57"/>
      <c r="F29" s="63"/>
      <c r="G29" s="57"/>
      <c r="H29" s="57"/>
      <c r="I29" s="57"/>
    </row>
    <row r="30" spans="1:11" x14ac:dyDescent="0.25">
      <c r="A30" s="39"/>
      <c r="B30" s="71" t="s">
        <v>41</v>
      </c>
      <c r="C30" s="76">
        <f>C19+C20-D22</f>
        <v>32750</v>
      </c>
      <c r="D30" s="76">
        <f>SUM(D23:D29)</f>
        <v>91345</v>
      </c>
      <c r="E30" s="76">
        <f>C30-D30</f>
        <v>-58595</v>
      </c>
      <c r="F30" s="71" t="s">
        <v>41</v>
      </c>
      <c r="G30" s="76">
        <f>G19+G20-H22</f>
        <v>32750</v>
      </c>
      <c r="H30" s="76">
        <f>SUM(H23:H29)</f>
        <v>91345</v>
      </c>
      <c r="I30" s="76">
        <f>G30-H30</f>
        <v>-58595</v>
      </c>
    </row>
    <row r="31" spans="1:11" x14ac:dyDescent="0.25">
      <c r="A31" s="39"/>
      <c r="B31" s="38"/>
      <c r="C31" s="38"/>
      <c r="D31" s="38"/>
    </row>
    <row r="32" spans="1:11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7" workbookViewId="0">
      <selection activeCell="E31" sqref="E31"/>
    </sheetView>
  </sheetViews>
  <sheetFormatPr defaultRowHeight="15" x14ac:dyDescent="0.25"/>
  <cols>
    <col min="1" max="1" width="2.5703125" customWidth="1"/>
    <col min="2" max="2" width="25.140625" customWidth="1"/>
    <col min="7" max="7" width="9.5703125" customWidth="1"/>
    <col min="8" max="8" width="11.7109375" customWidth="1"/>
    <col min="9" max="9" width="17.140625" customWidth="1"/>
    <col min="12" max="12" width="10.7109375" customWidth="1"/>
  </cols>
  <sheetData>
    <row r="1" spans="1:9" ht="33.75" x14ac:dyDescent="0.25">
      <c r="B1" s="12"/>
      <c r="C1" s="13"/>
      <c r="D1" s="14" t="s">
        <v>26</v>
      </c>
      <c r="E1" s="13"/>
    </row>
    <row r="2" spans="1:9" ht="18.75" x14ac:dyDescent="0.25">
      <c r="A2" s="15" t="s">
        <v>58</v>
      </c>
      <c r="B2" s="16"/>
      <c r="C2" s="16"/>
      <c r="D2" s="17"/>
      <c r="E2" s="17"/>
      <c r="F2" s="17"/>
      <c r="G2" s="17"/>
      <c r="H2" s="17"/>
    </row>
    <row r="3" spans="1:9" x14ac:dyDescent="0.25">
      <c r="A3" s="4"/>
      <c r="B3" s="18" t="s">
        <v>27</v>
      </c>
      <c r="C3" s="18" t="s">
        <v>48</v>
      </c>
      <c r="D3" s="19" t="s">
        <v>28</v>
      </c>
      <c r="E3" s="18" t="s">
        <v>7</v>
      </c>
      <c r="F3" s="4" t="s">
        <v>29</v>
      </c>
      <c r="G3" s="4" t="s">
        <v>50</v>
      </c>
      <c r="H3" s="18" t="s">
        <v>30</v>
      </c>
      <c r="I3" s="20" t="s">
        <v>31</v>
      </c>
    </row>
    <row r="4" spans="1:9" x14ac:dyDescent="0.25">
      <c r="A4" s="4">
        <v>1</v>
      </c>
      <c r="B4" s="10" t="s">
        <v>5</v>
      </c>
      <c r="D4" s="22">
        <v>0</v>
      </c>
      <c r="E4" s="4">
        <v>6000</v>
      </c>
      <c r="F4" s="4"/>
      <c r="G4" s="23">
        <f>D4+E4+F4</f>
        <v>6000</v>
      </c>
      <c r="H4" s="44"/>
      <c r="I4" s="23">
        <f t="shared" ref="I4:I9" si="0">G4-H4</f>
        <v>6000</v>
      </c>
    </row>
    <row r="5" spans="1:9" x14ac:dyDescent="0.25">
      <c r="A5" s="4">
        <v>2</v>
      </c>
      <c r="B5" s="4" t="s">
        <v>15</v>
      </c>
      <c r="C5" s="21"/>
      <c r="D5" s="22">
        <v>0</v>
      </c>
      <c r="E5" s="4">
        <v>6000</v>
      </c>
      <c r="F5" s="4"/>
      <c r="G5" s="23">
        <f>SUM(D5:F5)</f>
        <v>6000</v>
      </c>
      <c r="H5" s="24">
        <v>6000</v>
      </c>
      <c r="I5" s="23">
        <f t="shared" si="0"/>
        <v>0</v>
      </c>
    </row>
    <row r="6" spans="1:9" x14ac:dyDescent="0.25">
      <c r="A6" s="4">
        <v>3</v>
      </c>
      <c r="B6" s="4" t="s">
        <v>64</v>
      </c>
      <c r="C6" s="21"/>
      <c r="D6" s="22">
        <v>0</v>
      </c>
      <c r="E6" s="4">
        <v>6000</v>
      </c>
      <c r="F6" s="4"/>
      <c r="G6" s="23">
        <f>SUM(D6:F6)</f>
        <v>6000</v>
      </c>
      <c r="H6" s="24">
        <v>6000</v>
      </c>
      <c r="I6" s="23">
        <f t="shared" si="0"/>
        <v>0</v>
      </c>
    </row>
    <row r="7" spans="1:9" x14ac:dyDescent="0.25">
      <c r="A7" s="4">
        <v>4</v>
      </c>
      <c r="B7" s="10" t="s">
        <v>10</v>
      </c>
      <c r="C7" s="21"/>
      <c r="D7" s="22">
        <v>0</v>
      </c>
      <c r="E7" s="4"/>
      <c r="F7" s="4"/>
      <c r="G7" s="23">
        <f>SUM(D7:F7)</f>
        <v>0</v>
      </c>
      <c r="H7" s="24"/>
      <c r="I7" s="23">
        <f t="shared" si="0"/>
        <v>0</v>
      </c>
    </row>
    <row r="8" spans="1:9" x14ac:dyDescent="0.25">
      <c r="A8" s="4">
        <v>5</v>
      </c>
      <c r="B8" s="4" t="s">
        <v>60</v>
      </c>
      <c r="C8">
        <v>12000</v>
      </c>
      <c r="D8" s="22">
        <v>0</v>
      </c>
      <c r="E8" s="4">
        <v>6000</v>
      </c>
      <c r="F8" s="4"/>
      <c r="G8" s="23">
        <v>6000</v>
      </c>
      <c r="H8" s="44">
        <v>6000</v>
      </c>
      <c r="I8" s="23">
        <f t="shared" si="0"/>
        <v>0</v>
      </c>
    </row>
    <row r="9" spans="1:9" x14ac:dyDescent="0.25">
      <c r="A9" s="4">
        <v>6</v>
      </c>
      <c r="B9" s="4" t="s">
        <v>68</v>
      </c>
      <c r="C9" s="21"/>
      <c r="D9" s="22">
        <v>14000</v>
      </c>
      <c r="E9" s="4">
        <v>6000</v>
      </c>
      <c r="F9" s="4"/>
      <c r="G9" s="23">
        <f>SUM(D9:F9)</f>
        <v>20000</v>
      </c>
      <c r="H9" s="44">
        <v>8000</v>
      </c>
      <c r="I9" s="23">
        <f t="shared" si="0"/>
        <v>12000</v>
      </c>
    </row>
    <row r="10" spans="1:9" x14ac:dyDescent="0.25">
      <c r="A10" s="4"/>
      <c r="B10" s="4"/>
      <c r="C10" s="21"/>
      <c r="D10" s="22"/>
      <c r="E10" s="4"/>
      <c r="F10" s="4"/>
      <c r="G10" s="23"/>
      <c r="H10" s="24"/>
      <c r="I10" s="23"/>
    </row>
    <row r="11" spans="1:9" x14ac:dyDescent="0.25">
      <c r="A11" s="4"/>
      <c r="B11" s="41" t="s">
        <v>41</v>
      </c>
      <c r="D11" s="22">
        <f>SUM(D4:D10)</f>
        <v>14000</v>
      </c>
      <c r="E11" s="4">
        <f>SUM(E4:E10)</f>
        <v>30000</v>
      </c>
      <c r="F11" s="4"/>
      <c r="G11" s="23">
        <f>SUM(G4:G10)</f>
        <v>44000</v>
      </c>
      <c r="H11" s="45">
        <f>SUM(H4:H10)</f>
        <v>26000</v>
      </c>
      <c r="I11" s="23">
        <f>SUM(I4:I10)</f>
        <v>18000</v>
      </c>
    </row>
    <row r="12" spans="1:9" x14ac:dyDescent="0.25">
      <c r="A12" s="4"/>
      <c r="B12" s="21"/>
      <c r="C12" s="26"/>
      <c r="D12" s="22"/>
      <c r="E12" s="4"/>
      <c r="F12" s="4"/>
      <c r="G12" s="23"/>
      <c r="H12" s="24"/>
      <c r="I12" s="23"/>
    </row>
    <row r="13" spans="1:9" x14ac:dyDescent="0.25">
      <c r="A13" s="4"/>
      <c r="B13" s="26"/>
      <c r="C13" s="26"/>
      <c r="D13" s="22"/>
      <c r="E13" s="4"/>
      <c r="F13" s="4"/>
      <c r="G13" s="23"/>
      <c r="H13" s="24"/>
      <c r="I13" s="23"/>
    </row>
    <row r="14" spans="1:9" x14ac:dyDescent="0.25">
      <c r="A14" s="4"/>
      <c r="B14" s="26"/>
      <c r="C14" s="21"/>
      <c r="D14" s="22"/>
      <c r="E14" s="4"/>
      <c r="F14" s="4"/>
      <c r="G14" s="23"/>
      <c r="H14" s="24"/>
      <c r="I14" s="23"/>
    </row>
    <row r="15" spans="1:9" x14ac:dyDescent="0.25">
      <c r="A15" s="4"/>
      <c r="B15" s="25"/>
      <c r="C15" s="21"/>
      <c r="D15" s="22"/>
      <c r="E15" s="4"/>
      <c r="F15" s="4"/>
      <c r="G15" s="23"/>
      <c r="H15" s="24"/>
      <c r="I15" s="23"/>
    </row>
    <row r="16" spans="1:9" x14ac:dyDescent="0.25">
      <c r="A16" s="4"/>
      <c r="B16" s="21"/>
      <c r="D16" s="22"/>
      <c r="E16" s="4"/>
      <c r="F16" s="4"/>
      <c r="G16" s="23"/>
      <c r="H16" s="24"/>
      <c r="I16" s="23"/>
    </row>
    <row r="17" spans="1:13" x14ac:dyDescent="0.25">
      <c r="A17" s="4"/>
      <c r="B17" s="21"/>
      <c r="C17" s="21"/>
      <c r="D17" s="27"/>
      <c r="E17" s="28"/>
      <c r="F17" s="4"/>
      <c r="G17" s="23"/>
      <c r="H17" s="24"/>
      <c r="I17" s="23"/>
    </row>
    <row r="18" spans="1:13" ht="23.25" x14ac:dyDescent="0.35">
      <c r="B18" s="29" t="s">
        <v>32</v>
      </c>
      <c r="G18" s="29" t="s">
        <v>32</v>
      </c>
    </row>
    <row r="19" spans="1:13" ht="23.25" x14ac:dyDescent="0.35">
      <c r="A19" s="30"/>
      <c r="B19" s="31" t="s">
        <v>33</v>
      </c>
      <c r="C19" s="31" t="s">
        <v>34</v>
      </c>
      <c r="D19" s="31" t="s">
        <v>35</v>
      </c>
      <c r="E19" s="31" t="s">
        <v>36</v>
      </c>
      <c r="G19" s="31" t="s">
        <v>33</v>
      </c>
      <c r="H19" s="31" t="s">
        <v>34</v>
      </c>
      <c r="I19" s="31" t="s">
        <v>35</v>
      </c>
      <c r="J19" s="31" t="s">
        <v>36</v>
      </c>
    </row>
    <row r="20" spans="1:13" x14ac:dyDescent="0.25">
      <c r="A20" s="30"/>
      <c r="B20" s="4" t="s">
        <v>59</v>
      </c>
      <c r="C20" s="23">
        <f>E11</f>
        <v>30000</v>
      </c>
      <c r="D20" s="4"/>
      <c r="E20" s="4"/>
      <c r="G20" s="4" t="s">
        <v>59</v>
      </c>
      <c r="H20" s="23">
        <f>H11</f>
        <v>26000</v>
      </c>
      <c r="I20" s="4"/>
      <c r="J20" s="4"/>
    </row>
    <row r="21" spans="1:13" x14ac:dyDescent="0.25">
      <c r="A21" s="30"/>
      <c r="B21" s="4" t="s">
        <v>28</v>
      </c>
      <c r="C21" s="23">
        <v>-480</v>
      </c>
      <c r="D21" s="4"/>
      <c r="E21" s="4"/>
      <c r="G21" s="4" t="s">
        <v>28</v>
      </c>
      <c r="H21" s="23">
        <v>-480</v>
      </c>
      <c r="I21" s="4"/>
      <c r="J21" s="4"/>
    </row>
    <row r="22" spans="1:13" x14ac:dyDescent="0.25">
      <c r="A22" s="30"/>
      <c r="B22" s="4" t="s">
        <v>48</v>
      </c>
      <c r="C22" s="23">
        <v>12000</v>
      </c>
      <c r="D22" s="4"/>
      <c r="E22" s="4"/>
      <c r="G22" s="4" t="s">
        <v>48</v>
      </c>
      <c r="H22" s="23">
        <v>12000</v>
      </c>
      <c r="I22" s="4"/>
      <c r="J22" s="4"/>
      <c r="M22">
        <v>30000</v>
      </c>
    </row>
    <row r="23" spans="1:13" x14ac:dyDescent="0.25">
      <c r="A23" s="30"/>
      <c r="B23" s="4" t="s">
        <v>38</v>
      </c>
      <c r="C23" s="32">
        <v>0.08</v>
      </c>
      <c r="D23" s="23">
        <f>C20*C23</f>
        <v>2400</v>
      </c>
      <c r="E23" s="4"/>
      <c r="G23" s="4" t="s">
        <v>38</v>
      </c>
      <c r="H23" s="32">
        <v>0.08</v>
      </c>
      <c r="I23" s="23">
        <f>H20*H23</f>
        <v>2080</v>
      </c>
      <c r="J23" s="4"/>
      <c r="M23">
        <v>12000</v>
      </c>
    </row>
    <row r="24" spans="1:13" x14ac:dyDescent="0.25">
      <c r="A24" s="30"/>
      <c r="C24" s="46">
        <f>C20+C21+C22</f>
        <v>41520</v>
      </c>
      <c r="E24" s="4"/>
      <c r="G24" s="33" t="s">
        <v>39</v>
      </c>
      <c r="H24" s="23">
        <f>H20+H21+H22-I23</f>
        <v>35440</v>
      </c>
      <c r="I24" s="4"/>
      <c r="J24" s="4"/>
      <c r="M24">
        <f>SUM(M22:M23)</f>
        <v>42000</v>
      </c>
    </row>
    <row r="25" spans="1:13" x14ac:dyDescent="0.25">
      <c r="A25" s="34"/>
      <c r="E25" s="4"/>
      <c r="G25" s="35" t="s">
        <v>54</v>
      </c>
      <c r="H25" s="4"/>
      <c r="I25" s="4"/>
      <c r="J25" s="4"/>
    </row>
    <row r="26" spans="1:13" x14ac:dyDescent="0.25">
      <c r="A26" s="34"/>
      <c r="B26" s="33" t="s">
        <v>39</v>
      </c>
      <c r="C26" s="23">
        <f>C24-D23</f>
        <v>39120</v>
      </c>
      <c r="D26" s="4"/>
      <c r="E26" s="4"/>
      <c r="G26" s="4" t="s">
        <v>61</v>
      </c>
      <c r="H26" s="4"/>
      <c r="I26" s="4">
        <v>10000</v>
      </c>
      <c r="J26" s="4"/>
    </row>
    <row r="27" spans="1:13" x14ac:dyDescent="0.25">
      <c r="A27" s="30"/>
      <c r="B27" s="35" t="s">
        <v>54</v>
      </c>
      <c r="C27" s="4"/>
      <c r="D27" s="4"/>
      <c r="E27" s="4"/>
      <c r="G27" s="4" t="s">
        <v>62</v>
      </c>
      <c r="H27" s="4"/>
      <c r="I27" s="4">
        <v>12000</v>
      </c>
      <c r="J27" s="4"/>
    </row>
    <row r="28" spans="1:13" x14ac:dyDescent="0.25">
      <c r="A28" s="34"/>
      <c r="B28" s="4" t="s">
        <v>61</v>
      </c>
      <c r="C28" s="4"/>
      <c r="D28" s="4">
        <v>10000</v>
      </c>
      <c r="E28" s="4"/>
      <c r="G28" s="33" t="s">
        <v>67</v>
      </c>
      <c r="H28" s="4"/>
      <c r="I28" s="4">
        <v>6000</v>
      </c>
      <c r="J28" s="4"/>
    </row>
    <row r="29" spans="1:13" x14ac:dyDescent="0.25">
      <c r="A29" s="34"/>
      <c r="B29" s="4" t="s">
        <v>62</v>
      </c>
      <c r="C29" s="4"/>
      <c r="D29" s="4">
        <v>12000</v>
      </c>
      <c r="E29" s="4"/>
      <c r="G29" s="4"/>
      <c r="H29" s="4"/>
      <c r="I29" s="4"/>
      <c r="J29" s="4"/>
    </row>
    <row r="30" spans="1:13" x14ac:dyDescent="0.25">
      <c r="A30" s="36"/>
      <c r="B30" s="33" t="s">
        <v>66</v>
      </c>
      <c r="C30" s="4"/>
      <c r="D30" s="4">
        <v>6000</v>
      </c>
      <c r="E30" s="4"/>
      <c r="G30" s="33"/>
      <c r="H30" s="4"/>
      <c r="I30" s="4"/>
      <c r="J30" s="4"/>
    </row>
    <row r="31" spans="1:13" x14ac:dyDescent="0.25">
      <c r="B31" s="35" t="s">
        <v>41</v>
      </c>
      <c r="C31" s="37">
        <f>C26</f>
        <v>39120</v>
      </c>
      <c r="D31" s="37">
        <f>SUM(D28:D30)</f>
        <v>28000</v>
      </c>
      <c r="E31" s="37">
        <f>C31-D31</f>
        <v>11120</v>
      </c>
      <c r="G31" s="35" t="s">
        <v>41</v>
      </c>
      <c r="H31" s="37">
        <f>H24</f>
        <v>35440</v>
      </c>
      <c r="I31" s="37">
        <f>SUM(I26:I30)</f>
        <v>28000</v>
      </c>
      <c r="J31" s="37">
        <f>H31-I31</f>
        <v>7440</v>
      </c>
    </row>
    <row r="32" spans="1:13" x14ac:dyDescent="0.25">
      <c r="B32" s="38"/>
      <c r="C32" s="38" t="s">
        <v>42</v>
      </c>
      <c r="D32" s="38" t="s">
        <v>43</v>
      </c>
      <c r="F32" s="39" t="s">
        <v>0</v>
      </c>
      <c r="G32" s="38"/>
      <c r="H32" s="38" t="s">
        <v>42</v>
      </c>
      <c r="I32" s="38" t="s">
        <v>43</v>
      </c>
      <c r="M32" s="39" t="s">
        <v>0</v>
      </c>
    </row>
    <row r="33" spans="2:15" x14ac:dyDescent="0.25">
      <c r="B33" s="40" t="s">
        <v>44</v>
      </c>
      <c r="C33" s="38" t="s">
        <v>45</v>
      </c>
      <c r="D33" s="38" t="s">
        <v>46</v>
      </c>
      <c r="F33" s="39" t="s">
        <v>47</v>
      </c>
      <c r="I33" s="40" t="s">
        <v>44</v>
      </c>
      <c r="J33" s="38" t="s">
        <v>45</v>
      </c>
      <c r="K33" s="38" t="s">
        <v>46</v>
      </c>
      <c r="M33" s="39" t="s">
        <v>47</v>
      </c>
    </row>
    <row r="38" spans="2:15" x14ac:dyDescent="0.25">
      <c r="O38" t="s">
        <v>63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M33" sqref="M33"/>
    </sheetView>
  </sheetViews>
  <sheetFormatPr defaultRowHeight="15" x14ac:dyDescent="0.25"/>
  <sheetData>
    <row r="1" spans="1:12" ht="15.75" x14ac:dyDescent="0.25">
      <c r="A1" s="38"/>
      <c r="B1" s="49"/>
      <c r="C1" s="50" t="s">
        <v>105</v>
      </c>
      <c r="D1" s="51"/>
      <c r="E1" s="52"/>
      <c r="F1" s="38"/>
    </row>
    <row r="2" spans="1:12" ht="15.75" x14ac:dyDescent="0.25">
      <c r="A2" s="38"/>
      <c r="B2" s="49"/>
      <c r="C2" s="50" t="s">
        <v>106</v>
      </c>
      <c r="D2" s="53"/>
      <c r="E2" s="52"/>
      <c r="F2" s="38"/>
    </row>
    <row r="3" spans="1:12" ht="15.75" x14ac:dyDescent="0.25">
      <c r="A3" s="38"/>
      <c r="B3" s="49" t="s">
        <v>110</v>
      </c>
      <c r="C3" s="50" t="s">
        <v>167</v>
      </c>
      <c r="D3" s="49"/>
      <c r="E3" s="52"/>
      <c r="F3" s="38"/>
    </row>
    <row r="4" spans="1:12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12" x14ac:dyDescent="0.25">
      <c r="A5" s="57">
        <v>1</v>
      </c>
      <c r="B5" s="57" t="s">
        <v>100</v>
      </c>
      <c r="C5" s="57"/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12" x14ac:dyDescent="0.25">
      <c r="A6" s="57">
        <v>2</v>
      </c>
      <c r="B6" s="61" t="s">
        <v>101</v>
      </c>
      <c r="C6" s="61"/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12" x14ac:dyDescent="0.25">
      <c r="A7" s="57">
        <v>3</v>
      </c>
      <c r="B7" s="57" t="s">
        <v>64</v>
      </c>
      <c r="C7" s="57"/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12" x14ac:dyDescent="0.25">
      <c r="A8" s="57">
        <v>4</v>
      </c>
      <c r="B8" s="57" t="s">
        <v>137</v>
      </c>
      <c r="C8" s="57"/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12" x14ac:dyDescent="0.25">
      <c r="A9" s="57">
        <v>5</v>
      </c>
      <c r="B9" s="63" t="s">
        <v>156</v>
      </c>
      <c r="C9" s="63"/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</row>
    <row r="10" spans="1:12" x14ac:dyDescent="0.25">
      <c r="A10" s="57">
        <v>6</v>
      </c>
      <c r="B10" s="63" t="s">
        <v>152</v>
      </c>
      <c r="C10" s="63"/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12" x14ac:dyDescent="0.25">
      <c r="A11" s="57"/>
      <c r="B11" s="67" t="s">
        <v>41</v>
      </c>
      <c r="C11" s="67"/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12" x14ac:dyDescent="0.25">
      <c r="A12" s="57"/>
      <c r="B12" s="62"/>
      <c r="C12" s="62"/>
      <c r="D12" s="57"/>
      <c r="E12" s="64"/>
      <c r="F12" s="66"/>
      <c r="G12" s="64"/>
    </row>
    <row r="13" spans="1:12" x14ac:dyDescent="0.25">
      <c r="A13" s="81"/>
      <c r="B13" s="82"/>
      <c r="C13" s="82"/>
      <c r="D13" s="81"/>
      <c r="E13" s="83"/>
      <c r="F13" s="84"/>
      <c r="G13" s="83"/>
    </row>
    <row r="14" spans="1:12" x14ac:dyDescent="0.25">
      <c r="A14" s="81"/>
      <c r="B14" s="82"/>
      <c r="C14" s="82"/>
      <c r="D14" s="81"/>
      <c r="E14" s="83"/>
      <c r="F14" s="84"/>
      <c r="G14" s="83"/>
    </row>
    <row r="15" spans="1:12" x14ac:dyDescent="0.25">
      <c r="A15" s="81"/>
      <c r="B15" s="82"/>
      <c r="C15" s="82"/>
      <c r="D15" s="81"/>
      <c r="E15" s="83"/>
      <c r="F15" s="84"/>
      <c r="G15" s="83"/>
      <c r="L15" s="88">
        <f>C19-D22</f>
        <v>47840</v>
      </c>
    </row>
    <row r="16" spans="1:12" ht="23.25" x14ac:dyDescent="0.35">
      <c r="B16" s="29" t="s">
        <v>32</v>
      </c>
      <c r="L16" s="88">
        <f>L15-D23</f>
        <v>40840</v>
      </c>
    </row>
    <row r="17" spans="1:12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2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2" x14ac:dyDescent="0.25">
      <c r="B19" s="57" t="s">
        <v>133</v>
      </c>
      <c r="C19" s="59">
        <f>D11</f>
        <v>52000</v>
      </c>
      <c r="D19" s="57"/>
      <c r="E19" s="57"/>
      <c r="F19" s="57" t="s">
        <v>133</v>
      </c>
      <c r="G19" s="59">
        <f>F11</f>
        <v>52000</v>
      </c>
      <c r="H19" s="57"/>
      <c r="I19" s="57"/>
    </row>
    <row r="20" spans="1:12" x14ac:dyDescent="0.25">
      <c r="B20" s="57" t="s">
        <v>28</v>
      </c>
      <c r="C20" s="59">
        <f>'SEPTEMBER 19'!E30</f>
        <v>-58595</v>
      </c>
      <c r="D20" s="57"/>
      <c r="E20" s="57"/>
      <c r="F20" s="57" t="s">
        <v>28</v>
      </c>
      <c r="G20" s="59">
        <f>'SEPTEMBER 19'!I30</f>
        <v>-58595</v>
      </c>
      <c r="H20" s="57"/>
      <c r="I20" s="57"/>
    </row>
    <row r="21" spans="1:12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2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2" x14ac:dyDescent="0.25">
      <c r="B23" s="72" t="s">
        <v>109</v>
      </c>
      <c r="C23" s="57"/>
      <c r="D23" s="57">
        <f>D6</f>
        <v>7000</v>
      </c>
      <c r="E23" s="57"/>
      <c r="F23" s="72" t="s">
        <v>109</v>
      </c>
      <c r="G23" s="57"/>
      <c r="H23" s="57">
        <f>D23</f>
        <v>7000</v>
      </c>
      <c r="I23" s="57"/>
    </row>
    <row r="24" spans="1:12" x14ac:dyDescent="0.25">
      <c r="B24" s="75"/>
      <c r="C24" s="57"/>
      <c r="D24" s="57"/>
      <c r="E24" s="57"/>
      <c r="F24" s="75"/>
      <c r="G24" s="57"/>
      <c r="H24" s="57"/>
      <c r="I24" s="57"/>
    </row>
    <row r="25" spans="1:12" x14ac:dyDescent="0.25">
      <c r="B25" s="72"/>
      <c r="C25" s="57"/>
      <c r="D25" s="57"/>
      <c r="E25" s="57"/>
      <c r="F25" s="72"/>
      <c r="G25" s="57"/>
      <c r="H25" s="57"/>
      <c r="I25" s="57"/>
    </row>
    <row r="26" spans="1:12" x14ac:dyDescent="0.25">
      <c r="B26" s="72"/>
      <c r="C26" s="89"/>
      <c r="D26" s="57"/>
      <c r="E26" s="57"/>
      <c r="F26" s="72"/>
      <c r="G26" s="89"/>
      <c r="H26" s="57"/>
      <c r="I26" s="57"/>
    </row>
    <row r="27" spans="1:12" x14ac:dyDescent="0.25">
      <c r="B27" s="72"/>
      <c r="C27" s="89"/>
      <c r="D27" s="90"/>
      <c r="E27" s="57"/>
      <c r="F27" s="72"/>
      <c r="G27" s="89"/>
      <c r="H27" s="90"/>
      <c r="I27" s="57"/>
    </row>
    <row r="28" spans="1:12" x14ac:dyDescent="0.25">
      <c r="B28" s="72"/>
      <c r="C28" s="57"/>
      <c r="D28" s="57"/>
      <c r="E28" s="57"/>
      <c r="F28" s="72"/>
      <c r="G28" s="57"/>
      <c r="H28" s="57"/>
      <c r="I28" s="57"/>
    </row>
    <row r="29" spans="1:12" x14ac:dyDescent="0.25">
      <c r="B29" s="63"/>
      <c r="C29" s="57"/>
      <c r="D29" s="57"/>
      <c r="E29" s="57"/>
      <c r="F29" s="63"/>
      <c r="G29" s="57"/>
      <c r="H29" s="57"/>
      <c r="I29" s="57"/>
      <c r="L29">
        <f>58595-15090</f>
        <v>43505</v>
      </c>
    </row>
    <row r="30" spans="1:12" x14ac:dyDescent="0.25">
      <c r="A30" s="39"/>
      <c r="B30" s="71" t="s">
        <v>41</v>
      </c>
      <c r="C30" s="76">
        <f>C19+C20-D22</f>
        <v>-10755</v>
      </c>
      <c r="D30" s="76">
        <f>SUM(D23:D29)</f>
        <v>7000</v>
      </c>
      <c r="E30" s="76">
        <f>C30-D30</f>
        <v>-17755</v>
      </c>
      <c r="F30" s="71" t="s">
        <v>41</v>
      </c>
      <c r="G30" s="76">
        <f>G19+G20-H22</f>
        <v>-10755</v>
      </c>
      <c r="H30" s="76">
        <f>SUM(H23:H29)</f>
        <v>7000</v>
      </c>
      <c r="I30" s="76">
        <f>G30-H30</f>
        <v>-17755</v>
      </c>
    </row>
    <row r="31" spans="1:12" x14ac:dyDescent="0.25">
      <c r="A31" s="39"/>
      <c r="B31" s="38"/>
      <c r="C31" s="38"/>
      <c r="D31" s="38"/>
    </row>
    <row r="32" spans="1:12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L20" sqref="L20"/>
    </sheetView>
  </sheetViews>
  <sheetFormatPr defaultRowHeight="15" x14ac:dyDescent="0.25"/>
  <cols>
    <col min="4" max="4" width="8.5703125" customWidth="1"/>
  </cols>
  <sheetData>
    <row r="1" spans="1:11" ht="15.75" x14ac:dyDescent="0.25">
      <c r="C1" s="50" t="s">
        <v>105</v>
      </c>
      <c r="D1" s="51"/>
      <c r="E1" s="52"/>
      <c r="F1" s="38"/>
    </row>
    <row r="2" spans="1:11" ht="15.75" x14ac:dyDescent="0.25">
      <c r="A2" s="38"/>
      <c r="B2" s="38"/>
      <c r="C2" s="50" t="s">
        <v>106</v>
      </c>
      <c r="D2" s="53"/>
      <c r="E2" s="52"/>
      <c r="F2" s="38"/>
    </row>
    <row r="3" spans="1:11" ht="15.75" x14ac:dyDescent="0.25">
      <c r="A3" s="38"/>
      <c r="B3" s="49" t="s">
        <v>110</v>
      </c>
      <c r="C3" s="50" t="s">
        <v>170</v>
      </c>
      <c r="D3" s="49"/>
      <c r="E3" s="52"/>
      <c r="F3" s="38"/>
    </row>
    <row r="4" spans="1:11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11" x14ac:dyDescent="0.25">
      <c r="A5" s="57">
        <v>1</v>
      </c>
      <c r="B5" s="57" t="s">
        <v>100</v>
      </c>
      <c r="C5" s="57"/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11" x14ac:dyDescent="0.25">
      <c r="A6" s="57">
        <v>2</v>
      </c>
      <c r="B6" s="61" t="s">
        <v>101</v>
      </c>
      <c r="C6" s="61"/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11" x14ac:dyDescent="0.25">
      <c r="A7" s="57">
        <v>3</v>
      </c>
      <c r="B7" s="57" t="s">
        <v>64</v>
      </c>
      <c r="C7" s="57"/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11" x14ac:dyDescent="0.25">
      <c r="A8" s="57">
        <v>4</v>
      </c>
      <c r="B8" s="57" t="s">
        <v>137</v>
      </c>
      <c r="C8" s="57"/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11" x14ac:dyDescent="0.25">
      <c r="A9" s="57">
        <v>5</v>
      </c>
      <c r="B9" s="63" t="s">
        <v>156</v>
      </c>
      <c r="C9" s="63"/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  <c r="K9">
        <f>-58595-2800</f>
        <v>-61395</v>
      </c>
    </row>
    <row r="10" spans="1:11" x14ac:dyDescent="0.25">
      <c r="A10" s="57">
        <v>6</v>
      </c>
      <c r="B10" s="63" t="s">
        <v>152</v>
      </c>
      <c r="C10" s="63"/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11" x14ac:dyDescent="0.25">
      <c r="A11" s="57"/>
      <c r="B11" s="67" t="s">
        <v>41</v>
      </c>
      <c r="C11" s="67"/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11" x14ac:dyDescent="0.25">
      <c r="A12" s="57"/>
      <c r="B12" s="62"/>
      <c r="C12" s="62"/>
      <c r="D12" s="57"/>
      <c r="E12" s="64"/>
      <c r="F12" s="66"/>
      <c r="G12" s="64"/>
    </row>
    <row r="13" spans="1:11" x14ac:dyDescent="0.25">
      <c r="A13" s="81"/>
      <c r="B13" s="82"/>
      <c r="C13" s="82"/>
      <c r="D13" s="81"/>
      <c r="E13" s="83"/>
      <c r="F13" s="84"/>
      <c r="G13" s="83"/>
    </row>
    <row r="14" spans="1:11" x14ac:dyDescent="0.25">
      <c r="A14" s="81"/>
      <c r="B14" s="82"/>
      <c r="C14" s="82"/>
      <c r="D14" s="81"/>
      <c r="E14" s="83"/>
      <c r="F14" s="84"/>
      <c r="G14" s="83"/>
    </row>
    <row r="15" spans="1:11" x14ac:dyDescent="0.25">
      <c r="A15" s="81"/>
      <c r="B15" s="82"/>
      <c r="C15" s="82"/>
      <c r="D15" s="81"/>
      <c r="E15" s="83"/>
      <c r="F15" s="84"/>
      <c r="G15" s="83"/>
    </row>
    <row r="16" spans="1:11" ht="23.25" x14ac:dyDescent="0.35">
      <c r="B16" s="29" t="s">
        <v>32</v>
      </c>
    </row>
    <row r="17" spans="1:13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3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  <c r="L18" s="88">
        <f>C19-D22</f>
        <v>47840</v>
      </c>
      <c r="M18" s="88">
        <f>C19-D22</f>
        <v>47840</v>
      </c>
    </row>
    <row r="19" spans="1:13" x14ac:dyDescent="0.25">
      <c r="B19" s="57" t="s">
        <v>169</v>
      </c>
      <c r="C19" s="59">
        <f>D11</f>
        <v>52000</v>
      </c>
      <c r="D19" s="57"/>
      <c r="E19" s="57"/>
      <c r="F19" s="57" t="s">
        <v>84</v>
      </c>
      <c r="G19" s="59">
        <f>F11</f>
        <v>52000</v>
      </c>
      <c r="H19" s="57"/>
      <c r="I19" s="57"/>
      <c r="L19" s="88">
        <f>L18-D23</f>
        <v>40840</v>
      </c>
      <c r="M19" s="88">
        <f>M18-D24</f>
        <v>45240</v>
      </c>
    </row>
    <row r="20" spans="1:13" x14ac:dyDescent="0.25">
      <c r="B20" s="57" t="s">
        <v>28</v>
      </c>
      <c r="C20" s="59">
        <f>'OCTOBER 19'!E30</f>
        <v>-17755</v>
      </c>
      <c r="D20" s="57"/>
      <c r="E20" s="57"/>
      <c r="F20" s="57" t="s">
        <v>28</v>
      </c>
      <c r="G20" s="59">
        <f>'OCTOBER 19'!I30</f>
        <v>-17755</v>
      </c>
      <c r="H20" s="57"/>
      <c r="I20" s="57"/>
      <c r="M20" s="88">
        <f>M19-D25</f>
        <v>45040</v>
      </c>
    </row>
    <row r="21" spans="1:13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  <c r="M21" s="88">
        <f>M20-D23</f>
        <v>38040</v>
      </c>
    </row>
    <row r="22" spans="1:13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3" x14ac:dyDescent="0.25">
      <c r="B23" s="72" t="s">
        <v>109</v>
      </c>
      <c r="C23" s="57"/>
      <c r="D23" s="57">
        <f>D6</f>
        <v>7000</v>
      </c>
      <c r="E23" s="57"/>
      <c r="F23" s="72" t="s">
        <v>109</v>
      </c>
      <c r="G23" s="57"/>
      <c r="H23" s="57">
        <f>D23</f>
        <v>7000</v>
      </c>
      <c r="I23" s="57"/>
    </row>
    <row r="24" spans="1:13" x14ac:dyDescent="0.25">
      <c r="B24" s="75" t="s">
        <v>171</v>
      </c>
      <c r="C24" s="57"/>
      <c r="D24" s="57">
        <v>2600</v>
      </c>
      <c r="E24" s="57"/>
      <c r="F24" s="75" t="s">
        <v>171</v>
      </c>
      <c r="G24" s="57"/>
      <c r="H24" s="57">
        <v>2600</v>
      </c>
      <c r="I24" s="57"/>
    </row>
    <row r="25" spans="1:13" x14ac:dyDescent="0.25">
      <c r="B25" s="72" t="s">
        <v>172</v>
      </c>
      <c r="C25" s="57"/>
      <c r="D25" s="57">
        <v>200</v>
      </c>
      <c r="E25" s="57"/>
      <c r="F25" s="72" t="s">
        <v>172</v>
      </c>
      <c r="G25" s="57"/>
      <c r="H25" s="57">
        <v>200</v>
      </c>
      <c r="I25" s="57"/>
    </row>
    <row r="26" spans="1:13" x14ac:dyDescent="0.25">
      <c r="B26" s="72"/>
      <c r="C26" s="89"/>
      <c r="D26" s="57"/>
      <c r="E26" s="57"/>
      <c r="F26" s="72"/>
      <c r="G26" s="89"/>
      <c r="H26" s="57"/>
      <c r="I26" s="57"/>
    </row>
    <row r="27" spans="1:13" x14ac:dyDescent="0.25">
      <c r="B27" s="72"/>
      <c r="C27" s="89"/>
      <c r="D27" s="90"/>
      <c r="E27" s="57"/>
      <c r="F27" s="72"/>
      <c r="G27" s="89"/>
      <c r="H27" s="90"/>
      <c r="I27" s="57"/>
    </row>
    <row r="28" spans="1:13" x14ac:dyDescent="0.25">
      <c r="B28" s="72"/>
      <c r="C28" s="57"/>
      <c r="D28" s="57"/>
      <c r="E28" s="57"/>
      <c r="F28" s="72"/>
      <c r="G28" s="57"/>
      <c r="H28" s="57"/>
      <c r="I28" s="57"/>
    </row>
    <row r="29" spans="1:13" x14ac:dyDescent="0.25">
      <c r="B29" s="63"/>
      <c r="C29" s="57"/>
      <c r="D29" s="57"/>
      <c r="E29" s="57"/>
      <c r="F29" s="63"/>
      <c r="G29" s="57"/>
      <c r="H29" s="57"/>
      <c r="I29" s="57"/>
    </row>
    <row r="30" spans="1:13" x14ac:dyDescent="0.25">
      <c r="A30" s="39"/>
      <c r="B30" s="71" t="s">
        <v>41</v>
      </c>
      <c r="C30" s="76">
        <f>C19+C20-D22</f>
        <v>30085</v>
      </c>
      <c r="D30" s="76">
        <f>SUM(D23:D29)</f>
        <v>9800</v>
      </c>
      <c r="E30" s="76">
        <f>C30-D30</f>
        <v>20285</v>
      </c>
      <c r="F30" s="71" t="s">
        <v>41</v>
      </c>
      <c r="G30" s="76">
        <f>G19+G20-H22</f>
        <v>30085</v>
      </c>
      <c r="H30" s="76">
        <f>SUM(H23:H29)</f>
        <v>9800</v>
      </c>
      <c r="I30" s="76">
        <f>G30-H30</f>
        <v>20285</v>
      </c>
    </row>
    <row r="31" spans="1:13" x14ac:dyDescent="0.25">
      <c r="A31" s="39"/>
      <c r="B31" s="38"/>
      <c r="C31" s="38"/>
      <c r="D31" s="38"/>
    </row>
    <row r="32" spans="1:13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K1" sqref="K1"/>
    </sheetView>
  </sheetViews>
  <sheetFormatPr defaultRowHeight="15" x14ac:dyDescent="0.25"/>
  <cols>
    <col min="2" max="2" width="17.140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174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'NOVEMBER 19'!G10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'NOVEMBER 19'!G11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'NOVEMBER 19'!G12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'NOVEMBER 19'!G13</f>
        <v>0</v>
      </c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59">
        <f>'NOVEMBER 19'!G14</f>
        <v>0</v>
      </c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</row>
    <row r="10" spans="1:8" x14ac:dyDescent="0.25">
      <c r="A10" s="57">
        <v>6</v>
      </c>
      <c r="B10" s="63" t="s">
        <v>152</v>
      </c>
      <c r="C10" s="59">
        <f>'NOVEMBER 19'!G15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0</v>
      </c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1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1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1" x14ac:dyDescent="0.25">
      <c r="B19" s="57" t="s">
        <v>173</v>
      </c>
      <c r="C19" s="59">
        <f>D11</f>
        <v>52000</v>
      </c>
      <c r="D19" s="57"/>
      <c r="E19" s="57"/>
      <c r="F19" s="57" t="s">
        <v>173</v>
      </c>
      <c r="G19" s="59">
        <f>F11</f>
        <v>52000</v>
      </c>
      <c r="H19" s="57"/>
      <c r="I19" s="57"/>
    </row>
    <row r="20" spans="1:11" x14ac:dyDescent="0.25">
      <c r="B20" s="57" t="s">
        <v>28</v>
      </c>
      <c r="C20" s="59">
        <f>'NOVEMBER 19'!E30</f>
        <v>20285</v>
      </c>
      <c r="D20" s="57"/>
      <c r="E20" s="57"/>
      <c r="F20" s="57" t="s">
        <v>28</v>
      </c>
      <c r="G20" s="59">
        <f>'NOVEMBER 19'!I30</f>
        <v>20285</v>
      </c>
      <c r="H20" s="57"/>
      <c r="I20" s="57"/>
    </row>
    <row r="21" spans="1:11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1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  <c r="K22" s="88">
        <f>C19-D22</f>
        <v>47840</v>
      </c>
    </row>
    <row r="23" spans="1:11" x14ac:dyDescent="0.25">
      <c r="B23" s="72" t="s">
        <v>109</v>
      </c>
      <c r="C23" s="57"/>
      <c r="D23" s="57">
        <f>D6</f>
        <v>7000</v>
      </c>
      <c r="E23" s="57"/>
      <c r="F23" s="72" t="s">
        <v>109</v>
      </c>
      <c r="G23" s="57"/>
      <c r="H23" s="57">
        <f>D23</f>
        <v>7000</v>
      </c>
      <c r="I23" s="57"/>
      <c r="K23" s="88">
        <f>K22-D23</f>
        <v>40840</v>
      </c>
    </row>
    <row r="24" spans="1:11" x14ac:dyDescent="0.25">
      <c r="B24" s="75" t="s">
        <v>175</v>
      </c>
      <c r="C24" s="57"/>
      <c r="D24" s="57">
        <v>70000</v>
      </c>
      <c r="E24" s="57"/>
      <c r="F24" s="75" t="s">
        <v>175</v>
      </c>
      <c r="G24" s="57"/>
      <c r="H24" s="57">
        <v>70000</v>
      </c>
      <c r="I24" s="57"/>
      <c r="K24" s="88">
        <f>K23+'NOVEMBER 19'!L19+'OCTOBER 19'!L16</f>
        <v>122520</v>
      </c>
    </row>
    <row r="25" spans="1:11" x14ac:dyDescent="0.25">
      <c r="B25" s="72" t="s">
        <v>175</v>
      </c>
      <c r="C25" s="57"/>
      <c r="D25" s="57">
        <v>21105</v>
      </c>
      <c r="E25" s="57"/>
      <c r="F25" s="72" t="s">
        <v>175</v>
      </c>
      <c r="G25" s="57"/>
      <c r="H25" s="57">
        <v>21105</v>
      </c>
      <c r="I25" s="57"/>
      <c r="K25" s="88">
        <f>K24-61395</f>
        <v>61125</v>
      </c>
    </row>
    <row r="26" spans="1:11" x14ac:dyDescent="0.25">
      <c r="B26" s="72"/>
      <c r="C26" s="89"/>
      <c r="D26" s="57"/>
      <c r="E26" s="57"/>
      <c r="F26" s="72"/>
      <c r="G26" s="89"/>
      <c r="H26" s="57"/>
      <c r="I26" s="57"/>
    </row>
    <row r="27" spans="1:11" x14ac:dyDescent="0.25">
      <c r="B27" s="72"/>
      <c r="C27" s="89"/>
      <c r="D27" s="90"/>
      <c r="E27" s="57"/>
      <c r="F27" s="72"/>
      <c r="G27" s="89"/>
      <c r="H27" s="90"/>
      <c r="I27" s="57"/>
    </row>
    <row r="28" spans="1:11" x14ac:dyDescent="0.25">
      <c r="B28" s="72"/>
      <c r="C28" s="57"/>
      <c r="D28" s="57"/>
      <c r="E28" s="57"/>
      <c r="F28" s="72"/>
      <c r="G28" s="57"/>
      <c r="H28" s="57"/>
      <c r="I28" s="57"/>
    </row>
    <row r="29" spans="1:11" x14ac:dyDescent="0.25">
      <c r="B29" s="63"/>
      <c r="C29" s="57"/>
      <c r="D29" s="57"/>
      <c r="E29" s="57"/>
      <c r="F29" s="63"/>
      <c r="G29" s="57"/>
      <c r="H29" s="57"/>
      <c r="I29" s="57"/>
    </row>
    <row r="30" spans="1:11" x14ac:dyDescent="0.25">
      <c r="A30" s="39"/>
      <c r="B30" s="71" t="s">
        <v>41</v>
      </c>
      <c r="C30" s="76">
        <f>C19+C20-D22</f>
        <v>68125</v>
      </c>
      <c r="D30" s="76">
        <f>SUM(D23:D29)</f>
        <v>98105</v>
      </c>
      <c r="E30" s="76">
        <f>C30-D30</f>
        <v>-29980</v>
      </c>
      <c r="F30" s="71" t="s">
        <v>41</v>
      </c>
      <c r="G30" s="76">
        <f>G19+G20-H22</f>
        <v>68125</v>
      </c>
      <c r="H30" s="76">
        <f>SUM(H23:H29)</f>
        <v>98105</v>
      </c>
      <c r="I30" s="76">
        <f>G30-H30</f>
        <v>-29980</v>
      </c>
    </row>
    <row r="31" spans="1:11" x14ac:dyDescent="0.25">
      <c r="A31" s="39"/>
      <c r="B31" s="38"/>
      <c r="C31" s="38"/>
      <c r="D31" s="38"/>
    </row>
    <row r="32" spans="1:11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  <pageSetup orientation="portrait" horizontalDpi="203" verticalDpi="20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K28" sqref="K28"/>
    </sheetView>
  </sheetViews>
  <sheetFormatPr defaultRowHeight="15" x14ac:dyDescent="0.25"/>
  <cols>
    <col min="2" max="2" width="17.140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177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'NOVEMBER 19'!G10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'NOVEMBER 19'!G11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'NOVEMBER 19'!G12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'NOVEMBER 19'!G13</f>
        <v>0</v>
      </c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59">
        <f>'NOVEMBER 19'!G14</f>
        <v>0</v>
      </c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</row>
    <row r="10" spans="1:8" x14ac:dyDescent="0.25">
      <c r="A10" s="57">
        <v>6</v>
      </c>
      <c r="B10" s="63" t="s">
        <v>152</v>
      </c>
      <c r="C10" s="59">
        <f>'NOVEMBER 19'!G15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0</v>
      </c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0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0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0" x14ac:dyDescent="0.25">
      <c r="B19" s="57" t="s">
        <v>176</v>
      </c>
      <c r="C19" s="59">
        <f>D11</f>
        <v>52000</v>
      </c>
      <c r="D19" s="57"/>
      <c r="E19" s="57"/>
      <c r="F19" s="57" t="s">
        <v>176</v>
      </c>
      <c r="G19" s="59">
        <f>F11</f>
        <v>52000</v>
      </c>
      <c r="H19" s="57"/>
      <c r="I19" s="57"/>
    </row>
    <row r="20" spans="1:10" x14ac:dyDescent="0.25">
      <c r="B20" s="57" t="s">
        <v>28</v>
      </c>
      <c r="C20" s="59">
        <f>'DECEMBER 19'!E30</f>
        <v>-29980</v>
      </c>
      <c r="D20" s="57"/>
      <c r="E20" s="57"/>
      <c r="F20" s="57" t="s">
        <v>28</v>
      </c>
      <c r="G20" s="59">
        <f>'DECEMBER 19'!I30</f>
        <v>-29980</v>
      </c>
      <c r="H20" s="57"/>
      <c r="I20" s="57"/>
    </row>
    <row r="21" spans="1:10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0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0" x14ac:dyDescent="0.25">
      <c r="B23" s="72" t="s">
        <v>109</v>
      </c>
      <c r="C23" s="57"/>
      <c r="D23" s="57">
        <f>D6</f>
        <v>7000</v>
      </c>
      <c r="E23" s="57"/>
      <c r="F23" s="72" t="s">
        <v>109</v>
      </c>
      <c r="G23" s="57"/>
      <c r="H23" s="57">
        <f>D23</f>
        <v>7000</v>
      </c>
      <c r="I23" s="57"/>
    </row>
    <row r="24" spans="1:10" x14ac:dyDescent="0.25">
      <c r="B24" s="75" t="s">
        <v>178</v>
      </c>
      <c r="C24" s="57"/>
      <c r="D24" s="57">
        <v>20102</v>
      </c>
      <c r="E24" s="57"/>
      <c r="F24" s="75" t="s">
        <v>178</v>
      </c>
      <c r="G24" s="57"/>
      <c r="H24" s="57">
        <v>20102</v>
      </c>
      <c r="I24" s="57"/>
    </row>
    <row r="25" spans="1:10" x14ac:dyDescent="0.25">
      <c r="B25" s="72"/>
      <c r="C25" s="57"/>
      <c r="D25" s="57"/>
      <c r="E25" s="57"/>
      <c r="F25" s="72"/>
      <c r="G25" s="57"/>
      <c r="H25" s="57"/>
      <c r="I25" s="57"/>
    </row>
    <row r="26" spans="1:10" x14ac:dyDescent="0.25">
      <c r="B26" s="72"/>
      <c r="C26" s="89"/>
      <c r="D26" s="57"/>
      <c r="E26" s="57"/>
      <c r="F26" s="72"/>
      <c r="G26" s="89"/>
      <c r="H26" s="57"/>
      <c r="I26" s="57"/>
    </row>
    <row r="27" spans="1:10" x14ac:dyDescent="0.25">
      <c r="B27" s="72"/>
      <c r="C27" s="89"/>
      <c r="D27" s="90"/>
      <c r="E27" s="57"/>
      <c r="F27" s="72"/>
      <c r="G27" s="89"/>
      <c r="H27" s="90"/>
      <c r="I27" s="57"/>
    </row>
    <row r="28" spans="1:10" x14ac:dyDescent="0.25">
      <c r="B28" s="72"/>
      <c r="C28" s="57"/>
      <c r="D28" s="57"/>
      <c r="E28" s="57"/>
      <c r="F28" s="72"/>
      <c r="G28" s="57"/>
      <c r="H28" s="57"/>
      <c r="I28" s="57"/>
    </row>
    <row r="29" spans="1:10" x14ac:dyDescent="0.25">
      <c r="B29" s="63"/>
      <c r="C29" s="57"/>
      <c r="D29" s="57"/>
      <c r="E29" s="57"/>
      <c r="F29" s="63"/>
      <c r="G29" s="57"/>
      <c r="H29" s="57"/>
      <c r="I29" s="57"/>
    </row>
    <row r="30" spans="1:10" x14ac:dyDescent="0.25">
      <c r="A30" s="39"/>
      <c r="B30" s="71" t="s">
        <v>41</v>
      </c>
      <c r="C30" s="76">
        <f>C19+C20-D22</f>
        <v>17860</v>
      </c>
      <c r="D30" s="76">
        <f>SUM(D23:D29)</f>
        <v>27102</v>
      </c>
      <c r="E30" s="76">
        <f>C30-D30</f>
        <v>-9242</v>
      </c>
      <c r="F30" s="71" t="s">
        <v>41</v>
      </c>
      <c r="G30" s="76">
        <f>G19+G20-H22</f>
        <v>17860</v>
      </c>
      <c r="H30" s="76">
        <f>SUM(H23:H29)</f>
        <v>27102</v>
      </c>
      <c r="I30" s="76">
        <f>G30-H30</f>
        <v>-9242</v>
      </c>
    </row>
    <row r="31" spans="1:10" x14ac:dyDescent="0.25">
      <c r="A31" s="39"/>
      <c r="B31" s="38"/>
      <c r="C31" s="38"/>
      <c r="D31" s="38"/>
    </row>
    <row r="32" spans="1:10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L31" sqref="L31"/>
    </sheetView>
  </sheetViews>
  <sheetFormatPr defaultRowHeight="15" x14ac:dyDescent="0.25"/>
  <cols>
    <col min="2" max="2" width="16.8554687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179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'JANUARY 20'!G5:G10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'JANUARY 20'!G6:G11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'JANUARY 20'!G7:G12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'JANUARY 20'!G8:G13</f>
        <v>0</v>
      </c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59">
        <f>'JANUARY 20'!G9:G14</f>
        <v>0</v>
      </c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</row>
    <row r="10" spans="1:8" x14ac:dyDescent="0.25">
      <c r="A10" s="57">
        <v>6</v>
      </c>
      <c r="B10" s="63" t="s">
        <v>152</v>
      </c>
      <c r="C10" s="59">
        <f>'JANUARY 20'!G10:G15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0</v>
      </c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0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0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0" x14ac:dyDescent="0.25">
      <c r="B19" s="57" t="s">
        <v>180</v>
      </c>
      <c r="C19" s="59">
        <f>D11</f>
        <v>52000</v>
      </c>
      <c r="D19" s="57"/>
      <c r="E19" s="57"/>
      <c r="F19" s="57" t="s">
        <v>180</v>
      </c>
      <c r="G19" s="59">
        <f>F11</f>
        <v>52000</v>
      </c>
      <c r="H19" s="57"/>
      <c r="I19" s="57"/>
    </row>
    <row r="20" spans="1:10" x14ac:dyDescent="0.25">
      <c r="B20" s="57" t="s">
        <v>28</v>
      </c>
      <c r="C20" s="59">
        <f>'JANUARY 20'!E30</f>
        <v>-9242</v>
      </c>
      <c r="D20" s="57"/>
      <c r="E20" s="57"/>
      <c r="F20" s="57" t="s">
        <v>28</v>
      </c>
      <c r="G20" s="59">
        <f>'JANUARY 20'!I30</f>
        <v>-9242</v>
      </c>
      <c r="H20" s="57"/>
      <c r="I20" s="57"/>
    </row>
    <row r="21" spans="1:10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0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0" x14ac:dyDescent="0.25">
      <c r="B23" s="72" t="s">
        <v>109</v>
      </c>
      <c r="C23" s="57"/>
      <c r="D23" s="57">
        <f>D6</f>
        <v>7000</v>
      </c>
      <c r="E23" s="57"/>
      <c r="F23" s="72" t="s">
        <v>109</v>
      </c>
      <c r="G23" s="57"/>
      <c r="H23" s="57">
        <f>D23</f>
        <v>7000</v>
      </c>
      <c r="I23" s="57"/>
    </row>
    <row r="24" spans="1:10" x14ac:dyDescent="0.25">
      <c r="B24" s="75" t="s">
        <v>181</v>
      </c>
      <c r="D24" s="57">
        <v>5061</v>
      </c>
      <c r="E24" s="57"/>
      <c r="F24" s="75" t="s">
        <v>181</v>
      </c>
      <c r="H24" s="57">
        <v>5061</v>
      </c>
      <c r="I24" s="57"/>
    </row>
    <row r="25" spans="1:10" x14ac:dyDescent="0.25">
      <c r="B25" s="57" t="s">
        <v>182</v>
      </c>
      <c r="C25" s="57"/>
      <c r="D25" s="57">
        <v>35770</v>
      </c>
      <c r="E25" s="57"/>
      <c r="F25" s="57" t="s">
        <v>182</v>
      </c>
      <c r="G25" s="57"/>
      <c r="H25" s="57">
        <v>35770</v>
      </c>
      <c r="I25" s="57"/>
    </row>
    <row r="26" spans="1:10" x14ac:dyDescent="0.25">
      <c r="B26" s="72"/>
      <c r="C26" s="89"/>
      <c r="D26" s="57"/>
      <c r="E26" s="57"/>
      <c r="F26" s="72"/>
      <c r="G26" s="89"/>
      <c r="H26" s="57"/>
      <c r="I26" s="57"/>
    </row>
    <row r="27" spans="1:10" x14ac:dyDescent="0.25">
      <c r="B27" s="72"/>
      <c r="C27" s="89"/>
      <c r="D27" s="90"/>
      <c r="E27" s="57"/>
      <c r="F27" s="72"/>
      <c r="G27" s="89"/>
      <c r="H27" s="90"/>
      <c r="I27" s="57"/>
    </row>
    <row r="28" spans="1:10" x14ac:dyDescent="0.25">
      <c r="B28" s="72"/>
      <c r="C28" s="57"/>
      <c r="D28" s="57"/>
      <c r="E28" s="57"/>
      <c r="F28" s="72"/>
      <c r="G28" s="57"/>
      <c r="H28" s="57"/>
      <c r="I28" s="57"/>
    </row>
    <row r="29" spans="1:10" x14ac:dyDescent="0.25">
      <c r="B29" s="63"/>
      <c r="C29" s="57"/>
      <c r="D29" s="57"/>
      <c r="E29" s="57"/>
      <c r="F29" s="63"/>
      <c r="G29" s="57"/>
      <c r="H29" s="57"/>
      <c r="I29" s="57"/>
    </row>
    <row r="30" spans="1:10" x14ac:dyDescent="0.25">
      <c r="A30" s="39"/>
      <c r="B30" s="61" t="s">
        <v>41</v>
      </c>
      <c r="C30" s="91">
        <f>C19+C20-D22</f>
        <v>38598</v>
      </c>
      <c r="D30" s="91">
        <f>SUM(D23:D29)</f>
        <v>47831</v>
      </c>
      <c r="E30" s="91">
        <f>C30-D30</f>
        <v>-9233</v>
      </c>
      <c r="F30" s="61" t="s">
        <v>41</v>
      </c>
      <c r="G30" s="91">
        <f>G19+G20-H22</f>
        <v>38598</v>
      </c>
      <c r="H30" s="91">
        <f>SUM(H23:H29)</f>
        <v>47831</v>
      </c>
      <c r="I30" s="91">
        <f>G30-H30</f>
        <v>-9233</v>
      </c>
    </row>
    <row r="31" spans="1:10" x14ac:dyDescent="0.25">
      <c r="A31" s="39"/>
      <c r="B31" s="38"/>
      <c r="C31" s="38"/>
      <c r="D31" s="38"/>
    </row>
    <row r="32" spans="1:10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  <pageSetup orientation="portrait" horizontalDpi="203" verticalDpi="20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H32" sqref="H32"/>
    </sheetView>
  </sheetViews>
  <sheetFormatPr defaultRowHeight="15" x14ac:dyDescent="0.25"/>
  <cols>
    <col min="1" max="1" width="3" customWidth="1"/>
    <col min="2" max="2" width="17" customWidth="1"/>
    <col min="3" max="4" width="9.140625" customWidth="1"/>
    <col min="6" max="6" width="9.140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183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'FEBRUARY 20'!G5:G11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'FEBRUARY 20'!G6:G12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'FEBRUARY 20'!G7:G13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'FEBRUARY 20'!G8:G14</f>
        <v>0</v>
      </c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59">
        <f>'FEBRUARY 20'!G9:G15</f>
        <v>0</v>
      </c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</row>
    <row r="10" spans="1:8" x14ac:dyDescent="0.25">
      <c r="A10" s="57">
        <v>6</v>
      </c>
      <c r="B10" s="63" t="s">
        <v>152</v>
      </c>
      <c r="C10" s="59">
        <f>'FEBRUARY 20'!G10:G16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0</v>
      </c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1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1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1" x14ac:dyDescent="0.25">
      <c r="B19" s="57" t="s">
        <v>115</v>
      </c>
      <c r="C19" s="59">
        <f>D11</f>
        <v>52000</v>
      </c>
      <c r="D19" s="57"/>
      <c r="E19" s="57"/>
      <c r="F19" s="57" t="s">
        <v>115</v>
      </c>
      <c r="G19" s="59">
        <f>F11</f>
        <v>52000</v>
      </c>
      <c r="H19" s="57"/>
      <c r="I19" s="57"/>
    </row>
    <row r="20" spans="1:11" x14ac:dyDescent="0.25">
      <c r="B20" s="57" t="s">
        <v>28</v>
      </c>
      <c r="C20" s="59"/>
      <c r="D20" s="57">
        <v>9233</v>
      </c>
      <c r="E20" s="57"/>
      <c r="F20" s="57" t="s">
        <v>28</v>
      </c>
      <c r="G20" s="59"/>
      <c r="H20" s="57">
        <v>9233</v>
      </c>
      <c r="I20" s="57"/>
    </row>
    <row r="21" spans="1:11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1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1" x14ac:dyDescent="0.25">
      <c r="B23" s="72" t="s">
        <v>109</v>
      </c>
      <c r="C23" s="57"/>
      <c r="D23" s="57">
        <f>D6</f>
        <v>7000</v>
      </c>
      <c r="E23" s="57"/>
      <c r="F23" s="72" t="s">
        <v>109</v>
      </c>
      <c r="G23" s="57"/>
      <c r="H23" s="57">
        <f>D23</f>
        <v>7000</v>
      </c>
      <c r="I23" s="57"/>
      <c r="K23" s="88">
        <f>C19-D22-D23</f>
        <v>40840</v>
      </c>
    </row>
    <row r="24" spans="1:11" x14ac:dyDescent="0.25">
      <c r="B24" s="75" t="s">
        <v>184</v>
      </c>
      <c r="D24" s="57">
        <v>40840</v>
      </c>
      <c r="E24" s="57"/>
      <c r="F24" s="75" t="s">
        <v>184</v>
      </c>
      <c r="H24" s="57">
        <v>40840</v>
      </c>
      <c r="I24" s="57"/>
    </row>
    <row r="25" spans="1:11" x14ac:dyDescent="0.25">
      <c r="B25" s="57"/>
      <c r="C25" s="57"/>
      <c r="D25" s="57"/>
      <c r="E25" s="57"/>
      <c r="F25" s="57"/>
      <c r="G25" s="57"/>
      <c r="H25" s="57"/>
      <c r="I25" s="57"/>
    </row>
    <row r="26" spans="1:11" x14ac:dyDescent="0.25">
      <c r="B26" s="72"/>
      <c r="C26" s="89"/>
      <c r="D26" s="57"/>
      <c r="E26" s="57"/>
      <c r="F26" s="72"/>
      <c r="G26" s="89"/>
      <c r="H26" s="57"/>
      <c r="I26" s="57"/>
    </row>
    <row r="27" spans="1:11" x14ac:dyDescent="0.25">
      <c r="B27" s="72"/>
      <c r="C27" s="89"/>
      <c r="D27" s="90"/>
      <c r="E27" s="57"/>
      <c r="F27" s="72"/>
      <c r="G27" s="89"/>
      <c r="H27" s="90"/>
      <c r="I27" s="57"/>
    </row>
    <row r="28" spans="1:11" x14ac:dyDescent="0.25">
      <c r="B28" s="72"/>
      <c r="C28" s="57"/>
      <c r="D28" s="57"/>
      <c r="E28" s="57"/>
      <c r="F28" s="72"/>
      <c r="G28" s="57"/>
      <c r="H28" s="57"/>
      <c r="I28" s="57"/>
    </row>
    <row r="29" spans="1:11" x14ac:dyDescent="0.25">
      <c r="B29" s="63"/>
      <c r="C29" s="57"/>
      <c r="D29" s="57"/>
      <c r="E29" s="57"/>
      <c r="F29" s="63"/>
      <c r="G29" s="57"/>
      <c r="H29" s="57"/>
      <c r="I29" s="57"/>
    </row>
    <row r="30" spans="1:11" x14ac:dyDescent="0.25">
      <c r="A30" s="39"/>
      <c r="B30" s="61" t="s">
        <v>41</v>
      </c>
      <c r="C30" s="91">
        <f>C19</f>
        <v>52000</v>
      </c>
      <c r="D30" s="91">
        <f>SUM(D20:D29)</f>
        <v>61233</v>
      </c>
      <c r="E30" s="91">
        <f>C30-D30</f>
        <v>-9233</v>
      </c>
      <c r="F30" s="61" t="s">
        <v>41</v>
      </c>
      <c r="G30" s="91">
        <f>G19</f>
        <v>52000</v>
      </c>
      <c r="H30" s="91">
        <f>SUM(H20:H29)</f>
        <v>61233</v>
      </c>
      <c r="I30" s="91">
        <f>G30-H30</f>
        <v>-9233</v>
      </c>
    </row>
    <row r="31" spans="1:11" x14ac:dyDescent="0.25">
      <c r="A31" s="39"/>
      <c r="B31" s="38"/>
      <c r="C31" s="38"/>
      <c r="D31" s="38"/>
      <c r="H31" s="88">
        <f>H30-H22-H20</f>
        <v>47840</v>
      </c>
    </row>
    <row r="32" spans="1:11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  <pageSetup orientation="portrait" horizontalDpi="203" verticalDpi="20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H32" sqref="H32"/>
    </sheetView>
  </sheetViews>
  <sheetFormatPr defaultRowHeight="15" x14ac:dyDescent="0.25"/>
  <cols>
    <col min="1" max="1" width="5.140625" customWidth="1"/>
    <col min="2" max="2" width="19.140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185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'MARCH 20'!G5:G11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'MARCH 20'!G6:G12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'MARCH 20'!G7:G13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'MARCH 20'!G8:G14</f>
        <v>0</v>
      </c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59">
        <f>'MARCH 20'!G9:G15</f>
        <v>0</v>
      </c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</row>
    <row r="10" spans="1:8" x14ac:dyDescent="0.25">
      <c r="A10" s="57">
        <v>6</v>
      </c>
      <c r="B10" s="63" t="s">
        <v>152</v>
      </c>
      <c r="C10" s="59">
        <f>'MARCH 20'!G10:G16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0</v>
      </c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0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0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0" x14ac:dyDescent="0.25">
      <c r="B19" s="57" t="s">
        <v>116</v>
      </c>
      <c r="C19" s="59">
        <f>D11</f>
        <v>52000</v>
      </c>
      <c r="D19" s="57"/>
      <c r="E19" s="57"/>
      <c r="F19" s="57" t="s">
        <v>116</v>
      </c>
      <c r="G19" s="59">
        <f>F11</f>
        <v>52000</v>
      </c>
      <c r="H19" s="57"/>
      <c r="I19" s="57"/>
    </row>
    <row r="20" spans="1:10" x14ac:dyDescent="0.25">
      <c r="B20" s="57" t="s">
        <v>28</v>
      </c>
      <c r="C20" s="59"/>
      <c r="D20" s="59">
        <v>9233</v>
      </c>
      <c r="E20" s="57"/>
      <c r="F20" s="57" t="s">
        <v>28</v>
      </c>
      <c r="G20" s="59"/>
      <c r="H20" s="59">
        <v>9233</v>
      </c>
      <c r="I20" s="57"/>
    </row>
    <row r="21" spans="1:10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0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0" x14ac:dyDescent="0.25">
      <c r="B23" s="72" t="s">
        <v>109</v>
      </c>
      <c r="C23" s="57"/>
      <c r="D23" s="57">
        <f>D6</f>
        <v>7000</v>
      </c>
      <c r="E23" s="57"/>
      <c r="F23" s="72" t="s">
        <v>109</v>
      </c>
      <c r="G23" s="57"/>
      <c r="H23" s="57">
        <f>D23</f>
        <v>7000</v>
      </c>
      <c r="I23" s="57"/>
    </row>
    <row r="24" spans="1:10" x14ac:dyDescent="0.25">
      <c r="B24" s="75" t="s">
        <v>186</v>
      </c>
      <c r="D24" s="57">
        <v>35840</v>
      </c>
      <c r="E24" s="57"/>
      <c r="F24" s="75" t="s">
        <v>186</v>
      </c>
      <c r="H24" s="57">
        <v>35840</v>
      </c>
      <c r="I24" s="57"/>
    </row>
    <row r="25" spans="1:10" x14ac:dyDescent="0.25">
      <c r="B25" s="57"/>
      <c r="C25" s="57"/>
      <c r="D25" s="57"/>
      <c r="E25" s="57"/>
      <c r="F25" s="57"/>
      <c r="G25" s="57"/>
      <c r="H25" s="57"/>
      <c r="I25" s="57"/>
    </row>
    <row r="26" spans="1:10" x14ac:dyDescent="0.25">
      <c r="B26" s="72"/>
      <c r="C26" s="89"/>
      <c r="D26" s="57"/>
      <c r="E26" s="57"/>
      <c r="F26" s="72"/>
      <c r="G26" s="89"/>
      <c r="H26" s="57"/>
      <c r="I26" s="57"/>
    </row>
    <row r="27" spans="1:10" x14ac:dyDescent="0.25">
      <c r="B27" s="72"/>
      <c r="C27" s="89"/>
      <c r="D27" s="90"/>
      <c r="E27" s="57"/>
      <c r="F27" s="72"/>
      <c r="G27" s="89"/>
      <c r="H27" s="90"/>
      <c r="I27" s="57"/>
    </row>
    <row r="28" spans="1:10" x14ac:dyDescent="0.25">
      <c r="B28" s="72"/>
      <c r="C28" s="57"/>
      <c r="D28" s="57"/>
      <c r="E28" s="57"/>
      <c r="F28" s="72"/>
      <c r="G28" s="57"/>
      <c r="H28" s="57"/>
      <c r="I28" s="57"/>
    </row>
    <row r="29" spans="1:10" x14ac:dyDescent="0.25">
      <c r="B29" s="63"/>
      <c r="C29" s="57"/>
      <c r="D29" s="57"/>
      <c r="E29" s="57"/>
      <c r="F29" s="63"/>
      <c r="G29" s="57"/>
      <c r="H29" s="57"/>
      <c r="I29" s="57"/>
    </row>
    <row r="30" spans="1:10" x14ac:dyDescent="0.25">
      <c r="A30" s="39"/>
      <c r="B30" s="61" t="s">
        <v>41</v>
      </c>
      <c r="C30" s="91">
        <f>C19</f>
        <v>52000</v>
      </c>
      <c r="D30" s="91">
        <f>SUM(D20:D29)</f>
        <v>56233</v>
      </c>
      <c r="E30" s="91">
        <f>C30-D30</f>
        <v>-4233</v>
      </c>
      <c r="F30" s="61" t="s">
        <v>41</v>
      </c>
      <c r="G30" s="91">
        <f>G19</f>
        <v>52000</v>
      </c>
      <c r="H30" s="91">
        <f>SUM(H20:H29)</f>
        <v>56233</v>
      </c>
      <c r="I30" s="91">
        <f>G30-H30</f>
        <v>-4233</v>
      </c>
    </row>
    <row r="31" spans="1:10" x14ac:dyDescent="0.25">
      <c r="A31" s="39"/>
      <c r="B31" s="38"/>
      <c r="C31" s="38"/>
      <c r="D31" s="38"/>
      <c r="H31" s="88">
        <f>H30-H22-H20</f>
        <v>42840</v>
      </c>
    </row>
    <row r="32" spans="1:10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H32" sqref="H32"/>
    </sheetView>
  </sheetViews>
  <sheetFormatPr defaultRowHeight="15" x14ac:dyDescent="0.25"/>
  <cols>
    <col min="1" max="1" width="4.85546875" customWidth="1"/>
    <col min="2" max="2" width="18.140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187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'MARCH 20'!G5:G11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'MARCH 20'!G6:G12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'MARCH 20'!G7:G13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'MARCH 20'!G8:G14</f>
        <v>0</v>
      </c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59">
        <f>'MARCH 20'!G9:G15</f>
        <v>0</v>
      </c>
      <c r="D9" s="57">
        <v>7000</v>
      </c>
      <c r="E9" s="59">
        <f t="shared" si="0"/>
        <v>7000</v>
      </c>
      <c r="F9" s="60">
        <v>7000</v>
      </c>
      <c r="G9" s="59">
        <f t="shared" si="1"/>
        <v>0</v>
      </c>
    </row>
    <row r="10" spans="1:8" x14ac:dyDescent="0.25">
      <c r="A10" s="57">
        <v>6</v>
      </c>
      <c r="B10" s="63" t="s">
        <v>152</v>
      </c>
      <c r="C10" s="59">
        <f>'MARCH 20'!G10:G16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0</v>
      </c>
      <c r="D11" s="78">
        <f>SUM(D5:D10)</f>
        <v>52000</v>
      </c>
      <c r="E11" s="86">
        <f>SUM(E5:E10)</f>
        <v>52000</v>
      </c>
      <c r="F11" s="87">
        <f>SUM(F5:F10)</f>
        <v>52000</v>
      </c>
      <c r="G11" s="86">
        <f>SUM(G5:G10)</f>
        <v>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0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0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0" x14ac:dyDescent="0.25">
      <c r="B19" s="57" t="s">
        <v>119</v>
      </c>
      <c r="C19" s="59">
        <f>D11</f>
        <v>52000</v>
      </c>
      <c r="D19" s="57"/>
      <c r="E19" s="57"/>
      <c r="F19" s="57" t="s">
        <v>119</v>
      </c>
      <c r="G19" s="59">
        <f>F11</f>
        <v>52000</v>
      </c>
      <c r="H19" s="57"/>
      <c r="I19" s="57"/>
    </row>
    <row r="20" spans="1:10" x14ac:dyDescent="0.25">
      <c r="B20" s="57" t="s">
        <v>28</v>
      </c>
      <c r="C20" s="59"/>
      <c r="D20" s="59">
        <v>4233</v>
      </c>
      <c r="E20" s="57"/>
      <c r="F20" s="57" t="s">
        <v>28</v>
      </c>
      <c r="G20" s="59"/>
      <c r="H20" s="59">
        <v>4233</v>
      </c>
      <c r="I20" s="57"/>
    </row>
    <row r="21" spans="1:10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0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0" x14ac:dyDescent="0.25">
      <c r="B23" s="72" t="s">
        <v>109</v>
      </c>
      <c r="C23" s="57"/>
      <c r="D23" s="57">
        <f>D6</f>
        <v>7000</v>
      </c>
      <c r="E23" s="57"/>
      <c r="F23" s="72" t="s">
        <v>109</v>
      </c>
      <c r="G23" s="57"/>
      <c r="H23" s="57">
        <f>D23</f>
        <v>7000</v>
      </c>
      <c r="I23" s="57"/>
    </row>
    <row r="24" spans="1:10" x14ac:dyDescent="0.25">
      <c r="B24" s="75" t="s">
        <v>188</v>
      </c>
      <c r="D24" s="57">
        <v>36600</v>
      </c>
      <c r="E24" s="57"/>
      <c r="F24" s="75" t="s">
        <v>188</v>
      </c>
      <c r="H24" s="57">
        <v>36600</v>
      </c>
      <c r="I24" s="57"/>
    </row>
    <row r="25" spans="1:10" x14ac:dyDescent="0.25">
      <c r="B25" s="57"/>
      <c r="C25" s="57"/>
      <c r="D25" s="57"/>
      <c r="E25" s="57"/>
      <c r="F25" s="57"/>
      <c r="G25" s="57"/>
      <c r="H25" s="57"/>
      <c r="I25" s="57"/>
    </row>
    <row r="26" spans="1:10" x14ac:dyDescent="0.25">
      <c r="B26" s="72"/>
      <c r="C26" s="89"/>
      <c r="D26" s="57"/>
      <c r="E26" s="57"/>
      <c r="F26" s="72"/>
      <c r="G26" s="89"/>
      <c r="H26" s="57"/>
      <c r="I26" s="57"/>
    </row>
    <row r="27" spans="1:10" x14ac:dyDescent="0.25">
      <c r="B27" s="72"/>
      <c r="C27" s="89"/>
      <c r="D27" s="90"/>
      <c r="E27" s="57"/>
      <c r="F27" s="72"/>
      <c r="G27" s="89"/>
      <c r="H27" s="90"/>
      <c r="I27" s="57"/>
    </row>
    <row r="28" spans="1:10" x14ac:dyDescent="0.25">
      <c r="B28" s="72"/>
      <c r="C28" s="57"/>
      <c r="D28" s="57"/>
      <c r="E28" s="57"/>
      <c r="F28" s="72"/>
      <c r="G28" s="57"/>
      <c r="H28" s="57"/>
      <c r="I28" s="57"/>
    </row>
    <row r="29" spans="1:10" x14ac:dyDescent="0.25">
      <c r="B29" s="63"/>
      <c r="C29" s="57"/>
      <c r="D29" s="57"/>
      <c r="E29" s="57"/>
      <c r="F29" s="63"/>
      <c r="G29" s="57"/>
      <c r="H29" s="57"/>
      <c r="I29" s="57"/>
    </row>
    <row r="30" spans="1:10" x14ac:dyDescent="0.25">
      <c r="A30" s="39"/>
      <c r="B30" s="61" t="s">
        <v>41</v>
      </c>
      <c r="C30" s="91">
        <f>C19</f>
        <v>52000</v>
      </c>
      <c r="D30" s="91">
        <f>SUM(D20:D29)</f>
        <v>51993</v>
      </c>
      <c r="E30" s="91">
        <f>C30-D30</f>
        <v>7</v>
      </c>
      <c r="F30" s="61" t="s">
        <v>41</v>
      </c>
      <c r="G30" s="91">
        <f>G19</f>
        <v>52000</v>
      </c>
      <c r="H30" s="91">
        <f>SUM(H20:H29)</f>
        <v>51993</v>
      </c>
      <c r="I30" s="91">
        <f>G30-H30</f>
        <v>7</v>
      </c>
    </row>
    <row r="31" spans="1:10" x14ac:dyDescent="0.25">
      <c r="A31" s="39"/>
      <c r="B31" s="38"/>
      <c r="C31" s="38"/>
      <c r="D31" s="38"/>
      <c r="H31" s="88">
        <f>H30-H22-H20</f>
        <v>43600</v>
      </c>
    </row>
    <row r="32" spans="1:10" x14ac:dyDescent="0.25">
      <c r="B32" s="38" t="s">
        <v>98</v>
      </c>
      <c r="D32" s="74" t="s">
        <v>113</v>
      </c>
      <c r="F32" s="38" t="s">
        <v>99</v>
      </c>
      <c r="G32" s="88"/>
    </row>
    <row r="33" spans="2:8" x14ac:dyDescent="0.25">
      <c r="D33" s="38"/>
      <c r="H33" s="88"/>
    </row>
    <row r="34" spans="2:8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sqref="A1:L34"/>
    </sheetView>
  </sheetViews>
  <sheetFormatPr defaultRowHeight="15" x14ac:dyDescent="0.25"/>
  <cols>
    <col min="1" max="1" width="3.5703125" customWidth="1"/>
    <col min="2" max="2" width="17.28515625" customWidth="1"/>
    <col min="6" max="6" width="12.140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189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'MAY 20'!G5:G10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'MAY 20'!G6:G11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'MAY 20'!G7:G12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'MAY 20'!G8:G13</f>
        <v>0</v>
      </c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59">
        <f>'MAY 20'!G9:G14</f>
        <v>0</v>
      </c>
      <c r="D9" s="57">
        <v>7000</v>
      </c>
      <c r="E9" s="59">
        <f t="shared" si="0"/>
        <v>7000</v>
      </c>
      <c r="F9" s="60">
        <f>4400+2500</f>
        <v>6900</v>
      </c>
      <c r="G9" s="59">
        <f t="shared" si="1"/>
        <v>100</v>
      </c>
    </row>
    <row r="10" spans="1:8" x14ac:dyDescent="0.25">
      <c r="A10" s="57">
        <v>6</v>
      </c>
      <c r="B10" s="63" t="s">
        <v>152</v>
      </c>
      <c r="C10" s="59">
        <f>'MAY 20'!G10:G15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0</v>
      </c>
      <c r="D11" s="78">
        <f>SUM(D5:D10)</f>
        <v>52000</v>
      </c>
      <c r="E11" s="86">
        <f>SUM(E5:E10)</f>
        <v>52000</v>
      </c>
      <c r="F11" s="87">
        <f>SUM(F5:F10)</f>
        <v>51900</v>
      </c>
      <c r="G11" s="86">
        <f>SUM(G5:G10)</f>
        <v>100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0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0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0" x14ac:dyDescent="0.25">
      <c r="B19" s="57" t="s">
        <v>122</v>
      </c>
      <c r="C19" s="59">
        <f>D11</f>
        <v>52000</v>
      </c>
      <c r="D19" s="57"/>
      <c r="E19" s="57"/>
      <c r="F19" s="57" t="s">
        <v>122</v>
      </c>
      <c r="G19" s="59">
        <f>F11</f>
        <v>51900</v>
      </c>
      <c r="H19" s="57"/>
      <c r="I19" s="57"/>
    </row>
    <row r="20" spans="1:10" x14ac:dyDescent="0.25">
      <c r="B20" s="57" t="s">
        <v>28</v>
      </c>
      <c r="C20" s="59">
        <f>'MAY 20'!E30</f>
        <v>7</v>
      </c>
      <c r="D20" s="59"/>
      <c r="E20" s="57"/>
      <c r="F20" s="57" t="s">
        <v>28</v>
      </c>
      <c r="G20" s="59">
        <f>'MAY 20'!I30</f>
        <v>7</v>
      </c>
      <c r="H20" s="59"/>
      <c r="I20" s="57"/>
    </row>
    <row r="21" spans="1:10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0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0" x14ac:dyDescent="0.25">
      <c r="B23" s="72"/>
      <c r="C23" s="57"/>
      <c r="D23" s="57"/>
      <c r="E23" s="57"/>
      <c r="F23" s="72"/>
      <c r="G23" s="57"/>
      <c r="H23" s="57"/>
      <c r="I23" s="57"/>
    </row>
    <row r="24" spans="1:10" x14ac:dyDescent="0.25">
      <c r="B24" s="75" t="s">
        <v>73</v>
      </c>
      <c r="D24" s="57">
        <f>D6</f>
        <v>7000</v>
      </c>
      <c r="E24" s="57"/>
      <c r="F24" s="75" t="s">
        <v>73</v>
      </c>
      <c r="H24" s="57">
        <f>D6</f>
        <v>7000</v>
      </c>
      <c r="I24" s="57"/>
    </row>
    <row r="25" spans="1:10" x14ac:dyDescent="0.25">
      <c r="B25" s="57"/>
      <c r="C25" s="57"/>
      <c r="D25" s="57"/>
      <c r="E25" s="57"/>
      <c r="F25" s="57"/>
      <c r="G25" s="57"/>
      <c r="H25" s="57"/>
      <c r="I25" s="57"/>
    </row>
    <row r="26" spans="1:10" x14ac:dyDescent="0.25">
      <c r="B26" s="72" t="s">
        <v>190</v>
      </c>
      <c r="C26" s="89"/>
      <c r="D26" s="57">
        <v>40847</v>
      </c>
      <c r="E26" s="57"/>
      <c r="F26" s="72" t="s">
        <v>190</v>
      </c>
      <c r="G26" s="89"/>
      <c r="H26" s="57">
        <v>40847</v>
      </c>
      <c r="I26" s="57"/>
    </row>
    <row r="27" spans="1:10" x14ac:dyDescent="0.25">
      <c r="B27" s="72"/>
      <c r="C27" s="89"/>
      <c r="D27" s="90"/>
      <c r="E27" s="57"/>
      <c r="F27" s="72"/>
      <c r="G27" s="89"/>
      <c r="H27" s="90"/>
      <c r="I27" s="57"/>
    </row>
    <row r="28" spans="1:10" x14ac:dyDescent="0.25">
      <c r="B28" s="72"/>
      <c r="C28" s="57"/>
      <c r="D28" s="57"/>
      <c r="E28" s="57"/>
      <c r="F28" s="72"/>
      <c r="G28" s="57"/>
      <c r="H28" s="57"/>
      <c r="I28" s="57"/>
    </row>
    <row r="29" spans="1:10" x14ac:dyDescent="0.25">
      <c r="B29" s="63"/>
      <c r="C29" s="57"/>
      <c r="D29" s="57"/>
      <c r="E29" s="57"/>
      <c r="F29" s="63"/>
      <c r="G29" s="57"/>
      <c r="H29" s="57"/>
      <c r="I29" s="57"/>
    </row>
    <row r="30" spans="1:10" x14ac:dyDescent="0.25">
      <c r="A30" s="39"/>
      <c r="B30" s="61" t="s">
        <v>41</v>
      </c>
      <c r="C30" s="91">
        <f>C19+C20</f>
        <v>52007</v>
      </c>
      <c r="D30" s="91">
        <f>SUM(D20:D29)</f>
        <v>52007</v>
      </c>
      <c r="E30" s="91">
        <f>C30-D30</f>
        <v>0</v>
      </c>
      <c r="F30" s="61" t="s">
        <v>41</v>
      </c>
      <c r="G30" s="91">
        <f>G19+G20</f>
        <v>51907</v>
      </c>
      <c r="H30" s="91">
        <f>SUM(H20:H29)</f>
        <v>52007</v>
      </c>
      <c r="I30" s="91">
        <f>G30-H30</f>
        <v>-100</v>
      </c>
    </row>
    <row r="31" spans="1:10" x14ac:dyDescent="0.25">
      <c r="A31" s="39"/>
      <c r="B31" s="38"/>
      <c r="C31" s="38"/>
      <c r="D31" s="38"/>
      <c r="H31" s="88">
        <f>H30-H22-H20</f>
        <v>47847</v>
      </c>
    </row>
    <row r="32" spans="1:10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I14" sqref="I14"/>
    </sheetView>
  </sheetViews>
  <sheetFormatPr defaultRowHeight="15" x14ac:dyDescent="0.25"/>
  <cols>
    <col min="1" max="1" width="5.42578125" customWidth="1"/>
    <col min="2" max="2" width="17.140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192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'JUNE 20'!G5:G10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'JUNE 20'!G6:G11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'JUNE 20'!G7:G12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'JUNE 20'!G8:G13</f>
        <v>0</v>
      </c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59">
        <f>'JUNE 20'!G9:G14</f>
        <v>100</v>
      </c>
      <c r="D9" s="57">
        <v>7000</v>
      </c>
      <c r="E9" s="59">
        <f t="shared" si="0"/>
        <v>7100</v>
      </c>
      <c r="F9" s="60">
        <v>7000</v>
      </c>
      <c r="G9" s="59">
        <f t="shared" si="1"/>
        <v>100</v>
      </c>
    </row>
    <row r="10" spans="1:8" x14ac:dyDescent="0.25">
      <c r="A10" s="57">
        <v>6</v>
      </c>
      <c r="B10" s="63" t="s">
        <v>152</v>
      </c>
      <c r="C10" s="59">
        <f>'JUNE 20'!G10:G15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100</v>
      </c>
      <c r="D11" s="78">
        <f>SUM(D5:D10)</f>
        <v>52000</v>
      </c>
      <c r="E11" s="86">
        <f>SUM(E5:E10)</f>
        <v>52100</v>
      </c>
      <c r="F11" s="87">
        <f>SUM(F5:F10)</f>
        <v>52000</v>
      </c>
      <c r="G11" s="86">
        <f>SUM(G5:G10)</f>
        <v>100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0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0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0" x14ac:dyDescent="0.25">
      <c r="B19" s="57" t="s">
        <v>124</v>
      </c>
      <c r="C19" s="59">
        <f>D11</f>
        <v>52000</v>
      </c>
      <c r="D19" s="57"/>
      <c r="E19" s="57"/>
      <c r="F19" s="57" t="s">
        <v>124</v>
      </c>
      <c r="G19" s="59">
        <f>F11</f>
        <v>52000</v>
      </c>
      <c r="H19" s="57"/>
      <c r="I19" s="57"/>
    </row>
    <row r="20" spans="1:10" x14ac:dyDescent="0.25">
      <c r="B20" s="57" t="s">
        <v>28</v>
      </c>
      <c r="C20" s="59">
        <f>'JUNE 20'!E30</f>
        <v>0</v>
      </c>
      <c r="D20" s="59"/>
      <c r="E20" s="57"/>
      <c r="F20" s="57" t="s">
        <v>28</v>
      </c>
      <c r="G20" s="59">
        <f>'JUNE 20'!I30</f>
        <v>-100</v>
      </c>
      <c r="H20" s="59"/>
      <c r="I20" s="57"/>
    </row>
    <row r="21" spans="1:10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0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0" x14ac:dyDescent="0.25">
      <c r="B23" s="72"/>
      <c r="C23" s="57"/>
      <c r="D23" s="57"/>
      <c r="E23" s="57"/>
      <c r="F23" s="72"/>
      <c r="G23" s="57"/>
      <c r="H23" s="57"/>
      <c r="I23" s="57"/>
    </row>
    <row r="24" spans="1:10" x14ac:dyDescent="0.25">
      <c r="B24" s="75" t="s">
        <v>73</v>
      </c>
      <c r="D24" s="57">
        <f>D6</f>
        <v>7000</v>
      </c>
      <c r="E24" s="57"/>
      <c r="F24" s="75" t="s">
        <v>73</v>
      </c>
      <c r="H24" s="57">
        <f>D6</f>
        <v>7000</v>
      </c>
      <c r="I24" s="57"/>
    </row>
    <row r="25" spans="1:10" x14ac:dyDescent="0.25">
      <c r="B25" s="57" t="s">
        <v>191</v>
      </c>
      <c r="C25" s="57"/>
      <c r="D25" s="57">
        <v>40840</v>
      </c>
      <c r="E25" s="57"/>
      <c r="F25" s="57" t="s">
        <v>191</v>
      </c>
      <c r="G25" s="57"/>
      <c r="H25" s="57">
        <v>40840</v>
      </c>
      <c r="I25" s="57"/>
    </row>
    <row r="26" spans="1:10" x14ac:dyDescent="0.25">
      <c r="B26" s="72"/>
      <c r="C26" s="89"/>
      <c r="D26" s="57"/>
      <c r="E26" s="57"/>
      <c r="F26" s="72"/>
      <c r="G26" s="89"/>
      <c r="H26" s="57"/>
      <c r="I26" s="57"/>
    </row>
    <row r="27" spans="1:10" x14ac:dyDescent="0.25">
      <c r="B27" s="72"/>
      <c r="C27" s="89"/>
      <c r="D27" s="90"/>
      <c r="E27" s="57"/>
      <c r="F27" s="72"/>
      <c r="G27" s="89"/>
      <c r="H27" s="90"/>
      <c r="I27" s="57"/>
    </row>
    <row r="28" spans="1:10" x14ac:dyDescent="0.25">
      <c r="B28" s="72"/>
      <c r="C28" s="57"/>
      <c r="D28" s="57"/>
      <c r="E28" s="57"/>
      <c r="F28" s="72"/>
      <c r="G28" s="57"/>
      <c r="H28" s="57"/>
      <c r="I28" s="57"/>
    </row>
    <row r="29" spans="1:10" x14ac:dyDescent="0.25">
      <c r="B29" s="63"/>
      <c r="C29" s="57"/>
      <c r="D29" s="57"/>
      <c r="E29" s="57"/>
      <c r="F29" s="63"/>
      <c r="G29" s="57"/>
      <c r="H29" s="57"/>
      <c r="I29" s="57"/>
    </row>
    <row r="30" spans="1:10" x14ac:dyDescent="0.25">
      <c r="A30" s="39"/>
      <c r="B30" s="61" t="s">
        <v>41</v>
      </c>
      <c r="C30" s="91">
        <f>C19+C20</f>
        <v>52000</v>
      </c>
      <c r="D30" s="91">
        <f>SUM(D20:D29)</f>
        <v>52000</v>
      </c>
      <c r="E30" s="91">
        <f>C30-D30</f>
        <v>0</v>
      </c>
      <c r="F30" s="61" t="s">
        <v>41</v>
      </c>
      <c r="G30" s="91">
        <f>G19+G20</f>
        <v>51900</v>
      </c>
      <c r="H30" s="91">
        <f>SUM(H20:H29)</f>
        <v>52000</v>
      </c>
      <c r="I30" s="91">
        <f>G30-H30</f>
        <v>-100</v>
      </c>
    </row>
    <row r="31" spans="1:10" x14ac:dyDescent="0.25">
      <c r="A31" s="39"/>
      <c r="B31" s="38"/>
      <c r="C31" s="38"/>
      <c r="D31" s="38"/>
      <c r="H31" s="88">
        <f>H30-H22-H20</f>
        <v>47840</v>
      </c>
    </row>
    <row r="32" spans="1:10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32" sqref="D32"/>
    </sheetView>
  </sheetViews>
  <sheetFormatPr defaultRowHeight="15" x14ac:dyDescent="0.25"/>
  <cols>
    <col min="2" max="2" width="21.7109375" customWidth="1"/>
  </cols>
  <sheetData>
    <row r="1" spans="1:10" ht="33.75" x14ac:dyDescent="0.25">
      <c r="B1" s="12"/>
      <c r="C1" s="13"/>
      <c r="D1" s="14" t="s">
        <v>26</v>
      </c>
      <c r="E1" s="13"/>
    </row>
    <row r="2" spans="1:10" ht="18.75" x14ac:dyDescent="0.25">
      <c r="A2" s="15" t="s">
        <v>75</v>
      </c>
      <c r="B2" s="16"/>
      <c r="C2" s="16"/>
      <c r="D2" s="17"/>
      <c r="E2" s="17"/>
      <c r="F2" s="17"/>
      <c r="G2" s="17"/>
      <c r="H2" s="17"/>
    </row>
    <row r="3" spans="1:10" x14ac:dyDescent="0.25">
      <c r="A3" s="4"/>
      <c r="B3" s="18" t="s">
        <v>27</v>
      </c>
      <c r="C3" s="18" t="s">
        <v>48</v>
      </c>
      <c r="D3" s="19" t="s">
        <v>28</v>
      </c>
      <c r="E3" s="18" t="s">
        <v>7</v>
      </c>
      <c r="F3" s="4" t="s">
        <v>29</v>
      </c>
      <c r="G3" s="4" t="s">
        <v>50</v>
      </c>
      <c r="H3" s="18" t="s">
        <v>30</v>
      </c>
      <c r="I3" s="20" t="s">
        <v>31</v>
      </c>
    </row>
    <row r="4" spans="1:10" x14ac:dyDescent="0.25">
      <c r="A4" s="4">
        <v>1</v>
      </c>
      <c r="B4" s="10" t="s">
        <v>60</v>
      </c>
      <c r="D4" s="22">
        <v>0</v>
      </c>
      <c r="E4" s="4">
        <v>6000</v>
      </c>
      <c r="F4" s="4"/>
      <c r="G4" s="23">
        <f>D4+E4+F4</f>
        <v>6000</v>
      </c>
      <c r="H4" s="44"/>
      <c r="I4" s="23">
        <f t="shared" ref="I4:I10" si="0">G4-H4</f>
        <v>6000</v>
      </c>
    </row>
    <row r="5" spans="1:10" x14ac:dyDescent="0.25">
      <c r="A5" s="4">
        <v>2</v>
      </c>
      <c r="B5" s="4" t="s">
        <v>69</v>
      </c>
      <c r="C5" s="21"/>
      <c r="D5" s="22">
        <v>0</v>
      </c>
      <c r="E5" s="4"/>
      <c r="F5" s="4"/>
      <c r="G5" s="23">
        <f>SUM(D5:F5)</f>
        <v>0</v>
      </c>
      <c r="H5" s="24"/>
      <c r="I5" s="23">
        <f t="shared" si="0"/>
        <v>0</v>
      </c>
    </row>
    <row r="6" spans="1:10" x14ac:dyDescent="0.25">
      <c r="A6" s="4">
        <v>3</v>
      </c>
      <c r="B6" s="4" t="s">
        <v>70</v>
      </c>
      <c r="C6" s="21"/>
      <c r="D6" s="22">
        <v>0</v>
      </c>
      <c r="E6" s="4">
        <v>6000</v>
      </c>
      <c r="F6" s="4"/>
      <c r="G6" s="23">
        <f>SUM(D6:F6)</f>
        <v>6000</v>
      </c>
      <c r="H6" s="24">
        <v>6000</v>
      </c>
      <c r="I6" s="23">
        <f t="shared" si="0"/>
        <v>0</v>
      </c>
    </row>
    <row r="7" spans="1:10" x14ac:dyDescent="0.25">
      <c r="A7" s="4">
        <v>4</v>
      </c>
      <c r="B7" s="10" t="s">
        <v>69</v>
      </c>
      <c r="C7" s="21"/>
      <c r="D7" s="22">
        <v>0</v>
      </c>
      <c r="E7" s="4"/>
      <c r="F7" s="4"/>
      <c r="G7" s="23">
        <f>SUM(D7:F7)</f>
        <v>0</v>
      </c>
      <c r="H7" s="24"/>
      <c r="I7" s="23">
        <f t="shared" si="0"/>
        <v>0</v>
      </c>
    </row>
    <row r="8" spans="1:10" x14ac:dyDescent="0.25">
      <c r="A8" s="4">
        <v>5</v>
      </c>
      <c r="B8" s="4" t="s">
        <v>71</v>
      </c>
      <c r="C8">
        <v>12000</v>
      </c>
      <c r="D8" s="22">
        <v>0</v>
      </c>
      <c r="E8" s="4">
        <v>9000</v>
      </c>
      <c r="F8" s="4"/>
      <c r="G8" s="23">
        <v>9000</v>
      </c>
      <c r="H8" s="44">
        <v>9000</v>
      </c>
      <c r="I8" s="23">
        <f t="shared" si="0"/>
        <v>0</v>
      </c>
    </row>
    <row r="9" spans="1:10" x14ac:dyDescent="0.25">
      <c r="A9" s="4">
        <v>6</v>
      </c>
      <c r="B9" s="4" t="s">
        <v>72</v>
      </c>
      <c r="C9" s="21"/>
      <c r="D9" s="22">
        <v>14000</v>
      </c>
      <c r="E9" s="4">
        <v>6000</v>
      </c>
      <c r="F9" s="4"/>
      <c r="G9" s="23">
        <v>6000</v>
      </c>
      <c r="H9" s="44">
        <v>6000</v>
      </c>
      <c r="I9" s="23">
        <f t="shared" si="0"/>
        <v>0</v>
      </c>
    </row>
    <row r="10" spans="1:10" x14ac:dyDescent="0.25">
      <c r="A10" s="4"/>
      <c r="B10" s="4" t="s">
        <v>73</v>
      </c>
      <c r="C10" s="21"/>
      <c r="D10" s="22"/>
      <c r="E10" s="4">
        <v>6000</v>
      </c>
      <c r="F10" s="4"/>
      <c r="G10" s="23">
        <v>6000</v>
      </c>
      <c r="H10" s="24">
        <v>6000</v>
      </c>
      <c r="I10" s="23">
        <f t="shared" si="0"/>
        <v>0</v>
      </c>
      <c r="J10" t="s">
        <v>74</v>
      </c>
    </row>
    <row r="11" spans="1:10" x14ac:dyDescent="0.25">
      <c r="A11" s="4"/>
      <c r="B11" s="41" t="s">
        <v>41</v>
      </c>
      <c r="D11" s="22">
        <f>SUM(D4:D10)</f>
        <v>14000</v>
      </c>
      <c r="E11" s="4">
        <f>SUM(E4:E10)</f>
        <v>33000</v>
      </c>
      <c r="F11" s="4"/>
      <c r="G11" s="23">
        <f>SUM(G4:G10)</f>
        <v>33000</v>
      </c>
      <c r="H11" s="45">
        <f>SUM(H4:H10)</f>
        <v>27000</v>
      </c>
      <c r="I11" s="23">
        <f>SUM(I4:I10)</f>
        <v>6000</v>
      </c>
    </row>
    <row r="12" spans="1:10" x14ac:dyDescent="0.25">
      <c r="A12" s="4"/>
      <c r="B12" s="21"/>
      <c r="C12" s="26"/>
      <c r="D12" s="22"/>
      <c r="E12" s="4"/>
      <c r="F12" s="4"/>
      <c r="G12" s="23"/>
      <c r="H12" s="24"/>
      <c r="I12" s="23"/>
    </row>
    <row r="13" spans="1:10" x14ac:dyDescent="0.25">
      <c r="A13" s="4"/>
      <c r="B13" s="26"/>
      <c r="C13" s="26"/>
      <c r="D13" s="22"/>
      <c r="E13" s="4"/>
      <c r="F13" s="4"/>
      <c r="G13" s="23"/>
      <c r="H13" s="24"/>
      <c r="I13" s="23"/>
    </row>
    <row r="14" spans="1:10" x14ac:dyDescent="0.25">
      <c r="A14" s="4"/>
      <c r="B14" s="26"/>
      <c r="C14" s="21"/>
      <c r="D14" s="22"/>
      <c r="E14" s="4"/>
      <c r="F14" s="4"/>
      <c r="G14" s="23"/>
      <c r="H14" s="24"/>
      <c r="I14" s="23"/>
    </row>
    <row r="15" spans="1:10" x14ac:dyDescent="0.25">
      <c r="A15" s="4"/>
      <c r="B15" s="25"/>
      <c r="C15" s="21"/>
      <c r="D15" s="22"/>
      <c r="E15" s="4"/>
      <c r="F15" s="4"/>
      <c r="G15" s="23"/>
      <c r="H15" s="24"/>
      <c r="I15" s="23"/>
    </row>
    <row r="16" spans="1:10" x14ac:dyDescent="0.25">
      <c r="A16" s="4"/>
      <c r="B16" s="21"/>
      <c r="D16" s="22"/>
      <c r="E16" s="4"/>
      <c r="F16" s="4"/>
      <c r="G16" s="23"/>
      <c r="H16" s="24"/>
      <c r="I16" s="23"/>
    </row>
    <row r="17" spans="1:9" x14ac:dyDescent="0.25">
      <c r="A17" s="4"/>
      <c r="B17" s="21"/>
      <c r="C17" s="21"/>
      <c r="D17" s="27"/>
      <c r="E17" s="28"/>
      <c r="F17" s="4"/>
      <c r="G17" s="23"/>
      <c r="H17" s="24"/>
      <c r="I17" s="23"/>
    </row>
    <row r="18" spans="1:9" ht="23.25" x14ac:dyDescent="0.35">
      <c r="B18" s="29" t="s">
        <v>32</v>
      </c>
    </row>
    <row r="19" spans="1:9" ht="23.25" x14ac:dyDescent="0.35">
      <c r="B19" s="31" t="s">
        <v>33</v>
      </c>
      <c r="C19" s="31" t="s">
        <v>34</v>
      </c>
      <c r="D19" s="31" t="s">
        <v>35</v>
      </c>
      <c r="E19" s="31" t="s">
        <v>36</v>
      </c>
    </row>
    <row r="20" spans="1:9" x14ac:dyDescent="0.25">
      <c r="B20" s="4" t="s">
        <v>59</v>
      </c>
      <c r="C20" s="23">
        <f>G11</f>
        <v>33000</v>
      </c>
      <c r="D20" s="4"/>
      <c r="E20" s="4"/>
    </row>
    <row r="21" spans="1:9" x14ac:dyDescent="0.25">
      <c r="B21" s="4"/>
      <c r="C21" s="23"/>
      <c r="D21" s="4"/>
      <c r="E21" s="4"/>
    </row>
    <row r="22" spans="1:9" x14ac:dyDescent="0.25">
      <c r="B22" s="4"/>
      <c r="C22" s="23"/>
      <c r="D22" s="4"/>
      <c r="E22" s="4"/>
    </row>
    <row r="23" spans="1:9" x14ac:dyDescent="0.25">
      <c r="B23" s="32">
        <v>0.08</v>
      </c>
      <c r="C23" s="32"/>
      <c r="D23" s="23">
        <f>C20*B23</f>
        <v>2640</v>
      </c>
      <c r="E23" s="4"/>
    </row>
    <row r="24" spans="1:9" x14ac:dyDescent="0.25">
      <c r="B24" s="33" t="s">
        <v>39</v>
      </c>
      <c r="C24" s="23">
        <f>C20+C21+C22-D23</f>
        <v>30360</v>
      </c>
      <c r="D24" s="4"/>
      <c r="E24" s="4"/>
    </row>
    <row r="25" spans="1:9" x14ac:dyDescent="0.25">
      <c r="B25" s="35" t="s">
        <v>54</v>
      </c>
      <c r="C25" s="4"/>
      <c r="D25" s="4"/>
      <c r="E25" s="4"/>
    </row>
    <row r="26" spans="1:9" x14ac:dyDescent="0.25">
      <c r="B26" s="4" t="s">
        <v>65</v>
      </c>
      <c r="C26" s="4"/>
      <c r="D26" s="4">
        <v>6000</v>
      </c>
      <c r="E26" s="4"/>
    </row>
    <row r="27" spans="1:9" x14ac:dyDescent="0.25">
      <c r="B27" s="42" t="s">
        <v>76</v>
      </c>
      <c r="C27" s="4"/>
      <c r="D27" s="4">
        <v>19200</v>
      </c>
      <c r="E27" s="4"/>
    </row>
    <row r="28" spans="1:9" x14ac:dyDescent="0.25">
      <c r="B28" s="33" t="s">
        <v>77</v>
      </c>
      <c r="C28" s="4"/>
      <c r="D28" s="4">
        <v>2780</v>
      </c>
      <c r="E28" s="4" t="s">
        <v>78</v>
      </c>
    </row>
    <row r="29" spans="1:9" x14ac:dyDescent="0.25">
      <c r="B29" s="4"/>
      <c r="C29" s="4"/>
      <c r="D29" s="4"/>
      <c r="E29" s="4"/>
    </row>
    <row r="30" spans="1:9" x14ac:dyDescent="0.25">
      <c r="B30" s="33"/>
      <c r="C30" s="4"/>
      <c r="D30" s="4"/>
      <c r="E30" s="4"/>
    </row>
    <row r="31" spans="1:9" x14ac:dyDescent="0.25">
      <c r="B31" s="35" t="s">
        <v>41</v>
      </c>
      <c r="C31" s="37">
        <f>C24</f>
        <v>30360</v>
      </c>
      <c r="D31" s="37">
        <f>SUM(D26:D30)</f>
        <v>27980</v>
      </c>
      <c r="E31" s="37">
        <f>C31-D31</f>
        <v>2380</v>
      </c>
    </row>
    <row r="32" spans="1:9" x14ac:dyDescent="0.25">
      <c r="A32" s="39" t="s">
        <v>0</v>
      </c>
      <c r="B32" s="38"/>
      <c r="C32" s="38" t="s">
        <v>42</v>
      </c>
      <c r="D32" s="38" t="s">
        <v>43</v>
      </c>
    </row>
    <row r="33" spans="1:5" x14ac:dyDescent="0.25">
      <c r="A33" s="39" t="s">
        <v>47</v>
      </c>
      <c r="D33" s="40" t="s">
        <v>44</v>
      </c>
      <c r="E33" s="38" t="s">
        <v>45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M31" sqref="M31"/>
    </sheetView>
  </sheetViews>
  <sheetFormatPr defaultRowHeight="15" x14ac:dyDescent="0.25"/>
  <cols>
    <col min="1" max="1" width="3.85546875" customWidth="1"/>
    <col min="2" max="2" width="15.8554687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194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'JULY 20'!G4:G11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'JULY 20'!G5:G12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'JULY 20'!G6:G13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'JULY 20'!G7:G14</f>
        <v>0</v>
      </c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59">
        <f>'JULY 20'!G8:G15</f>
        <v>100</v>
      </c>
      <c r="D9" s="57">
        <v>7000</v>
      </c>
      <c r="E9" s="59">
        <f t="shared" si="0"/>
        <v>7100</v>
      </c>
      <c r="F9" s="60">
        <v>7000</v>
      </c>
      <c r="G9" s="59">
        <f t="shared" si="1"/>
        <v>100</v>
      </c>
    </row>
    <row r="10" spans="1:8" x14ac:dyDescent="0.25">
      <c r="A10" s="57">
        <v>6</v>
      </c>
      <c r="B10" s="63" t="s">
        <v>152</v>
      </c>
      <c r="C10" s="59">
        <f>'JULY 20'!G9:G16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100</v>
      </c>
      <c r="D11" s="78">
        <f>SUM(D5:D10)</f>
        <v>52000</v>
      </c>
      <c r="E11" s="86">
        <f>SUM(E5:E10)</f>
        <v>52100</v>
      </c>
      <c r="F11" s="87">
        <f>SUM(F5:F10)</f>
        <v>52000</v>
      </c>
      <c r="G11" s="86">
        <f>SUM(G5:G10)</f>
        <v>100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0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0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0" x14ac:dyDescent="0.25">
      <c r="B19" s="57" t="s">
        <v>127</v>
      </c>
      <c r="C19" s="59">
        <f>D11</f>
        <v>52000</v>
      </c>
      <c r="D19" s="57"/>
      <c r="E19" s="57"/>
      <c r="F19" s="57" t="s">
        <v>127</v>
      </c>
      <c r="G19" s="59">
        <f>F11</f>
        <v>52000</v>
      </c>
      <c r="H19" s="57"/>
      <c r="I19" s="57"/>
    </row>
    <row r="20" spans="1:10" x14ac:dyDescent="0.25">
      <c r="B20" s="57" t="s">
        <v>28</v>
      </c>
      <c r="C20" s="59">
        <f>'JULY 20'!E30</f>
        <v>0</v>
      </c>
      <c r="D20" s="59"/>
      <c r="E20" s="57"/>
      <c r="F20" s="57" t="s">
        <v>28</v>
      </c>
      <c r="G20" s="59">
        <f>'JULY 20'!I30</f>
        <v>-100</v>
      </c>
      <c r="H20" s="59"/>
      <c r="I20" s="57"/>
    </row>
    <row r="21" spans="1:10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0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0" x14ac:dyDescent="0.25">
      <c r="B23" s="72"/>
      <c r="C23" s="57"/>
      <c r="D23" s="57"/>
      <c r="E23" s="57"/>
      <c r="F23" s="72"/>
      <c r="G23" s="57"/>
      <c r="H23" s="57"/>
      <c r="I23" s="57"/>
    </row>
    <row r="24" spans="1:10" x14ac:dyDescent="0.25">
      <c r="B24" s="75" t="s">
        <v>193</v>
      </c>
      <c r="D24" s="57">
        <f>D6</f>
        <v>7000</v>
      </c>
      <c r="E24" s="57"/>
      <c r="F24" s="75" t="s">
        <v>193</v>
      </c>
      <c r="H24" s="57">
        <f>D6</f>
        <v>7000</v>
      </c>
      <c r="I24" s="57"/>
    </row>
    <row r="25" spans="1:10" x14ac:dyDescent="0.25">
      <c r="B25" s="57"/>
      <c r="C25" s="57"/>
      <c r="D25" s="57"/>
      <c r="E25" s="57"/>
      <c r="F25" s="57"/>
      <c r="G25" s="57"/>
      <c r="H25" s="57"/>
      <c r="I25" s="57"/>
    </row>
    <row r="26" spans="1:10" x14ac:dyDescent="0.25">
      <c r="B26" s="72"/>
      <c r="C26" s="89"/>
      <c r="D26" s="57"/>
      <c r="E26" s="57"/>
      <c r="F26" s="72"/>
      <c r="G26" s="89"/>
      <c r="H26" s="57"/>
      <c r="I26" s="57"/>
    </row>
    <row r="27" spans="1:10" x14ac:dyDescent="0.25">
      <c r="B27" s="72"/>
      <c r="C27" s="89"/>
      <c r="D27" s="90"/>
      <c r="E27" s="57"/>
      <c r="F27" s="72"/>
      <c r="G27" s="89"/>
      <c r="H27" s="90"/>
      <c r="I27" s="57"/>
    </row>
    <row r="28" spans="1:10" x14ac:dyDescent="0.25">
      <c r="B28" s="72"/>
      <c r="C28" s="57"/>
      <c r="D28" s="57"/>
      <c r="E28" s="57"/>
      <c r="F28" s="72"/>
      <c r="G28" s="57"/>
      <c r="H28" s="57"/>
      <c r="I28" s="57"/>
    </row>
    <row r="29" spans="1:10" x14ac:dyDescent="0.25">
      <c r="B29" s="63"/>
      <c r="C29" s="57"/>
      <c r="D29" s="57"/>
      <c r="E29" s="57"/>
      <c r="F29" s="63"/>
      <c r="G29" s="57"/>
      <c r="H29" s="57"/>
      <c r="I29" s="57"/>
    </row>
    <row r="30" spans="1:10" x14ac:dyDescent="0.25">
      <c r="A30" s="39"/>
      <c r="B30" s="61" t="s">
        <v>41</v>
      </c>
      <c r="C30" s="91">
        <f>C19+C20</f>
        <v>52000</v>
      </c>
      <c r="D30" s="91">
        <f>SUM(D20:D29)</f>
        <v>11160</v>
      </c>
      <c r="E30" s="91">
        <f>C30-D30</f>
        <v>40840</v>
      </c>
      <c r="F30" s="61" t="s">
        <v>41</v>
      </c>
      <c r="G30" s="91">
        <f>G19+G20</f>
        <v>51900</v>
      </c>
      <c r="H30" s="91">
        <f>SUM(H20:H29)</f>
        <v>11160</v>
      </c>
      <c r="I30" s="91">
        <f>G30-H30</f>
        <v>40740</v>
      </c>
    </row>
    <row r="31" spans="1:10" x14ac:dyDescent="0.25">
      <c r="A31" s="39"/>
      <c r="B31" s="38"/>
      <c r="C31" s="38"/>
      <c r="D31" s="38"/>
      <c r="H31" s="88">
        <f>H30-H22-H20</f>
        <v>7000</v>
      </c>
    </row>
    <row r="32" spans="1:10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O33" sqref="O33"/>
    </sheetView>
  </sheetViews>
  <sheetFormatPr defaultRowHeight="15" x14ac:dyDescent="0.25"/>
  <cols>
    <col min="2" max="2" width="17.425781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195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'JULY 20'!G4:G11</f>
        <v>0</v>
      </c>
      <c r="D5" s="57">
        <v>7000</v>
      </c>
      <c r="E5" s="59">
        <f t="shared" ref="E5:E10" si="0">C5+D5</f>
        <v>7000</v>
      </c>
      <c r="F5" s="60">
        <f>7000</f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'JULY 20'!G5:G12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'JULY 20'!G6:G13</f>
        <v>0</v>
      </c>
      <c r="D7" s="57">
        <v>7000</v>
      </c>
      <c r="E7" s="59">
        <f t="shared" si="0"/>
        <v>7000</v>
      </c>
      <c r="F7" s="60">
        <f>7000</f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'JULY 20'!G7:G14</f>
        <v>0</v>
      </c>
      <c r="D8" s="57">
        <v>7000</v>
      </c>
      <c r="E8" s="59">
        <f t="shared" si="0"/>
        <v>7000</v>
      </c>
      <c r="F8" s="60">
        <v>7000</v>
      </c>
      <c r="G8" s="59">
        <f t="shared" si="1"/>
        <v>0</v>
      </c>
    </row>
    <row r="9" spans="1:8" x14ac:dyDescent="0.25">
      <c r="A9" s="57">
        <v>5</v>
      </c>
      <c r="B9" s="63" t="s">
        <v>156</v>
      </c>
      <c r="C9" s="59">
        <f>'JULY 20'!G8:G15</f>
        <v>100</v>
      </c>
      <c r="D9" s="57">
        <v>7000</v>
      </c>
      <c r="E9" s="59">
        <f t="shared" si="0"/>
        <v>7100</v>
      </c>
      <c r="F9" s="60">
        <f>7000</f>
        <v>7000</v>
      </c>
      <c r="G9" s="59">
        <f t="shared" si="1"/>
        <v>100</v>
      </c>
    </row>
    <row r="10" spans="1:8" x14ac:dyDescent="0.25">
      <c r="A10" s="57">
        <v>6</v>
      </c>
      <c r="B10" s="63" t="s">
        <v>152</v>
      </c>
      <c r="C10" s="59">
        <f>'JULY 20'!G9:G16</f>
        <v>0</v>
      </c>
      <c r="D10" s="57">
        <v>17000</v>
      </c>
      <c r="E10" s="59">
        <f t="shared" si="0"/>
        <v>17000</v>
      </c>
      <c r="F10" s="60">
        <f>17000</f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100</v>
      </c>
      <c r="D11" s="78">
        <f>SUM(D5:D10)</f>
        <v>52000</v>
      </c>
      <c r="E11" s="86">
        <f>SUM(E5:E10)</f>
        <v>52100</v>
      </c>
      <c r="F11" s="87">
        <f>SUM(F5:F10)</f>
        <v>52000</v>
      </c>
      <c r="G11" s="86">
        <f>SUM(G5:G10)</f>
        <v>100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0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0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0" x14ac:dyDescent="0.25">
      <c r="B19" s="57" t="s">
        <v>196</v>
      </c>
      <c r="C19" s="59">
        <f>D11</f>
        <v>52000</v>
      </c>
      <c r="D19" s="57"/>
      <c r="E19" s="57"/>
      <c r="F19" s="57" t="s">
        <v>196</v>
      </c>
      <c r="G19" s="59">
        <f>F11</f>
        <v>52000</v>
      </c>
      <c r="H19" s="57"/>
      <c r="I19" s="57"/>
    </row>
    <row r="20" spans="1:10" x14ac:dyDescent="0.25">
      <c r="B20" s="57" t="s">
        <v>28</v>
      </c>
      <c r="C20" s="59">
        <f>'AUG 20'!E30</f>
        <v>40840</v>
      </c>
      <c r="D20" s="59"/>
      <c r="E20" s="57"/>
      <c r="F20" s="57" t="s">
        <v>28</v>
      </c>
      <c r="G20" s="59">
        <f>'AUG 20'!I30</f>
        <v>40740</v>
      </c>
      <c r="H20" s="59"/>
      <c r="I20" s="57"/>
    </row>
    <row r="21" spans="1:10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0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0" x14ac:dyDescent="0.25">
      <c r="B23" s="72"/>
      <c r="C23" s="57"/>
      <c r="D23" s="57"/>
      <c r="E23" s="57"/>
      <c r="F23" s="72"/>
      <c r="G23" s="57"/>
      <c r="H23" s="57"/>
      <c r="I23" s="57"/>
    </row>
    <row r="24" spans="1:10" x14ac:dyDescent="0.25">
      <c r="B24" s="75" t="s">
        <v>193</v>
      </c>
      <c r="D24" s="57">
        <f>D6</f>
        <v>7000</v>
      </c>
      <c r="E24" s="57"/>
      <c r="F24" s="75" t="s">
        <v>193</v>
      </c>
      <c r="H24" s="57">
        <f>D6</f>
        <v>7000</v>
      </c>
      <c r="I24" s="57"/>
    </row>
    <row r="25" spans="1:10" x14ac:dyDescent="0.25">
      <c r="B25" s="57" t="s">
        <v>197</v>
      </c>
      <c r="C25" s="57"/>
      <c r="D25" s="57">
        <v>30105</v>
      </c>
      <c r="E25" s="57"/>
      <c r="F25" s="57" t="s">
        <v>197</v>
      </c>
      <c r="G25" s="57"/>
      <c r="H25" s="57">
        <v>30105</v>
      </c>
      <c r="I25" s="57"/>
    </row>
    <row r="26" spans="1:10" x14ac:dyDescent="0.25">
      <c r="B26" s="72" t="s">
        <v>198</v>
      </c>
      <c r="C26" s="89"/>
      <c r="D26" s="57">
        <v>10087</v>
      </c>
      <c r="E26" s="57"/>
      <c r="F26" s="72" t="s">
        <v>198</v>
      </c>
      <c r="G26" s="89"/>
      <c r="H26" s="57">
        <v>10087</v>
      </c>
      <c r="I26" s="57"/>
    </row>
    <row r="27" spans="1:10" x14ac:dyDescent="0.25">
      <c r="B27" s="72">
        <v>44093</v>
      </c>
      <c r="C27" s="89"/>
      <c r="D27" s="90">
        <v>11497</v>
      </c>
      <c r="E27" s="57"/>
      <c r="F27" s="72">
        <v>44093</v>
      </c>
      <c r="G27" s="89"/>
      <c r="H27" s="90">
        <v>11497</v>
      </c>
      <c r="I27" s="57"/>
    </row>
    <row r="28" spans="1:10" x14ac:dyDescent="0.25">
      <c r="B28" s="72" t="s">
        <v>199</v>
      </c>
      <c r="C28" s="57"/>
      <c r="D28" s="57">
        <v>30000</v>
      </c>
      <c r="E28" s="57"/>
      <c r="F28" s="72" t="s">
        <v>199</v>
      </c>
      <c r="G28" s="57"/>
      <c r="H28" s="57">
        <v>30000</v>
      </c>
      <c r="I28" s="57"/>
    </row>
    <row r="29" spans="1:10" x14ac:dyDescent="0.25">
      <c r="B29" s="63"/>
      <c r="C29" s="57"/>
      <c r="D29" s="57"/>
      <c r="E29" s="57"/>
      <c r="F29" s="63"/>
      <c r="G29" s="57"/>
      <c r="H29" s="57"/>
      <c r="I29" s="57"/>
    </row>
    <row r="30" spans="1:10" x14ac:dyDescent="0.25">
      <c r="A30" s="39"/>
      <c r="B30" s="61" t="s">
        <v>41</v>
      </c>
      <c r="C30" s="91">
        <f>C19+C20</f>
        <v>92840</v>
      </c>
      <c r="D30" s="91">
        <f>SUM(D20:D29)</f>
        <v>92849</v>
      </c>
      <c r="E30" s="91">
        <f>C30-D30</f>
        <v>-9</v>
      </c>
      <c r="F30" s="61" t="s">
        <v>41</v>
      </c>
      <c r="G30" s="91">
        <f>G19+G20</f>
        <v>92740</v>
      </c>
      <c r="H30" s="91">
        <f>SUM(H20:H29)</f>
        <v>92849</v>
      </c>
      <c r="I30" s="91">
        <f>G30-H30</f>
        <v>-109</v>
      </c>
    </row>
    <row r="31" spans="1:10" x14ac:dyDescent="0.25">
      <c r="A31" s="39"/>
      <c r="B31" s="38"/>
      <c r="C31" s="38"/>
      <c r="D31" s="38"/>
      <c r="H31" s="88">
        <f>H30-H22-H20</f>
        <v>88689</v>
      </c>
    </row>
    <row r="32" spans="1:10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18" sqref="J18"/>
    </sheetView>
  </sheetViews>
  <sheetFormatPr defaultRowHeight="15" x14ac:dyDescent="0.25"/>
  <cols>
    <col min="1" max="1" width="4.5703125" customWidth="1"/>
    <col min="2" max="2" width="13.140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201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'SEPTEMBER 20'!G4:G12</f>
        <v>0</v>
      </c>
      <c r="D5" s="57">
        <v>7000</v>
      </c>
      <c r="E5" s="59">
        <f t="shared" ref="E5:E10" si="0">C5+D5</f>
        <v>7000</v>
      </c>
      <c r="F5" s="60">
        <f>7000</f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'JULY 20'!G5:G12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'JULY 20'!G6:G13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'JULY 20'!G7:G14</f>
        <v>0</v>
      </c>
      <c r="D8" s="57">
        <v>7000</v>
      </c>
      <c r="E8" s="59">
        <f t="shared" si="0"/>
        <v>7000</v>
      </c>
      <c r="F8" s="60">
        <f>3500</f>
        <v>3500</v>
      </c>
      <c r="G8" s="59">
        <f t="shared" si="1"/>
        <v>3500</v>
      </c>
    </row>
    <row r="9" spans="1:8" x14ac:dyDescent="0.25">
      <c r="A9" s="57">
        <v>5</v>
      </c>
      <c r="B9" s="63" t="s">
        <v>156</v>
      </c>
      <c r="C9" s="59">
        <f>'JULY 20'!G8:G15</f>
        <v>100</v>
      </c>
      <c r="D9" s="57">
        <v>7000</v>
      </c>
      <c r="E9" s="59">
        <f t="shared" si="0"/>
        <v>7100</v>
      </c>
      <c r="F9" s="60">
        <v>7000</v>
      </c>
      <c r="G9" s="59">
        <f t="shared" si="1"/>
        <v>100</v>
      </c>
    </row>
    <row r="10" spans="1:8" x14ac:dyDescent="0.25">
      <c r="A10" s="57">
        <v>6</v>
      </c>
      <c r="B10" s="63" t="s">
        <v>152</v>
      </c>
      <c r="C10" s="59">
        <f>'JULY 20'!G9:G16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100</v>
      </c>
      <c r="D11" s="78">
        <f>SUM(D5:D10)</f>
        <v>52000</v>
      </c>
      <c r="E11" s="86">
        <f>SUM(E5:E10)</f>
        <v>52100</v>
      </c>
      <c r="F11" s="87">
        <f>SUM(F5:F10)</f>
        <v>48500</v>
      </c>
      <c r="G11" s="86">
        <f>SUM(G5:G10)</f>
        <v>3600</v>
      </c>
    </row>
    <row r="12" spans="1:8" x14ac:dyDescent="0.25">
      <c r="A12" s="57"/>
      <c r="B12" s="62"/>
      <c r="C12" s="62"/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10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  <c r="J17" s="85"/>
    </row>
    <row r="18" spans="1:10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10" x14ac:dyDescent="0.25">
      <c r="B19" s="57" t="s">
        <v>200</v>
      </c>
      <c r="C19" s="59">
        <f>D11</f>
        <v>52000</v>
      </c>
      <c r="D19" s="57"/>
      <c r="E19" s="57"/>
      <c r="F19" s="57" t="s">
        <v>200</v>
      </c>
      <c r="G19" s="59">
        <f>F11</f>
        <v>48500</v>
      </c>
      <c r="H19" s="57"/>
      <c r="I19" s="57"/>
    </row>
    <row r="20" spans="1:10" x14ac:dyDescent="0.25">
      <c r="B20" s="57" t="s">
        <v>28</v>
      </c>
      <c r="C20" s="59">
        <f>'SEPTEMBER 20'!E30</f>
        <v>-9</v>
      </c>
      <c r="D20" s="59"/>
      <c r="E20" s="57"/>
      <c r="F20" s="57" t="s">
        <v>28</v>
      </c>
      <c r="G20" s="59">
        <f>'SEPTEMBER 20'!I30</f>
        <v>-109</v>
      </c>
      <c r="H20" s="59"/>
      <c r="I20" s="57"/>
    </row>
    <row r="21" spans="1:10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10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10" x14ac:dyDescent="0.25">
      <c r="B23" s="72"/>
      <c r="C23" s="57"/>
      <c r="D23" s="57"/>
      <c r="E23" s="57"/>
      <c r="F23" s="72"/>
      <c r="G23" s="57"/>
      <c r="H23" s="57"/>
      <c r="I23" s="57"/>
    </row>
    <row r="24" spans="1:10" x14ac:dyDescent="0.25">
      <c r="B24" s="75" t="s">
        <v>193</v>
      </c>
      <c r="D24" s="57">
        <f>D6</f>
        <v>7000</v>
      </c>
      <c r="E24" s="57"/>
      <c r="F24" s="75" t="s">
        <v>193</v>
      </c>
      <c r="H24" s="57">
        <f>D6</f>
        <v>7000</v>
      </c>
      <c r="I24" s="57"/>
    </row>
    <row r="25" spans="1:10" x14ac:dyDescent="0.25">
      <c r="B25" s="57" t="s">
        <v>202</v>
      </c>
      <c r="C25" s="57"/>
      <c r="D25" s="57">
        <v>20102</v>
      </c>
      <c r="E25" s="57"/>
      <c r="F25" s="57" t="s">
        <v>202</v>
      </c>
      <c r="G25" s="57"/>
      <c r="H25" s="57">
        <v>20102</v>
      </c>
      <c r="I25" s="57"/>
    </row>
    <row r="26" spans="1:10" x14ac:dyDescent="0.25">
      <c r="B26" s="72" t="s">
        <v>204</v>
      </c>
      <c r="C26" s="89"/>
      <c r="D26" s="57">
        <v>20102</v>
      </c>
      <c r="E26" s="57"/>
      <c r="F26" s="72" t="s">
        <v>204</v>
      </c>
      <c r="G26" s="89"/>
      <c r="H26" s="57">
        <v>20102</v>
      </c>
      <c r="I26" s="57"/>
    </row>
    <row r="27" spans="1:10" x14ac:dyDescent="0.25">
      <c r="B27" s="72"/>
      <c r="C27" s="89"/>
      <c r="D27" s="90"/>
      <c r="E27" s="57"/>
      <c r="F27" s="72"/>
      <c r="G27" s="89"/>
      <c r="H27" s="90"/>
      <c r="I27" s="57"/>
    </row>
    <row r="28" spans="1:10" x14ac:dyDescent="0.25">
      <c r="B28" s="72"/>
      <c r="C28" s="57"/>
      <c r="D28" s="57"/>
      <c r="E28" s="57"/>
      <c r="F28" s="72"/>
      <c r="G28" s="57"/>
      <c r="H28" s="57"/>
      <c r="I28" s="57"/>
    </row>
    <row r="29" spans="1:10" x14ac:dyDescent="0.25">
      <c r="B29" s="63"/>
      <c r="C29" s="57"/>
      <c r="D29" s="57"/>
      <c r="E29" s="57"/>
      <c r="F29" s="63"/>
      <c r="G29" s="57"/>
      <c r="H29" s="57"/>
      <c r="I29" s="57"/>
    </row>
    <row r="30" spans="1:10" x14ac:dyDescent="0.25">
      <c r="A30" s="39"/>
      <c r="B30" s="61" t="s">
        <v>41</v>
      </c>
      <c r="C30" s="91">
        <f>C19+C20</f>
        <v>51991</v>
      </c>
      <c r="D30" s="91">
        <f>SUM(D20:D29)</f>
        <v>51364</v>
      </c>
      <c r="E30" s="91">
        <f>C30-D30</f>
        <v>627</v>
      </c>
      <c r="F30" s="61" t="s">
        <v>41</v>
      </c>
      <c r="G30" s="91">
        <f>G19+G20</f>
        <v>48391</v>
      </c>
      <c r="H30" s="91">
        <f>SUM(H20:H29)</f>
        <v>51364</v>
      </c>
      <c r="I30" s="91">
        <f>G30-H30</f>
        <v>-2973</v>
      </c>
    </row>
    <row r="31" spans="1:10" x14ac:dyDescent="0.25">
      <c r="A31" s="39"/>
      <c r="B31" s="38"/>
      <c r="C31" s="38"/>
      <c r="D31" s="38"/>
      <c r="H31" s="88">
        <f>H30-H22-H20</f>
        <v>47204</v>
      </c>
    </row>
    <row r="32" spans="1:10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J13" sqref="J13"/>
    </sheetView>
  </sheetViews>
  <sheetFormatPr defaultRowHeight="15" x14ac:dyDescent="0.25"/>
  <cols>
    <col min="2" max="2" width="18.710937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203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'OCTOBER 20'!G5:G11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'OCTOBER 20'!G6:G12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'OCTOBER 20'!G7:G13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'OCTOBER 20'!G8:G14</f>
        <v>3500</v>
      </c>
      <c r="D8" s="57">
        <v>7000</v>
      </c>
      <c r="E8" s="59">
        <f t="shared" si="0"/>
        <v>10500</v>
      </c>
      <c r="F8" s="60">
        <f>7000</f>
        <v>7000</v>
      </c>
      <c r="G8" s="59">
        <f t="shared" si="1"/>
        <v>3500</v>
      </c>
    </row>
    <row r="9" spans="1:8" x14ac:dyDescent="0.25">
      <c r="A9" s="57">
        <v>5</v>
      </c>
      <c r="B9" s="63" t="s">
        <v>156</v>
      </c>
      <c r="C9" s="59">
        <f>'OCTOBER 20'!G9:G15</f>
        <v>100</v>
      </c>
      <c r="D9" s="57">
        <v>7000</v>
      </c>
      <c r="E9" s="59">
        <f t="shared" si="0"/>
        <v>7100</v>
      </c>
      <c r="F9" s="60">
        <v>7000</v>
      </c>
      <c r="G9" s="59">
        <f t="shared" si="1"/>
        <v>100</v>
      </c>
    </row>
    <row r="10" spans="1:8" x14ac:dyDescent="0.25">
      <c r="A10" s="57">
        <v>6</v>
      </c>
      <c r="B10" s="63" t="s">
        <v>152</v>
      </c>
      <c r="C10" s="59">
        <f>'OCTOBER 20'!G10:G16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'OCTOBER 20'!G11:G17</f>
        <v>3600</v>
      </c>
      <c r="D11" s="78">
        <f>SUM(D5:D10)</f>
        <v>52000</v>
      </c>
      <c r="E11" s="86">
        <f>SUM(E5:E10)</f>
        <v>55600</v>
      </c>
      <c r="F11" s="87">
        <f>SUM(F5:F10)</f>
        <v>52000</v>
      </c>
      <c r="G11" s="86">
        <f>SUM(G5:G10)</f>
        <v>3600</v>
      </c>
    </row>
    <row r="12" spans="1:8" x14ac:dyDescent="0.25">
      <c r="A12" s="57"/>
      <c r="B12" s="62"/>
      <c r="C12" s="59">
        <f>'OCTOBER 20'!G12:G18</f>
        <v>0</v>
      </c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169</v>
      </c>
      <c r="C19" s="59">
        <f>D11</f>
        <v>52000</v>
      </c>
      <c r="D19" s="57"/>
      <c r="E19" s="57"/>
      <c r="F19" s="57" t="s">
        <v>169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'OCTOBER 20'!E30</f>
        <v>627</v>
      </c>
      <c r="D20" s="59"/>
      <c r="E20" s="57"/>
      <c r="F20" s="57" t="s">
        <v>28</v>
      </c>
      <c r="G20" s="59">
        <f>'OCTOBER 20'!I30</f>
        <v>-2973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205</v>
      </c>
      <c r="C25" s="57"/>
      <c r="D25" s="57">
        <v>20102</v>
      </c>
      <c r="E25" s="57"/>
      <c r="F25" s="57" t="s">
        <v>205</v>
      </c>
      <c r="G25" s="57"/>
      <c r="H25" s="57">
        <v>20102</v>
      </c>
      <c r="I25" s="57"/>
    </row>
    <row r="26" spans="1:9" x14ac:dyDescent="0.25">
      <c r="B26" s="72" t="s">
        <v>206</v>
      </c>
      <c r="C26" s="89"/>
      <c r="D26" s="57">
        <v>21105</v>
      </c>
      <c r="E26" s="57"/>
      <c r="F26" s="72" t="s">
        <v>206</v>
      </c>
      <c r="G26" s="89"/>
      <c r="H26" s="57">
        <v>21105</v>
      </c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52627</v>
      </c>
      <c r="D30" s="91">
        <f>SUM(D20:D29)</f>
        <v>52367</v>
      </c>
      <c r="E30" s="91">
        <f>C30-D30</f>
        <v>260</v>
      </c>
      <c r="F30" s="61" t="s">
        <v>41</v>
      </c>
      <c r="G30" s="91">
        <f>G19+G20</f>
        <v>49027</v>
      </c>
      <c r="H30" s="91">
        <f>SUM(H20:H29)</f>
        <v>52367</v>
      </c>
      <c r="I30" s="91">
        <f>G30-H30</f>
        <v>-3340</v>
      </c>
    </row>
    <row r="31" spans="1:9" x14ac:dyDescent="0.25">
      <c r="A31" s="39"/>
      <c r="B31" s="38"/>
      <c r="C31" s="38"/>
      <c r="D31" s="38"/>
      <c r="H31" s="88">
        <f>H30-H22-H20</f>
        <v>48207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sqref="A1:J36"/>
    </sheetView>
  </sheetViews>
  <sheetFormatPr defaultRowHeight="15" x14ac:dyDescent="0.25"/>
  <cols>
    <col min="1" max="1" width="5.5703125" customWidth="1"/>
    <col min="2" max="2" width="15.425781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207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'OCTOBER 20'!G5:G11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'OCTOBER 20'!G6:G12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'OCTOBER 20'!G7:G13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'OCTOBER 20'!G8:G14</f>
        <v>3500</v>
      </c>
      <c r="D8" s="57">
        <v>7000</v>
      </c>
      <c r="E8" s="59">
        <f t="shared" si="0"/>
        <v>10500</v>
      </c>
      <c r="F8" s="60">
        <f>7000</f>
        <v>7000</v>
      </c>
      <c r="G8" s="59">
        <f t="shared" si="1"/>
        <v>3500</v>
      </c>
    </row>
    <row r="9" spans="1:8" x14ac:dyDescent="0.25">
      <c r="A9" s="57">
        <v>5</v>
      </c>
      <c r="B9" s="63" t="s">
        <v>156</v>
      </c>
      <c r="C9" s="59">
        <f>'OCTOBER 20'!G9:G15</f>
        <v>100</v>
      </c>
      <c r="D9" s="57">
        <v>7000</v>
      </c>
      <c r="E9" s="59">
        <f t="shared" si="0"/>
        <v>7100</v>
      </c>
      <c r="F9" s="60">
        <v>7000</v>
      </c>
      <c r="G9" s="59">
        <f t="shared" si="1"/>
        <v>100</v>
      </c>
    </row>
    <row r="10" spans="1:8" x14ac:dyDescent="0.25">
      <c r="A10" s="57">
        <v>6</v>
      </c>
      <c r="B10" s="63" t="s">
        <v>152</v>
      </c>
      <c r="C10" s="59">
        <f>'OCTOBER 20'!G10:G16</f>
        <v>0</v>
      </c>
      <c r="D10" s="57">
        <v>17000</v>
      </c>
      <c r="E10" s="59">
        <f t="shared" si="0"/>
        <v>17000</v>
      </c>
      <c r="F10" s="60"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'OCTOBER 20'!G11:G17</f>
        <v>3600</v>
      </c>
      <c r="D11" s="78">
        <f>SUM(D5:D10)</f>
        <v>52000</v>
      </c>
      <c r="E11" s="86">
        <f>SUM(E5:E10)</f>
        <v>55600</v>
      </c>
      <c r="F11" s="87">
        <f>SUM(F5:F10)</f>
        <v>52000</v>
      </c>
      <c r="G11" s="86">
        <f>SUM(G5:G10)</f>
        <v>3600</v>
      </c>
    </row>
    <row r="12" spans="1:8" x14ac:dyDescent="0.25">
      <c r="A12" s="57"/>
      <c r="B12" s="62"/>
      <c r="C12" s="59">
        <f>'OCTOBER 20'!G12:G18</f>
        <v>0</v>
      </c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173</v>
      </c>
      <c r="C19" s="59">
        <f>D11</f>
        <v>52000</v>
      </c>
      <c r="D19" s="57"/>
      <c r="E19" s="57"/>
      <c r="F19" s="57" t="s">
        <v>173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NOVEMBER20!E30</f>
        <v>260</v>
      </c>
      <c r="D20" s="59"/>
      <c r="E20" s="57"/>
      <c r="F20" s="57" t="s">
        <v>28</v>
      </c>
      <c r="G20" s="59">
        <f>NOVEMBER20!I30</f>
        <v>-3340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208</v>
      </c>
      <c r="C25" s="57"/>
      <c r="D25" s="57">
        <v>20102</v>
      </c>
      <c r="E25" s="57"/>
      <c r="F25" s="57" t="s">
        <v>208</v>
      </c>
      <c r="G25" s="57"/>
      <c r="H25" s="57">
        <v>20102</v>
      </c>
      <c r="I25" s="57"/>
    </row>
    <row r="26" spans="1:9" x14ac:dyDescent="0.25">
      <c r="B26" s="72" t="s">
        <v>209</v>
      </c>
      <c r="C26" s="89"/>
      <c r="D26" s="57">
        <v>20102</v>
      </c>
      <c r="E26" s="57"/>
      <c r="F26" s="72" t="s">
        <v>209</v>
      </c>
      <c r="G26" s="89"/>
      <c r="H26" s="57">
        <v>20102</v>
      </c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52260</v>
      </c>
      <c r="D30" s="91">
        <f>SUM(D20:D29)</f>
        <v>51364</v>
      </c>
      <c r="E30" s="91">
        <f>C30-D30</f>
        <v>896</v>
      </c>
      <c r="F30" s="61" t="s">
        <v>41</v>
      </c>
      <c r="G30" s="91">
        <f>G19+G20</f>
        <v>48660</v>
      </c>
      <c r="H30" s="91">
        <f>SUM(H20:H29)</f>
        <v>51364</v>
      </c>
      <c r="I30" s="91">
        <f>G30-H30</f>
        <v>-2704</v>
      </c>
    </row>
    <row r="31" spans="1:9" x14ac:dyDescent="0.25">
      <c r="A31" s="39"/>
      <c r="B31" s="38"/>
      <c r="C31" s="38"/>
      <c r="D31" s="38"/>
      <c r="H31" s="88">
        <f>H30-H22-H20</f>
        <v>47204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P21" sqref="P21"/>
    </sheetView>
  </sheetViews>
  <sheetFormatPr defaultRowHeight="15" x14ac:dyDescent="0.25"/>
  <cols>
    <col min="1" max="1" width="4.5703125" customWidth="1"/>
    <col min="2" max="2" width="16.140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210</v>
      </c>
      <c r="D3" s="49"/>
      <c r="E3" s="5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'DECEMBER 20'!G5:G10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10" si="1">E5-F5</f>
        <v>0</v>
      </c>
    </row>
    <row r="6" spans="1:8" x14ac:dyDescent="0.25">
      <c r="A6" s="57">
        <v>2</v>
      </c>
      <c r="B6" s="61" t="s">
        <v>101</v>
      </c>
      <c r="C6" s="59">
        <f>'DECEMBER 20'!G6:G11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'DECEMBER 20'!G7:G12</f>
        <v>0</v>
      </c>
      <c r="D7" s="57">
        <v>7000</v>
      </c>
      <c r="E7" s="59">
        <f t="shared" si="0"/>
        <v>7000</v>
      </c>
      <c r="F7" s="60">
        <f>7000</f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'DECEMBER 20'!G8:G13</f>
        <v>3500</v>
      </c>
      <c r="D8" s="57">
        <v>7000</v>
      </c>
      <c r="E8" s="59">
        <f t="shared" si="0"/>
        <v>10500</v>
      </c>
      <c r="F8" s="60">
        <f>7000</f>
        <v>7000</v>
      </c>
      <c r="G8" s="59">
        <f t="shared" si="1"/>
        <v>3500</v>
      </c>
    </row>
    <row r="9" spans="1:8" x14ac:dyDescent="0.25">
      <c r="A9" s="57">
        <v>5</v>
      </c>
      <c r="B9" s="63" t="s">
        <v>156</v>
      </c>
      <c r="C9" s="59">
        <f>'DECEMBER 20'!G9:G14</f>
        <v>100</v>
      </c>
      <c r="D9" s="57">
        <v>7000</v>
      </c>
      <c r="E9" s="59">
        <f t="shared" si="0"/>
        <v>7100</v>
      </c>
      <c r="F9" s="60">
        <f>7000</f>
        <v>7000</v>
      </c>
      <c r="G9" s="59">
        <f t="shared" si="1"/>
        <v>100</v>
      </c>
    </row>
    <row r="10" spans="1:8" x14ac:dyDescent="0.25">
      <c r="A10" s="57">
        <v>6</v>
      </c>
      <c r="B10" s="63" t="s">
        <v>152</v>
      </c>
      <c r="C10" s="59">
        <f>'DECEMBER 20'!G10:G15</f>
        <v>0</v>
      </c>
      <c r="D10" s="57">
        <v>17000</v>
      </c>
      <c r="E10" s="59">
        <f t="shared" si="0"/>
        <v>17000</v>
      </c>
      <c r="F10" s="60">
        <f>17000</f>
        <v>17000</v>
      </c>
      <c r="G10" s="59">
        <f t="shared" si="1"/>
        <v>0</v>
      </c>
    </row>
    <row r="11" spans="1:8" x14ac:dyDescent="0.25">
      <c r="A11" s="57"/>
      <c r="B11" s="67" t="s">
        <v>41</v>
      </c>
      <c r="C11" s="59">
        <f>SUM(C5:C10)</f>
        <v>3600</v>
      </c>
      <c r="D11" s="78">
        <f>SUM(D5:D10)</f>
        <v>52000</v>
      </c>
      <c r="E11" s="86">
        <f>SUM(E5:E10)</f>
        <v>55600</v>
      </c>
      <c r="F11" s="87">
        <f>SUM(F5:F10)</f>
        <v>52000</v>
      </c>
      <c r="G11" s="86">
        <f>SUM(G5:G10)</f>
        <v>3600</v>
      </c>
    </row>
    <row r="12" spans="1:8" x14ac:dyDescent="0.25">
      <c r="A12" s="57"/>
      <c r="B12" s="62"/>
      <c r="C12" s="59">
        <f>'OCTOBER 20'!G12:G18</f>
        <v>0</v>
      </c>
      <c r="D12" s="57"/>
      <c r="E12" s="64"/>
      <c r="F12" s="66"/>
      <c r="G12" s="64"/>
    </row>
    <row r="13" spans="1:8" x14ac:dyDescent="0.25">
      <c r="A13" s="81"/>
      <c r="B13" s="82"/>
      <c r="C13" s="82"/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176</v>
      </c>
      <c r="C19" s="59">
        <f>D11</f>
        <v>52000</v>
      </c>
      <c r="D19" s="57"/>
      <c r="E19" s="57"/>
      <c r="F19" s="57" t="s">
        <v>176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'DECEMBER 20'!E30</f>
        <v>896</v>
      </c>
      <c r="D20" s="59"/>
      <c r="E20" s="57"/>
      <c r="F20" s="57" t="s">
        <v>28</v>
      </c>
      <c r="G20" s="59">
        <f>'DECEMBER 20'!I30</f>
        <v>-2704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211</v>
      </c>
      <c r="C25" s="57"/>
      <c r="D25" s="57">
        <f>41736+105</f>
        <v>41841</v>
      </c>
      <c r="E25" s="57"/>
      <c r="F25" s="57" t="s">
        <v>211</v>
      </c>
      <c r="G25" s="57"/>
      <c r="H25" s="57">
        <f>41736+105</f>
        <v>41841</v>
      </c>
      <c r="I25" s="57"/>
    </row>
    <row r="26" spans="1:9" x14ac:dyDescent="0.25">
      <c r="B26" s="72"/>
      <c r="C26" s="89"/>
      <c r="D26" s="57"/>
      <c r="E26" s="57"/>
      <c r="F26" s="72"/>
      <c r="G26" s="89"/>
      <c r="H26" s="57"/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52896</v>
      </c>
      <c r="D30" s="91">
        <f>SUM(D20:D29)</f>
        <v>53001</v>
      </c>
      <c r="E30" s="91">
        <f>C30-D30</f>
        <v>-105</v>
      </c>
      <c r="F30" s="61" t="s">
        <v>41</v>
      </c>
      <c r="G30" s="91">
        <f>G19+G20</f>
        <v>49296</v>
      </c>
      <c r="H30" s="91">
        <f>SUM(H20:H29)</f>
        <v>53001</v>
      </c>
      <c r="I30" s="91">
        <f>G30-H30</f>
        <v>-3705</v>
      </c>
    </row>
    <row r="31" spans="1:9" x14ac:dyDescent="0.25">
      <c r="A31" s="39"/>
      <c r="B31" s="38"/>
      <c r="C31" s="38"/>
      <c r="D31" s="38"/>
      <c r="H31" s="88">
        <f>H30-H22-H20</f>
        <v>48841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sqref="A1:M107"/>
    </sheetView>
  </sheetViews>
  <sheetFormatPr defaultRowHeight="15" x14ac:dyDescent="0.25"/>
  <cols>
    <col min="1" max="1" width="2" bestFit="1" customWidth="1"/>
    <col min="2" max="2" width="15.57031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212</v>
      </c>
      <c r="D3" s="49"/>
      <c r="E3" s="92" t="s">
        <v>180</v>
      </c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'JANUARY 21'!G5:G13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8" si="1">E5-F5</f>
        <v>0</v>
      </c>
    </row>
    <row r="6" spans="1:8" x14ac:dyDescent="0.25">
      <c r="A6" s="57">
        <v>2</v>
      </c>
      <c r="B6" s="61" t="s">
        <v>101</v>
      </c>
      <c r="C6" s="59">
        <f>'JANUARY 21'!G6:G14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'JANUARY 21'!G7:G15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'JANUARY 21'!G8:G16</f>
        <v>3500</v>
      </c>
      <c r="D8" s="57">
        <v>7000</v>
      </c>
      <c r="E8" s="59">
        <f t="shared" si="0"/>
        <v>10500</v>
      </c>
      <c r="F8" s="60">
        <f>7000</f>
        <v>7000</v>
      </c>
      <c r="G8" s="59">
        <f t="shared" si="1"/>
        <v>3500</v>
      </c>
    </row>
    <row r="9" spans="1:8" x14ac:dyDescent="0.25">
      <c r="A9" s="57">
        <v>5</v>
      </c>
      <c r="B9" s="63" t="s">
        <v>156</v>
      </c>
      <c r="C9" s="59">
        <f>'JANUARY 21'!G9:G17</f>
        <v>100</v>
      </c>
      <c r="D9" s="57">
        <v>7000</v>
      </c>
      <c r="E9" s="59">
        <f t="shared" si="0"/>
        <v>7100</v>
      </c>
      <c r="F9" s="60">
        <v>7000</v>
      </c>
      <c r="G9" s="59">
        <f>E9-F9</f>
        <v>100</v>
      </c>
    </row>
    <row r="10" spans="1:8" x14ac:dyDescent="0.25">
      <c r="A10" s="57">
        <v>6</v>
      </c>
      <c r="B10" s="63" t="s">
        <v>152</v>
      </c>
      <c r="C10" s="59">
        <f>'JANUARY 21'!G10:G18</f>
        <v>0</v>
      </c>
      <c r="D10" s="57">
        <v>17000</v>
      </c>
      <c r="E10" s="59">
        <f t="shared" si="0"/>
        <v>17000</v>
      </c>
      <c r="F10" s="60">
        <v>17000</v>
      </c>
      <c r="G10" s="59">
        <f>E10-F10</f>
        <v>0</v>
      </c>
    </row>
    <row r="11" spans="1:8" x14ac:dyDescent="0.25">
      <c r="A11" s="57"/>
      <c r="B11" s="67" t="s">
        <v>41</v>
      </c>
      <c r="C11" s="59">
        <f>'JANUARY 21'!G11:G19</f>
        <v>3600</v>
      </c>
      <c r="D11" s="78">
        <f>SUM(D5:D10)</f>
        <v>52000</v>
      </c>
      <c r="E11" s="86">
        <f>SUM(E5:E10)</f>
        <v>55600</v>
      </c>
      <c r="F11" s="87">
        <f>SUM(F5:F10)</f>
        <v>52000</v>
      </c>
      <c r="G11" s="86">
        <f>SUM(G5:G10)</f>
        <v>3600</v>
      </c>
    </row>
    <row r="12" spans="1:8" x14ac:dyDescent="0.25">
      <c r="A12" s="57"/>
      <c r="B12" s="62"/>
      <c r="C12" s="59">
        <f>'JANUARY 21'!G12:G20</f>
        <v>0</v>
      </c>
      <c r="D12" s="57"/>
      <c r="E12" s="64"/>
      <c r="F12" s="66"/>
      <c r="G12" s="64"/>
    </row>
    <row r="13" spans="1:8" x14ac:dyDescent="0.25">
      <c r="A13" s="81"/>
      <c r="B13" s="82"/>
      <c r="C13" s="59">
        <f>'JANUARY 21'!G13:G21</f>
        <v>0</v>
      </c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180</v>
      </c>
      <c r="C19" s="59">
        <f>D11</f>
        <v>52000</v>
      </c>
      <c r="D19" s="57"/>
      <c r="E19" s="57"/>
      <c r="F19" s="57" t="s">
        <v>180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'JANUARY 21'!E30</f>
        <v>-105</v>
      </c>
      <c r="D20" s="59"/>
      <c r="E20" s="57"/>
      <c r="F20" s="57" t="s">
        <v>28</v>
      </c>
      <c r="G20" s="59">
        <f>'JANUARY 21'!I30</f>
        <v>-3705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213</v>
      </c>
      <c r="C25" s="57"/>
      <c r="D25" s="57">
        <v>40105</v>
      </c>
      <c r="E25" s="57"/>
      <c r="F25" s="57" t="s">
        <v>213</v>
      </c>
      <c r="G25" s="57"/>
      <c r="H25" s="57">
        <v>40105</v>
      </c>
      <c r="I25" s="57"/>
    </row>
    <row r="26" spans="1:9" x14ac:dyDescent="0.25">
      <c r="B26" s="72"/>
      <c r="C26" s="89"/>
      <c r="D26" s="57"/>
      <c r="E26" s="57"/>
      <c r="F26" s="72"/>
      <c r="G26" s="89"/>
      <c r="H26" s="57"/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ht="10.5" customHeight="1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51895</v>
      </c>
      <c r="D30" s="91">
        <f>SUM(D20:D29)</f>
        <v>51265</v>
      </c>
      <c r="E30" s="91">
        <f>C30-D30</f>
        <v>630</v>
      </c>
      <c r="F30" s="61" t="s">
        <v>41</v>
      </c>
      <c r="G30" s="91">
        <f>G19+G20</f>
        <v>48295</v>
      </c>
      <c r="H30" s="91">
        <f>SUM(H20:H29)</f>
        <v>51265</v>
      </c>
      <c r="I30" s="91">
        <f>G30-H30</f>
        <v>-2970</v>
      </c>
    </row>
    <row r="31" spans="1:9" x14ac:dyDescent="0.25">
      <c r="A31" s="39"/>
      <c r="B31" s="38"/>
      <c r="C31" s="38"/>
      <c r="D31" s="38"/>
      <c r="H31" s="88">
        <f>H30-H22-H20</f>
        <v>47105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sqref="A1:K35"/>
    </sheetView>
  </sheetViews>
  <sheetFormatPr defaultRowHeight="15" x14ac:dyDescent="0.25"/>
  <cols>
    <col min="1" max="1" width="5.5703125" customWidth="1"/>
    <col min="2" max="2" width="18.42578125" customWidth="1"/>
    <col min="4" max="4" width="16.710937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214</v>
      </c>
      <c r="D3" s="49"/>
      <c r="E3" s="9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'JANUARY 21'!G5:G13</f>
        <v>0</v>
      </c>
      <c r="D5" s="57">
        <v>7000</v>
      </c>
      <c r="E5" s="59">
        <f t="shared" ref="E5:E10" si="0">C5+D5</f>
        <v>7000</v>
      </c>
      <c r="F5" s="60">
        <f>7000</f>
        <v>7000</v>
      </c>
      <c r="G5" s="59">
        <f t="shared" ref="G5:G8" si="1">E5-F5</f>
        <v>0</v>
      </c>
    </row>
    <row r="6" spans="1:8" x14ac:dyDescent="0.25">
      <c r="A6" s="57">
        <v>2</v>
      </c>
      <c r="B6" s="61" t="s">
        <v>101</v>
      </c>
      <c r="C6" s="59">
        <f>'JANUARY 21'!G6:G14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'JANUARY 21'!G7:G15</f>
        <v>0</v>
      </c>
      <c r="D7" s="57">
        <v>7000</v>
      </c>
      <c r="E7" s="59">
        <f t="shared" si="0"/>
        <v>7000</v>
      </c>
      <c r="F7" s="60">
        <f>7000</f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'JANUARY 21'!G8:G16</f>
        <v>3500</v>
      </c>
      <c r="D8" s="57">
        <v>7000</v>
      </c>
      <c r="E8" s="59">
        <f t="shared" si="0"/>
        <v>10500</v>
      </c>
      <c r="F8" s="60">
        <f>7000</f>
        <v>7000</v>
      </c>
      <c r="G8" s="59">
        <f t="shared" si="1"/>
        <v>3500</v>
      </c>
    </row>
    <row r="9" spans="1:8" x14ac:dyDescent="0.25">
      <c r="A9" s="57">
        <v>5</v>
      </c>
      <c r="B9" s="63" t="s">
        <v>156</v>
      </c>
      <c r="C9" s="59">
        <f>'JANUARY 21'!G9:G17</f>
        <v>100</v>
      </c>
      <c r="D9" s="57">
        <v>7000</v>
      </c>
      <c r="E9" s="59">
        <f t="shared" si="0"/>
        <v>7100</v>
      </c>
      <c r="F9" s="60">
        <v>7000</v>
      </c>
      <c r="G9" s="59">
        <f>E9-F9</f>
        <v>100</v>
      </c>
    </row>
    <row r="10" spans="1:8" x14ac:dyDescent="0.25">
      <c r="A10" s="57">
        <v>6</v>
      </c>
      <c r="B10" s="63" t="s">
        <v>152</v>
      </c>
      <c r="C10" s="59">
        <f>'JANUARY 21'!G10:G18</f>
        <v>0</v>
      </c>
      <c r="D10" s="57">
        <v>17000</v>
      </c>
      <c r="E10" s="59">
        <f t="shared" si="0"/>
        <v>17000</v>
      </c>
      <c r="F10" s="60">
        <f>17000</f>
        <v>17000</v>
      </c>
      <c r="G10" s="59">
        <f>E10-F10</f>
        <v>0</v>
      </c>
    </row>
    <row r="11" spans="1:8" x14ac:dyDescent="0.25">
      <c r="A11" s="57"/>
      <c r="B11" s="67" t="s">
        <v>41</v>
      </c>
      <c r="C11" s="59">
        <f>'JANUARY 21'!G11:G19</f>
        <v>3600</v>
      </c>
      <c r="D11" s="78">
        <f>SUM(D5:D10)</f>
        <v>52000</v>
      </c>
      <c r="E11" s="86">
        <f>SUM(E5:E10)</f>
        <v>55600</v>
      </c>
      <c r="F11" s="87">
        <f>SUM(F5:F10)</f>
        <v>52000</v>
      </c>
      <c r="G11" s="86">
        <f>SUM(G5:G10)</f>
        <v>3600</v>
      </c>
    </row>
    <row r="12" spans="1:8" x14ac:dyDescent="0.25">
      <c r="A12" s="57"/>
      <c r="B12" s="62"/>
      <c r="C12" s="59">
        <f>'JANUARY 21'!G12:G20</f>
        <v>0</v>
      </c>
      <c r="D12" s="57"/>
      <c r="E12" s="64"/>
      <c r="F12" s="66"/>
      <c r="G12" s="64"/>
    </row>
    <row r="13" spans="1:8" x14ac:dyDescent="0.25">
      <c r="A13" s="81"/>
      <c r="B13" s="82"/>
      <c r="C13" s="59">
        <f>'JANUARY 21'!G13:G21</f>
        <v>0</v>
      </c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115</v>
      </c>
      <c r="C19" s="59">
        <f>D11</f>
        <v>52000</v>
      </c>
      <c r="D19" s="57"/>
      <c r="E19" s="57"/>
      <c r="F19" s="57" t="s">
        <v>115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FEBRUARY21!E30</f>
        <v>630</v>
      </c>
      <c r="D20" s="59"/>
      <c r="E20" s="57"/>
      <c r="F20" s="57" t="s">
        <v>28</v>
      </c>
      <c r="G20" s="59">
        <f>FEBRUARY21!I30</f>
        <v>-2970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215</v>
      </c>
      <c r="C25" s="57"/>
      <c r="D25" s="57">
        <v>30105</v>
      </c>
      <c r="E25" s="57"/>
      <c r="F25" s="57" t="s">
        <v>215</v>
      </c>
      <c r="G25" s="57"/>
      <c r="H25" s="57">
        <v>30105</v>
      </c>
      <c r="I25" s="57"/>
    </row>
    <row r="26" spans="1:9" x14ac:dyDescent="0.25">
      <c r="B26" s="72" t="s">
        <v>216</v>
      </c>
      <c r="C26" s="89"/>
      <c r="D26" s="57">
        <f>11365+97</f>
        <v>11462</v>
      </c>
      <c r="E26" s="57"/>
      <c r="F26" s="72" t="s">
        <v>216</v>
      </c>
      <c r="G26" s="89"/>
      <c r="H26" s="57">
        <f>11365+97</f>
        <v>11462</v>
      </c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52630</v>
      </c>
      <c r="D30" s="91">
        <f>SUM(D20:D29)</f>
        <v>52727</v>
      </c>
      <c r="E30" s="91">
        <f>C30-D30</f>
        <v>-97</v>
      </c>
      <c r="F30" s="61" t="s">
        <v>41</v>
      </c>
      <c r="G30" s="91">
        <f>G19+G20</f>
        <v>49030</v>
      </c>
      <c r="H30" s="91">
        <f>SUM(H20:H29)</f>
        <v>52727</v>
      </c>
      <c r="I30" s="91">
        <f>G30-H30</f>
        <v>-3697</v>
      </c>
    </row>
    <row r="31" spans="1:9" x14ac:dyDescent="0.25">
      <c r="A31" s="39"/>
      <c r="B31" s="38"/>
      <c r="C31" s="38"/>
      <c r="D31" s="38"/>
      <c r="H31" s="88">
        <f>H30-H22-H20</f>
        <v>48567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sqref="A1:K34"/>
    </sheetView>
  </sheetViews>
  <sheetFormatPr defaultRowHeight="15" x14ac:dyDescent="0.25"/>
  <cols>
    <col min="1" max="1" width="4" customWidth="1"/>
    <col min="2" max="2" width="18.140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217</v>
      </c>
      <c r="D3" s="49"/>
      <c r="E3" s="9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'JANUARY 21'!G5:G13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8" si="1">E5-F5</f>
        <v>0</v>
      </c>
    </row>
    <row r="6" spans="1:8" x14ac:dyDescent="0.25">
      <c r="A6" s="57">
        <v>2</v>
      </c>
      <c r="B6" s="61" t="s">
        <v>101</v>
      </c>
      <c r="C6" s="59">
        <f>'JANUARY 21'!G6:G14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'JANUARY 21'!G7:G15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'JANUARY 21'!G8:G16</f>
        <v>3500</v>
      </c>
      <c r="D8" s="57">
        <v>7000</v>
      </c>
      <c r="E8" s="59">
        <f t="shared" si="0"/>
        <v>10500</v>
      </c>
      <c r="F8" s="60">
        <f>7000</f>
        <v>7000</v>
      </c>
      <c r="G8" s="59">
        <f t="shared" si="1"/>
        <v>3500</v>
      </c>
    </row>
    <row r="9" spans="1:8" x14ac:dyDescent="0.25">
      <c r="A9" s="57">
        <v>5</v>
      </c>
      <c r="B9" s="63" t="s">
        <v>156</v>
      </c>
      <c r="C9" s="59">
        <f>'JANUARY 21'!G9:G17</f>
        <v>100</v>
      </c>
      <c r="D9" s="57">
        <v>7000</v>
      </c>
      <c r="E9" s="59">
        <f t="shared" si="0"/>
        <v>7100</v>
      </c>
      <c r="F9" s="60">
        <f>7000</f>
        <v>7000</v>
      </c>
      <c r="G9" s="59">
        <f>E9-F9</f>
        <v>100</v>
      </c>
    </row>
    <row r="10" spans="1:8" x14ac:dyDescent="0.25">
      <c r="A10" s="57">
        <v>6</v>
      </c>
      <c r="B10" s="63" t="s">
        <v>152</v>
      </c>
      <c r="C10" s="59">
        <f>'JANUARY 21'!G10:G18</f>
        <v>0</v>
      </c>
      <c r="D10" s="57">
        <v>17000</v>
      </c>
      <c r="E10" s="59">
        <f t="shared" si="0"/>
        <v>17000</v>
      </c>
      <c r="F10" s="60">
        <v>17000</v>
      </c>
      <c r="G10" s="59">
        <f>E10-F10</f>
        <v>0</v>
      </c>
    </row>
    <row r="11" spans="1:8" x14ac:dyDescent="0.25">
      <c r="A11" s="57"/>
      <c r="B11" s="67" t="s">
        <v>41</v>
      </c>
      <c r="C11" s="59">
        <f>'JANUARY 21'!G11:G19</f>
        <v>3600</v>
      </c>
      <c r="D11" s="78">
        <f>SUM(D5:D10)</f>
        <v>52000</v>
      </c>
      <c r="E11" s="86">
        <f>SUM(E5:E10)</f>
        <v>55600</v>
      </c>
      <c r="F11" s="87">
        <f>SUM(F5:F10)</f>
        <v>52000</v>
      </c>
      <c r="G11" s="86">
        <f>SUM(G5:G10)</f>
        <v>3600</v>
      </c>
    </row>
    <row r="12" spans="1:8" x14ac:dyDescent="0.25">
      <c r="A12" s="57"/>
      <c r="B12" s="62"/>
      <c r="C12" s="59">
        <f>'JANUARY 21'!G12:G20</f>
        <v>0</v>
      </c>
      <c r="D12" s="57"/>
      <c r="E12" s="64"/>
      <c r="F12" s="66"/>
      <c r="G12" s="64"/>
    </row>
    <row r="13" spans="1:8" x14ac:dyDescent="0.25">
      <c r="A13" s="81"/>
      <c r="B13" s="82"/>
      <c r="C13" s="59">
        <f>'JANUARY 21'!G13:G21</f>
        <v>0</v>
      </c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116</v>
      </c>
      <c r="C19" s="59">
        <f>D11</f>
        <v>52000</v>
      </c>
      <c r="D19" s="57"/>
      <c r="E19" s="57"/>
      <c r="F19" s="57" t="s">
        <v>116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'MARCH 21'!E30</f>
        <v>-97</v>
      </c>
      <c r="D20" s="59"/>
      <c r="E20" s="57"/>
      <c r="F20" s="57" t="s">
        <v>28</v>
      </c>
      <c r="G20" s="59">
        <f>'MARCH 21'!I30</f>
        <v>-3697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218</v>
      </c>
      <c r="C25" s="57"/>
      <c r="D25" s="57">
        <v>30105</v>
      </c>
      <c r="E25" s="57"/>
      <c r="F25" s="57" t="s">
        <v>218</v>
      </c>
      <c r="G25" s="57"/>
      <c r="H25" s="57">
        <v>30105</v>
      </c>
      <c r="I25" s="57"/>
    </row>
    <row r="26" spans="1:9" x14ac:dyDescent="0.25">
      <c r="B26" s="72" t="s">
        <v>219</v>
      </c>
      <c r="C26" s="89"/>
      <c r="D26" s="57">
        <v>11097</v>
      </c>
      <c r="E26" s="57"/>
      <c r="F26" s="72" t="s">
        <v>219</v>
      </c>
      <c r="G26" s="89"/>
      <c r="H26" s="57">
        <v>11097</v>
      </c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51903</v>
      </c>
      <c r="D30" s="91">
        <f>SUM(D20:D29)</f>
        <v>52362</v>
      </c>
      <c r="E30" s="91">
        <f>C30-D30</f>
        <v>-459</v>
      </c>
      <c r="F30" s="61" t="s">
        <v>41</v>
      </c>
      <c r="G30" s="91">
        <f>G19+G20</f>
        <v>48303</v>
      </c>
      <c r="H30" s="91">
        <f>SUM(H20:H29)</f>
        <v>52362</v>
      </c>
      <c r="I30" s="91">
        <f>G30-H30</f>
        <v>-4059</v>
      </c>
    </row>
    <row r="31" spans="1:9" x14ac:dyDescent="0.25">
      <c r="A31" s="39"/>
      <c r="B31" s="38"/>
      <c r="C31" s="38"/>
      <c r="D31" s="38"/>
      <c r="H31" s="88">
        <f>H30-H22-H20</f>
        <v>48202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K15" sqref="K15"/>
    </sheetView>
  </sheetViews>
  <sheetFormatPr defaultRowHeight="15" x14ac:dyDescent="0.25"/>
  <cols>
    <col min="2" max="2" width="16.57031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220</v>
      </c>
      <c r="D3" s="49"/>
      <c r="E3" s="9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 t="s">
        <v>30</v>
      </c>
      <c r="G4" s="80" t="s">
        <v>31</v>
      </c>
    </row>
    <row r="5" spans="1:8" x14ac:dyDescent="0.25">
      <c r="A5" s="57">
        <v>1</v>
      </c>
      <c r="B5" s="57" t="s">
        <v>100</v>
      </c>
      <c r="C5" s="59">
        <f>'APRIL 21'!G5:G10</f>
        <v>0</v>
      </c>
      <c r="D5" s="57">
        <v>7000</v>
      </c>
      <c r="E5" s="59">
        <f t="shared" ref="E5:E10" si="0">C5+D5</f>
        <v>7000</v>
      </c>
      <c r="F5" s="60">
        <f>7000</f>
        <v>7000</v>
      </c>
      <c r="G5" s="59">
        <f t="shared" ref="G5:G8" si="1">E5-F5</f>
        <v>0</v>
      </c>
    </row>
    <row r="6" spans="1:8" x14ac:dyDescent="0.25">
      <c r="A6" s="57">
        <v>2</v>
      </c>
      <c r="B6" s="61" t="s">
        <v>101</v>
      </c>
      <c r="C6" s="59">
        <f>'APRIL 21'!G6:G11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'APRIL 21'!G7:G12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'APRIL 21'!G8:G13</f>
        <v>3500</v>
      </c>
      <c r="D8" s="57">
        <v>7000</v>
      </c>
      <c r="E8" s="59">
        <f t="shared" si="0"/>
        <v>10500</v>
      </c>
      <c r="F8" s="60">
        <f>7000+2000</f>
        <v>9000</v>
      </c>
      <c r="G8" s="59">
        <f t="shared" si="1"/>
        <v>1500</v>
      </c>
    </row>
    <row r="9" spans="1:8" x14ac:dyDescent="0.25">
      <c r="A9" s="57">
        <v>5</v>
      </c>
      <c r="B9" s="63" t="s">
        <v>156</v>
      </c>
      <c r="C9" s="59">
        <f>'APRIL 21'!G9:G14</f>
        <v>100</v>
      </c>
      <c r="D9" s="57">
        <v>7000</v>
      </c>
      <c r="E9" s="59">
        <f t="shared" si="0"/>
        <v>7100</v>
      </c>
      <c r="F9" s="60">
        <v>7000</v>
      </c>
      <c r="G9" s="59">
        <f>E9-F9</f>
        <v>100</v>
      </c>
    </row>
    <row r="10" spans="1:8" x14ac:dyDescent="0.25">
      <c r="A10" s="57">
        <v>6</v>
      </c>
      <c r="B10" s="63" t="s">
        <v>152</v>
      </c>
      <c r="C10" s="59">
        <f>'APRIL 21'!G10:G15</f>
        <v>0</v>
      </c>
      <c r="D10" s="57">
        <v>17000</v>
      </c>
      <c r="E10" s="59">
        <f t="shared" si="0"/>
        <v>17000</v>
      </c>
      <c r="F10" s="60">
        <v>17000</v>
      </c>
      <c r="G10" s="59">
        <f>E10-F10</f>
        <v>0</v>
      </c>
    </row>
    <row r="11" spans="1:8" x14ac:dyDescent="0.25">
      <c r="A11" s="57"/>
      <c r="B11" s="67" t="s">
        <v>41</v>
      </c>
      <c r="C11" s="59">
        <f>SUM(C5:C10)</f>
        <v>3600</v>
      </c>
      <c r="D11" s="78">
        <f>SUM(D5:D10)</f>
        <v>52000</v>
      </c>
      <c r="E11" s="86">
        <f>SUM(E5:E10)</f>
        <v>55600</v>
      </c>
      <c r="F11" s="87">
        <f>SUM(F5:F10)</f>
        <v>54000</v>
      </c>
      <c r="G11" s="86">
        <f>SUM(G5:G10)</f>
        <v>1600</v>
      </c>
    </row>
    <row r="12" spans="1:8" x14ac:dyDescent="0.25">
      <c r="A12" s="57"/>
      <c r="B12" s="62"/>
      <c r="C12" s="59">
        <f>'JANUARY 21'!G12:G20</f>
        <v>0</v>
      </c>
      <c r="D12" s="57"/>
      <c r="E12" s="64"/>
      <c r="F12" s="66"/>
      <c r="G12" s="64"/>
    </row>
    <row r="13" spans="1:8" x14ac:dyDescent="0.25">
      <c r="A13" s="81"/>
      <c r="B13" s="82"/>
      <c r="C13" s="59">
        <f>'JANUARY 21'!G13:G21</f>
        <v>0</v>
      </c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119</v>
      </c>
      <c r="C19" s="59">
        <f>D11</f>
        <v>52000</v>
      </c>
      <c r="D19" s="57"/>
      <c r="E19" s="57"/>
      <c r="F19" s="57" t="s">
        <v>119</v>
      </c>
      <c r="G19" s="59">
        <f>F11</f>
        <v>54000</v>
      </c>
      <c r="H19" s="57"/>
      <c r="I19" s="57"/>
    </row>
    <row r="20" spans="1:9" x14ac:dyDescent="0.25">
      <c r="B20" s="57" t="s">
        <v>28</v>
      </c>
      <c r="C20" s="59">
        <f>'APRIL 21'!E30</f>
        <v>-459</v>
      </c>
      <c r="D20" s="59"/>
      <c r="E20" s="57"/>
      <c r="F20" s="57" t="s">
        <v>28</v>
      </c>
      <c r="G20" s="59">
        <f>'APRIL 21'!I30</f>
        <v>-4059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221</v>
      </c>
      <c r="C25" s="57"/>
      <c r="D25" s="57">
        <v>10097</v>
      </c>
      <c r="E25" s="57"/>
      <c r="F25" s="57" t="s">
        <v>221</v>
      </c>
      <c r="G25" s="57"/>
      <c r="H25" s="57">
        <v>10097</v>
      </c>
      <c r="I25" s="57"/>
    </row>
    <row r="26" spans="1:9" x14ac:dyDescent="0.25">
      <c r="B26" s="72" t="s">
        <v>222</v>
      </c>
      <c r="C26" s="89"/>
      <c r="D26" s="57">
        <v>30105</v>
      </c>
      <c r="E26" s="57"/>
      <c r="F26" s="72" t="s">
        <v>222</v>
      </c>
      <c r="G26" s="89"/>
      <c r="H26" s="57">
        <v>30105</v>
      </c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51541</v>
      </c>
      <c r="D30" s="91">
        <f>SUM(D20:D29)</f>
        <v>51362</v>
      </c>
      <c r="E30" s="91">
        <f>C30-D30</f>
        <v>179</v>
      </c>
      <c r="F30" s="61" t="s">
        <v>41</v>
      </c>
      <c r="G30" s="91">
        <f>G19+G20</f>
        <v>49941</v>
      </c>
      <c r="H30" s="91">
        <f>SUM(H20:H29)</f>
        <v>51362</v>
      </c>
      <c r="I30" s="91">
        <f>G30-H30</f>
        <v>-1421</v>
      </c>
    </row>
    <row r="31" spans="1:9" x14ac:dyDescent="0.25">
      <c r="A31" s="39"/>
      <c r="B31" s="38"/>
      <c r="C31" s="38"/>
      <c r="D31" s="38"/>
      <c r="H31" s="88">
        <f>H30-H22-H20</f>
        <v>47202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B8" sqref="B8"/>
    </sheetView>
  </sheetViews>
  <sheetFormatPr defaultRowHeight="15" x14ac:dyDescent="0.25"/>
  <cols>
    <col min="2" max="2" width="25" customWidth="1"/>
  </cols>
  <sheetData>
    <row r="1" spans="1:10" ht="33.75" x14ac:dyDescent="0.25">
      <c r="B1" s="12"/>
      <c r="C1" s="13"/>
      <c r="D1" s="14" t="s">
        <v>26</v>
      </c>
      <c r="E1" s="13"/>
    </row>
    <row r="2" spans="1:10" ht="18.75" x14ac:dyDescent="0.25">
      <c r="A2" s="15" t="s">
        <v>81</v>
      </c>
      <c r="B2" s="16"/>
      <c r="C2" s="16"/>
      <c r="D2" s="17"/>
      <c r="E2" s="17"/>
      <c r="F2" s="17"/>
      <c r="G2" s="17"/>
      <c r="H2" s="17"/>
    </row>
    <row r="3" spans="1:10" x14ac:dyDescent="0.25">
      <c r="A3" s="4"/>
      <c r="B3" s="18" t="s">
        <v>27</v>
      </c>
      <c r="C3" s="18" t="s">
        <v>48</v>
      </c>
      <c r="D3" s="19" t="s">
        <v>28</v>
      </c>
      <c r="E3" s="18" t="s">
        <v>7</v>
      </c>
      <c r="F3" s="4" t="s">
        <v>29</v>
      </c>
      <c r="G3" s="4" t="s">
        <v>50</v>
      </c>
      <c r="H3" s="18" t="s">
        <v>30</v>
      </c>
      <c r="I3" s="20" t="s">
        <v>31</v>
      </c>
    </row>
    <row r="4" spans="1:10" x14ac:dyDescent="0.25">
      <c r="A4" s="4">
        <v>1</v>
      </c>
      <c r="B4" s="4" t="s">
        <v>60</v>
      </c>
      <c r="D4" s="22">
        <v>0</v>
      </c>
      <c r="E4" s="4">
        <v>6000</v>
      </c>
      <c r="F4" s="4"/>
      <c r="G4" s="23">
        <f>D4+E4+F4</f>
        <v>6000</v>
      </c>
      <c r="H4" s="44">
        <v>6000</v>
      </c>
      <c r="I4" s="23">
        <f t="shared" ref="I4:I9" si="0">G4-H4</f>
        <v>0</v>
      </c>
    </row>
    <row r="5" spans="1:10" x14ac:dyDescent="0.25">
      <c r="A5" s="4">
        <v>2</v>
      </c>
      <c r="B5" s="4" t="s">
        <v>57</v>
      </c>
      <c r="C5" s="21"/>
      <c r="D5" s="22"/>
      <c r="E5" s="4">
        <v>6000</v>
      </c>
      <c r="F5" s="4"/>
      <c r="G5" s="23">
        <f>SUM(E5:F5)</f>
        <v>6000</v>
      </c>
      <c r="H5" s="24">
        <v>6000</v>
      </c>
      <c r="I5" s="23">
        <f t="shared" si="0"/>
        <v>0</v>
      </c>
    </row>
    <row r="6" spans="1:10" x14ac:dyDescent="0.25">
      <c r="A6" s="4">
        <v>3</v>
      </c>
      <c r="B6" s="4" t="s">
        <v>64</v>
      </c>
      <c r="C6" s="21"/>
      <c r="D6" s="22">
        <v>0</v>
      </c>
      <c r="E6" s="4">
        <v>9000</v>
      </c>
      <c r="F6" s="4"/>
      <c r="G6" s="23">
        <v>9000</v>
      </c>
      <c r="H6" s="24">
        <v>9000</v>
      </c>
      <c r="I6" s="23">
        <f t="shared" si="0"/>
        <v>0</v>
      </c>
    </row>
    <row r="7" spans="1:10" x14ac:dyDescent="0.25">
      <c r="A7" s="4">
        <v>4</v>
      </c>
      <c r="B7" s="10" t="s">
        <v>10</v>
      </c>
      <c r="C7" s="21"/>
      <c r="D7" s="22">
        <v>0</v>
      </c>
      <c r="E7" s="4">
        <v>6000</v>
      </c>
      <c r="F7" s="4"/>
      <c r="G7" s="23">
        <f>SUM(D7:F7)</f>
        <v>6000</v>
      </c>
      <c r="H7" s="24">
        <v>6000</v>
      </c>
      <c r="I7" s="23">
        <f t="shared" si="0"/>
        <v>0</v>
      </c>
      <c r="J7" t="s">
        <v>74</v>
      </c>
    </row>
    <row r="8" spans="1:10" x14ac:dyDescent="0.25">
      <c r="A8" s="4">
        <v>5</v>
      </c>
      <c r="B8" s="4" t="s">
        <v>79</v>
      </c>
      <c r="C8" s="21"/>
      <c r="D8" s="22">
        <v>16000</v>
      </c>
      <c r="E8" s="4">
        <v>6000</v>
      </c>
      <c r="F8" s="4"/>
      <c r="G8" s="23">
        <v>6000</v>
      </c>
      <c r="H8" s="44">
        <v>4000</v>
      </c>
      <c r="I8" s="23">
        <f t="shared" si="0"/>
        <v>2000</v>
      </c>
    </row>
    <row r="9" spans="1:10" x14ac:dyDescent="0.25">
      <c r="A9" s="4">
        <v>6</v>
      </c>
      <c r="E9" s="4"/>
      <c r="F9" s="4"/>
      <c r="G9" s="23"/>
      <c r="H9" s="44"/>
      <c r="I9" s="23">
        <f t="shared" si="0"/>
        <v>0</v>
      </c>
    </row>
    <row r="10" spans="1:10" x14ac:dyDescent="0.25">
      <c r="A10" s="4"/>
      <c r="B10" s="4"/>
      <c r="C10" s="21"/>
      <c r="D10" s="22"/>
      <c r="E10" s="4"/>
      <c r="F10" s="4"/>
      <c r="G10" s="23"/>
      <c r="H10" s="24"/>
      <c r="I10" s="23"/>
    </row>
    <row r="11" spans="1:10" x14ac:dyDescent="0.25">
      <c r="A11" s="4"/>
      <c r="B11" s="41" t="s">
        <v>41</v>
      </c>
      <c r="D11" s="22">
        <f>SUM(D4:D10)</f>
        <v>16000</v>
      </c>
      <c r="E11" s="4">
        <f>SUM(E4:E10)</f>
        <v>33000</v>
      </c>
      <c r="F11" s="4"/>
      <c r="G11" s="23">
        <f>SUM(G4:G10)</f>
        <v>33000</v>
      </c>
      <c r="H11" s="45">
        <f>SUM(H4:H10)</f>
        <v>31000</v>
      </c>
      <c r="I11" s="23">
        <f>SUM(I4:I10)</f>
        <v>2000</v>
      </c>
    </row>
    <row r="12" spans="1:10" x14ac:dyDescent="0.25">
      <c r="A12" s="4"/>
      <c r="B12" s="21"/>
      <c r="C12" s="26"/>
      <c r="D12" s="22"/>
      <c r="E12" s="4"/>
      <c r="F12" s="4"/>
      <c r="G12" s="23"/>
      <c r="H12" s="24"/>
      <c r="I12" s="23"/>
    </row>
    <row r="13" spans="1:10" x14ac:dyDescent="0.25">
      <c r="A13" s="4"/>
      <c r="B13" s="26"/>
      <c r="C13" s="26"/>
      <c r="D13" s="22"/>
      <c r="E13" s="4"/>
      <c r="F13" s="4"/>
      <c r="G13" s="23"/>
      <c r="H13" s="24"/>
      <c r="I13" s="23"/>
    </row>
    <row r="14" spans="1:10" x14ac:dyDescent="0.25">
      <c r="A14" s="4"/>
      <c r="B14" s="26"/>
      <c r="C14" s="21"/>
      <c r="D14" s="22"/>
      <c r="E14" s="4"/>
      <c r="F14" s="4"/>
      <c r="G14" s="23"/>
      <c r="H14" s="24"/>
      <c r="I14" s="23"/>
    </row>
    <row r="15" spans="1:10" x14ac:dyDescent="0.25">
      <c r="A15" s="4"/>
      <c r="B15" s="25"/>
      <c r="C15" s="21"/>
      <c r="D15" s="22"/>
      <c r="E15" s="4"/>
      <c r="F15" s="4"/>
      <c r="G15" s="23"/>
      <c r="H15" s="24"/>
      <c r="I15" s="23"/>
    </row>
    <row r="16" spans="1:10" x14ac:dyDescent="0.25">
      <c r="A16" s="4"/>
      <c r="B16" s="21"/>
      <c r="D16" s="22"/>
      <c r="E16" s="4"/>
      <c r="F16" s="4"/>
      <c r="G16" s="23"/>
      <c r="H16" s="24"/>
      <c r="I16" s="23"/>
    </row>
    <row r="17" spans="1:15" x14ac:dyDescent="0.25">
      <c r="A17" s="4"/>
      <c r="B17" s="21"/>
      <c r="C17" s="21"/>
      <c r="D17" s="27"/>
      <c r="E17" s="28"/>
      <c r="F17" s="4"/>
      <c r="G17" s="23"/>
      <c r="H17" s="24"/>
      <c r="I17" s="23"/>
      <c r="O17">
        <v>11275</v>
      </c>
    </row>
    <row r="18" spans="1:15" ht="23.25" x14ac:dyDescent="0.35">
      <c r="B18" s="29" t="s">
        <v>32</v>
      </c>
      <c r="O18">
        <v>23800</v>
      </c>
    </row>
    <row r="19" spans="1:15" ht="23.25" x14ac:dyDescent="0.35">
      <c r="B19" s="31" t="s">
        <v>33</v>
      </c>
      <c r="C19" s="31" t="s">
        <v>34</v>
      </c>
      <c r="D19" s="31" t="s">
        <v>35</v>
      </c>
      <c r="E19" s="31" t="s">
        <v>36</v>
      </c>
      <c r="O19">
        <f>O17-O18</f>
        <v>-12525</v>
      </c>
    </row>
    <row r="20" spans="1:15" x14ac:dyDescent="0.25">
      <c r="B20" s="4" t="s">
        <v>59</v>
      </c>
      <c r="C20" s="23">
        <f>G11</f>
        <v>33000</v>
      </c>
      <c r="D20" s="4"/>
      <c r="E20" s="4"/>
    </row>
    <row r="21" spans="1:15" x14ac:dyDescent="0.25">
      <c r="B21" s="4"/>
      <c r="C21" s="23"/>
      <c r="D21" s="4"/>
      <c r="E21" s="4"/>
    </row>
    <row r="22" spans="1:15" x14ac:dyDescent="0.25">
      <c r="B22" s="4"/>
      <c r="C22" s="23"/>
      <c r="D22" s="4"/>
      <c r="E22" s="4"/>
    </row>
    <row r="23" spans="1:15" x14ac:dyDescent="0.25">
      <c r="B23" s="32">
        <v>0.08</v>
      </c>
      <c r="C23" s="32"/>
      <c r="D23" s="23">
        <f>C20*B23</f>
        <v>2640</v>
      </c>
      <c r="E23" s="4"/>
    </row>
    <row r="24" spans="1:15" x14ac:dyDescent="0.25">
      <c r="B24" s="33" t="s">
        <v>39</v>
      </c>
      <c r="C24" s="23">
        <v>33000</v>
      </c>
      <c r="D24" s="4"/>
      <c r="E24" s="4"/>
    </row>
    <row r="25" spans="1:15" x14ac:dyDescent="0.25">
      <c r="B25" s="35" t="s">
        <v>54</v>
      </c>
      <c r="C25" s="4"/>
      <c r="D25" s="4"/>
      <c r="E25" s="4"/>
    </row>
    <row r="26" spans="1:15" x14ac:dyDescent="0.25">
      <c r="B26" s="4" t="s">
        <v>65</v>
      </c>
      <c r="C26" s="4"/>
      <c r="D26" s="4">
        <v>6000</v>
      </c>
      <c r="E26" s="4"/>
    </row>
    <row r="27" spans="1:15" x14ac:dyDescent="0.25">
      <c r="B27" s="4" t="s">
        <v>80</v>
      </c>
      <c r="C27" s="4"/>
      <c r="D27" s="4">
        <v>24360</v>
      </c>
      <c r="E27" s="4"/>
    </row>
    <row r="28" spans="1:15" x14ac:dyDescent="0.25">
      <c r="B28" s="33"/>
      <c r="C28" s="4"/>
      <c r="D28" s="4"/>
      <c r="E28" s="4"/>
    </row>
    <row r="29" spans="1:15" x14ac:dyDescent="0.25">
      <c r="B29" s="4"/>
      <c r="C29" s="4"/>
      <c r="D29" s="4"/>
      <c r="E29" s="4"/>
    </row>
    <row r="30" spans="1:15" x14ac:dyDescent="0.25">
      <c r="B30" s="33"/>
      <c r="C30" s="4"/>
      <c r="D30" s="4"/>
      <c r="E30" s="4"/>
    </row>
    <row r="31" spans="1:15" x14ac:dyDescent="0.25">
      <c r="B31" s="35" t="s">
        <v>41</v>
      </c>
      <c r="C31" s="37">
        <f>C24</f>
        <v>33000</v>
      </c>
      <c r="D31" s="37">
        <f>SUM(D23:D30)</f>
        <v>33000</v>
      </c>
      <c r="E31" s="37">
        <f>C31-D31</f>
        <v>0</v>
      </c>
    </row>
    <row r="32" spans="1:15" x14ac:dyDescent="0.25">
      <c r="A32" s="39" t="s">
        <v>0</v>
      </c>
      <c r="B32" s="38"/>
      <c r="C32" s="38" t="s">
        <v>42</v>
      </c>
      <c r="D32" s="38" t="s">
        <v>43</v>
      </c>
    </row>
    <row r="33" spans="1:5" x14ac:dyDescent="0.25">
      <c r="A33" s="39" t="s">
        <v>47</v>
      </c>
      <c r="D33" s="40" t="s">
        <v>44</v>
      </c>
      <c r="E33" s="38" t="s">
        <v>45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sqref="A1:J35"/>
    </sheetView>
  </sheetViews>
  <sheetFormatPr defaultRowHeight="15" x14ac:dyDescent="0.25"/>
  <cols>
    <col min="2" max="2" width="20.28515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223</v>
      </c>
      <c r="D3" s="49"/>
      <c r="E3" s="9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/>
      <c r="G4" s="80" t="s">
        <v>31</v>
      </c>
    </row>
    <row r="5" spans="1:8" x14ac:dyDescent="0.25">
      <c r="A5" s="57">
        <v>1</v>
      </c>
      <c r="B5" s="57" t="s">
        <v>100</v>
      </c>
      <c r="C5" s="59">
        <f>'MAY 21'!G5:G11</f>
        <v>0</v>
      </c>
      <c r="D5" s="57">
        <v>7000</v>
      </c>
      <c r="E5" s="59">
        <f t="shared" ref="E5:E10" si="0">C5+D5</f>
        <v>7000</v>
      </c>
      <c r="F5" s="60">
        <f>7000</f>
        <v>7000</v>
      </c>
      <c r="G5" s="59">
        <f t="shared" ref="G5:G8" si="1">E5-F5</f>
        <v>0</v>
      </c>
    </row>
    <row r="6" spans="1:8" x14ac:dyDescent="0.25">
      <c r="A6" s="57">
        <v>2</v>
      </c>
      <c r="B6" s="61" t="s">
        <v>101</v>
      </c>
      <c r="C6" s="59">
        <f>'MAY 21'!G6:G12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'MAY 21'!G7:G13</f>
        <v>0</v>
      </c>
      <c r="D7" s="57">
        <v>7000</v>
      </c>
      <c r="E7" s="59">
        <f t="shared" si="0"/>
        <v>7000</v>
      </c>
      <c r="F7" s="60">
        <f>7000</f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'MAY 21'!G8:G14</f>
        <v>1500</v>
      </c>
      <c r="D8" s="57">
        <v>7000</v>
      </c>
      <c r="E8" s="59">
        <f t="shared" si="0"/>
        <v>8500</v>
      </c>
      <c r="F8" s="60">
        <f>7000</f>
        <v>7000</v>
      </c>
      <c r="G8" s="59">
        <f t="shared" si="1"/>
        <v>1500</v>
      </c>
    </row>
    <row r="9" spans="1:8" x14ac:dyDescent="0.25">
      <c r="A9" s="57">
        <v>5</v>
      </c>
      <c r="B9" s="63" t="s">
        <v>156</v>
      </c>
      <c r="C9" s="59">
        <f>'MAY 21'!G9:G15</f>
        <v>100</v>
      </c>
      <c r="D9" s="57">
        <v>7000</v>
      </c>
      <c r="E9" s="59">
        <f t="shared" si="0"/>
        <v>7100</v>
      </c>
      <c r="F9" s="60">
        <f>7000</f>
        <v>7000</v>
      </c>
      <c r="G9" s="59">
        <f>E9-F9</f>
        <v>100</v>
      </c>
    </row>
    <row r="10" spans="1:8" x14ac:dyDescent="0.25">
      <c r="A10" s="57">
        <v>6</v>
      </c>
      <c r="B10" s="63" t="s">
        <v>152</v>
      </c>
      <c r="C10" s="59">
        <f>'MAY 21'!G10:G16</f>
        <v>0</v>
      </c>
      <c r="D10" s="57">
        <v>17000</v>
      </c>
      <c r="E10" s="59">
        <f t="shared" si="0"/>
        <v>17000</v>
      </c>
      <c r="F10" s="60">
        <f>17000</f>
        <v>17000</v>
      </c>
      <c r="G10" s="59">
        <f>E10-F10</f>
        <v>0</v>
      </c>
    </row>
    <row r="11" spans="1:8" x14ac:dyDescent="0.25">
      <c r="A11" s="57"/>
      <c r="B11" s="67" t="s">
        <v>41</v>
      </c>
      <c r="C11" s="59">
        <f>'MAY 21'!G11:G17</f>
        <v>1600</v>
      </c>
      <c r="D11" s="78">
        <f>SUM(D5:D10)</f>
        <v>52000</v>
      </c>
      <c r="E11" s="86">
        <f>SUM(E5:E10)</f>
        <v>53600</v>
      </c>
      <c r="F11" s="87">
        <f>SUM(F5:F10)</f>
        <v>52000</v>
      </c>
      <c r="G11" s="86">
        <f>SUM(G5:G10)</f>
        <v>1600</v>
      </c>
    </row>
    <row r="12" spans="1:8" x14ac:dyDescent="0.25">
      <c r="A12" s="57"/>
      <c r="B12" s="62"/>
      <c r="C12" s="59">
        <f>'JANUARY 21'!G12:G20</f>
        <v>0</v>
      </c>
      <c r="D12" s="57"/>
      <c r="E12" s="64"/>
      <c r="F12" s="66"/>
      <c r="G12" s="64"/>
    </row>
    <row r="13" spans="1:8" x14ac:dyDescent="0.25">
      <c r="A13" s="81"/>
      <c r="B13" s="82"/>
      <c r="C13" s="59">
        <f>'JANUARY 21'!G13:G21</f>
        <v>0</v>
      </c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122</v>
      </c>
      <c r="C19" s="59">
        <f>D11</f>
        <v>52000</v>
      </c>
      <c r="D19" s="57"/>
      <c r="E19" s="57"/>
      <c r="F19" s="57" t="s">
        <v>122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'MAY 21'!E30</f>
        <v>179</v>
      </c>
      <c r="D20" s="59"/>
      <c r="E20" s="57"/>
      <c r="F20" s="57" t="s">
        <v>28</v>
      </c>
      <c r="G20" s="59">
        <f>'MAY 21'!I30</f>
        <v>-1421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224</v>
      </c>
      <c r="C25" s="57"/>
      <c r="D25" s="57">
        <v>10087</v>
      </c>
      <c r="E25" s="57"/>
      <c r="F25" s="57" t="s">
        <v>224</v>
      </c>
      <c r="G25" s="57"/>
      <c r="H25" s="57">
        <v>10087</v>
      </c>
      <c r="I25" s="57"/>
    </row>
    <row r="26" spans="1:9" x14ac:dyDescent="0.25">
      <c r="B26" s="72" t="s">
        <v>225</v>
      </c>
      <c r="C26" s="89"/>
      <c r="D26" s="57">
        <v>30905</v>
      </c>
      <c r="E26" s="57"/>
      <c r="F26" s="72" t="s">
        <v>225</v>
      </c>
      <c r="G26" s="89"/>
      <c r="H26" s="57">
        <v>30905</v>
      </c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52179</v>
      </c>
      <c r="D30" s="91">
        <f>SUM(D20:D29)</f>
        <v>52152</v>
      </c>
      <c r="E30" s="91">
        <f>C30-D30</f>
        <v>27</v>
      </c>
      <c r="F30" s="61" t="s">
        <v>41</v>
      </c>
      <c r="G30" s="91">
        <f>G19+G20</f>
        <v>50579</v>
      </c>
      <c r="H30" s="91">
        <f>SUM(H20:H29)</f>
        <v>52152</v>
      </c>
      <c r="I30" s="91">
        <f>G30-H30</f>
        <v>-1573</v>
      </c>
    </row>
    <row r="31" spans="1:9" x14ac:dyDescent="0.25">
      <c r="A31" s="39"/>
      <c r="B31" s="38"/>
      <c r="C31" s="38"/>
      <c r="D31" s="38"/>
      <c r="H31" s="88">
        <f>H30-H22-H20</f>
        <v>47992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F9" sqref="F9"/>
    </sheetView>
  </sheetViews>
  <sheetFormatPr defaultRowHeight="15" x14ac:dyDescent="0.25"/>
  <cols>
    <col min="2" max="2" width="15.28515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226</v>
      </c>
      <c r="D3" s="49"/>
      <c r="E3" s="9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/>
      <c r="G4" s="80" t="s">
        <v>31</v>
      </c>
    </row>
    <row r="5" spans="1:8" x14ac:dyDescent="0.25">
      <c r="A5" s="57">
        <v>1</v>
      </c>
      <c r="B5" s="57" t="s">
        <v>100</v>
      </c>
      <c r="C5" s="59">
        <f>'JUNE 21'!G5:G10</f>
        <v>0</v>
      </c>
      <c r="D5" s="57">
        <v>7000</v>
      </c>
      <c r="E5" s="59">
        <f t="shared" ref="E5:E10" si="0">C5+D5</f>
        <v>7000</v>
      </c>
      <c r="F5" s="60">
        <f>7000</f>
        <v>7000</v>
      </c>
      <c r="G5" s="59">
        <f t="shared" ref="G5:G8" si="1">E5-F5</f>
        <v>0</v>
      </c>
    </row>
    <row r="6" spans="1:8" x14ac:dyDescent="0.25">
      <c r="A6" s="57">
        <v>2</v>
      </c>
      <c r="B6" s="61" t="s">
        <v>101</v>
      </c>
      <c r="C6" s="59">
        <f>'JUNE 21'!G6:G11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'JUNE 21'!G7:G12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'JUNE 21'!G8:G13</f>
        <v>1500</v>
      </c>
      <c r="D8" s="57">
        <v>7000</v>
      </c>
      <c r="E8" s="59">
        <f t="shared" si="0"/>
        <v>8500</v>
      </c>
      <c r="F8" s="60">
        <v>7000</v>
      </c>
      <c r="G8" s="59">
        <f t="shared" si="1"/>
        <v>1500</v>
      </c>
    </row>
    <row r="9" spans="1:8" x14ac:dyDescent="0.25">
      <c r="A9" s="57">
        <v>5</v>
      </c>
      <c r="B9" s="63" t="s">
        <v>156</v>
      </c>
      <c r="C9" s="59">
        <f>'JUNE 21'!G9:G14</f>
        <v>100</v>
      </c>
      <c r="D9" s="57">
        <v>7000</v>
      </c>
      <c r="E9" s="59">
        <f t="shared" si="0"/>
        <v>7100</v>
      </c>
      <c r="F9" s="60">
        <v>7000</v>
      </c>
      <c r="G9" s="59">
        <f>E9-F9</f>
        <v>100</v>
      </c>
    </row>
    <row r="10" spans="1:8" x14ac:dyDescent="0.25">
      <c r="A10" s="57">
        <v>6</v>
      </c>
      <c r="B10" s="63" t="s">
        <v>152</v>
      </c>
      <c r="C10" s="59">
        <f>'JUNE 21'!G10:G15</f>
        <v>0</v>
      </c>
      <c r="D10" s="57">
        <v>17000</v>
      </c>
      <c r="E10" s="59">
        <f t="shared" si="0"/>
        <v>17000</v>
      </c>
      <c r="F10" s="60">
        <v>17000</v>
      </c>
      <c r="G10" s="59">
        <f>E10-F10</f>
        <v>0</v>
      </c>
    </row>
    <row r="11" spans="1:8" x14ac:dyDescent="0.25">
      <c r="A11" s="57"/>
      <c r="B11" s="67" t="s">
        <v>41</v>
      </c>
      <c r="C11" s="59">
        <f>SUM(C5:C10)</f>
        <v>1600</v>
      </c>
      <c r="D11" s="78">
        <f>SUM(D5:D10)</f>
        <v>52000</v>
      </c>
      <c r="E11" s="86">
        <f>SUM(E5:E10)</f>
        <v>53600</v>
      </c>
      <c r="F11" s="87">
        <f>SUM(F5:F10)</f>
        <v>52000</v>
      </c>
      <c r="G11" s="86">
        <f>SUM(G5:G10)</f>
        <v>1600</v>
      </c>
    </row>
    <row r="12" spans="1:8" x14ac:dyDescent="0.25">
      <c r="A12" s="57"/>
      <c r="B12" s="62"/>
      <c r="C12" s="59">
        <f>'JANUARY 21'!G12:G20</f>
        <v>0</v>
      </c>
      <c r="D12" s="57"/>
      <c r="E12" s="64"/>
      <c r="F12" s="66"/>
      <c r="G12" s="64"/>
    </row>
    <row r="13" spans="1:8" x14ac:dyDescent="0.25">
      <c r="A13" s="81"/>
      <c r="B13" s="82"/>
      <c r="C13" s="59">
        <f>'JANUARY 21'!G13:G21</f>
        <v>0</v>
      </c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124</v>
      </c>
      <c r="C19" s="59">
        <f>D11</f>
        <v>52000</v>
      </c>
      <c r="D19" s="57"/>
      <c r="E19" s="57"/>
      <c r="F19" s="57" t="s">
        <v>124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'JUNE 21'!E30</f>
        <v>27</v>
      </c>
      <c r="D20" s="59"/>
      <c r="E20" s="57"/>
      <c r="F20" s="57" t="s">
        <v>28</v>
      </c>
      <c r="G20" s="59">
        <f>'JUNE 21'!I30</f>
        <v>-1573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191</v>
      </c>
      <c r="C25" s="57"/>
      <c r="D25" s="57">
        <v>20102</v>
      </c>
      <c r="E25" s="57"/>
      <c r="F25" s="57" t="s">
        <v>191</v>
      </c>
      <c r="G25" s="57"/>
      <c r="H25" s="57">
        <v>20102</v>
      </c>
      <c r="I25" s="57"/>
    </row>
    <row r="26" spans="1:9" x14ac:dyDescent="0.25">
      <c r="B26" s="72" t="s">
        <v>227</v>
      </c>
      <c r="C26" s="89"/>
      <c r="D26" s="57">
        <v>20102</v>
      </c>
      <c r="E26" s="57"/>
      <c r="F26" s="72" t="s">
        <v>227</v>
      </c>
      <c r="G26" s="89"/>
      <c r="H26" s="57">
        <v>20102</v>
      </c>
      <c r="I26" s="57"/>
    </row>
    <row r="27" spans="1:9" x14ac:dyDescent="0.25">
      <c r="B27" s="72" t="s">
        <v>228</v>
      </c>
      <c r="C27" s="89"/>
      <c r="D27" s="90">
        <v>15097</v>
      </c>
      <c r="E27" s="57"/>
      <c r="F27" s="72" t="s">
        <v>228</v>
      </c>
      <c r="G27" s="89"/>
      <c r="H27" s="90">
        <v>15097</v>
      </c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52027</v>
      </c>
      <c r="D30" s="91">
        <f>SUM(D20:D29)</f>
        <v>66461</v>
      </c>
      <c r="E30" s="91">
        <f>C30-D30</f>
        <v>-14434</v>
      </c>
      <c r="F30" s="61" t="s">
        <v>41</v>
      </c>
      <c r="G30" s="91">
        <f>G19+G20</f>
        <v>50427</v>
      </c>
      <c r="H30" s="91">
        <f>SUM(H20:H29)</f>
        <v>66461</v>
      </c>
      <c r="I30" s="91">
        <f>G30-H30</f>
        <v>-16034</v>
      </c>
    </row>
    <row r="31" spans="1:9" x14ac:dyDescent="0.25">
      <c r="A31" s="39"/>
      <c r="B31" s="38"/>
      <c r="C31" s="38"/>
      <c r="D31" s="38"/>
      <c r="H31" s="88">
        <f>H30-H22-H20</f>
        <v>62301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G5" sqref="G5"/>
    </sheetView>
  </sheetViews>
  <sheetFormatPr defaultRowHeight="15" x14ac:dyDescent="0.25"/>
  <cols>
    <col min="2" max="3" width="18.14062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229</v>
      </c>
      <c r="D3" s="49"/>
      <c r="E3" s="9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/>
      <c r="G4" s="80" t="s">
        <v>31</v>
      </c>
    </row>
    <row r="5" spans="1:8" x14ac:dyDescent="0.25">
      <c r="A5" s="57">
        <v>1</v>
      </c>
      <c r="B5" s="57" t="s">
        <v>100</v>
      </c>
      <c r="C5" s="59">
        <f>'JULY 21'!G5:G11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8" si="1">E5-F5</f>
        <v>0</v>
      </c>
    </row>
    <row r="6" spans="1:8" x14ac:dyDescent="0.25">
      <c r="A6" s="57">
        <v>2</v>
      </c>
      <c r="B6" s="61" t="s">
        <v>101</v>
      </c>
      <c r="C6" s="59">
        <f>'JULY 21'!G6:G12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'JULY 21'!G7:G13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'JULY 21'!G8:G14</f>
        <v>1500</v>
      </c>
      <c r="D8" s="57">
        <v>7000</v>
      </c>
      <c r="E8" s="59">
        <f t="shared" si="0"/>
        <v>8500</v>
      </c>
      <c r="F8" s="60">
        <v>7000</v>
      </c>
      <c r="G8" s="59">
        <f t="shared" si="1"/>
        <v>1500</v>
      </c>
    </row>
    <row r="9" spans="1:8" x14ac:dyDescent="0.25">
      <c r="A9" s="57">
        <v>5</v>
      </c>
      <c r="B9" s="63" t="s">
        <v>156</v>
      </c>
      <c r="C9" s="59">
        <f>'JULY 21'!G9:G15</f>
        <v>100</v>
      </c>
      <c r="D9" s="57">
        <v>7000</v>
      </c>
      <c r="E9" s="59">
        <f t="shared" si="0"/>
        <v>7100</v>
      </c>
      <c r="F9" s="60">
        <v>7000</v>
      </c>
      <c r="G9" s="59">
        <f>E9-F9</f>
        <v>100</v>
      </c>
    </row>
    <row r="10" spans="1:8" x14ac:dyDescent="0.25">
      <c r="A10" s="57">
        <v>6</v>
      </c>
      <c r="B10" s="63" t="s">
        <v>152</v>
      </c>
      <c r="C10" s="59">
        <f>'JULY 21'!G10:G16</f>
        <v>0</v>
      </c>
      <c r="D10" s="57">
        <v>17000</v>
      </c>
      <c r="E10" s="59">
        <f t="shared" si="0"/>
        <v>17000</v>
      </c>
      <c r="F10" s="60">
        <v>17000</v>
      </c>
      <c r="G10" s="59">
        <f>E10-F10</f>
        <v>0</v>
      </c>
    </row>
    <row r="11" spans="1:8" x14ac:dyDescent="0.25">
      <c r="A11" s="57"/>
      <c r="B11" s="67" t="s">
        <v>41</v>
      </c>
      <c r="C11" s="59">
        <f>SUM(C5:C10)</f>
        <v>1600</v>
      </c>
      <c r="D11" s="78">
        <f>SUM(D5:D10)</f>
        <v>52000</v>
      </c>
      <c r="E11" s="86">
        <f>SUM(E5:E10)</f>
        <v>53600</v>
      </c>
      <c r="F11" s="87">
        <f>SUM(F5:F10)</f>
        <v>52000</v>
      </c>
      <c r="G11" s="86">
        <f>SUM(G5:G10)</f>
        <v>1600</v>
      </c>
    </row>
    <row r="12" spans="1:8" x14ac:dyDescent="0.25">
      <c r="A12" s="57"/>
      <c r="B12" s="62"/>
      <c r="C12" s="59">
        <f>'JANUARY 21'!G12:G20</f>
        <v>0</v>
      </c>
      <c r="D12" s="57"/>
      <c r="E12" s="64"/>
      <c r="F12" s="66"/>
      <c r="G12" s="64"/>
    </row>
    <row r="13" spans="1:8" x14ac:dyDescent="0.25">
      <c r="A13" s="81"/>
      <c r="B13" s="82"/>
      <c r="C13" s="59">
        <f>'JANUARY 21'!G13:G21</f>
        <v>0</v>
      </c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127</v>
      </c>
      <c r="C19" s="59">
        <f>D11</f>
        <v>52000</v>
      </c>
      <c r="D19" s="57"/>
      <c r="E19" s="57"/>
      <c r="F19" s="57" t="s">
        <v>127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'JULY 21'!E30</f>
        <v>-14434</v>
      </c>
      <c r="D20" s="59"/>
      <c r="E20" s="57"/>
      <c r="F20" s="57" t="s">
        <v>28</v>
      </c>
      <c r="G20" s="59">
        <f>'JULY 21'!I30</f>
        <v>-16034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230</v>
      </c>
      <c r="C25" s="57"/>
      <c r="D25" s="57">
        <v>20102</v>
      </c>
      <c r="E25" s="57"/>
      <c r="F25" s="57" t="s">
        <v>230</v>
      </c>
      <c r="G25" s="57"/>
      <c r="H25" s="57">
        <v>20102</v>
      </c>
      <c r="I25" s="57"/>
    </row>
    <row r="26" spans="1:9" x14ac:dyDescent="0.25">
      <c r="B26" s="72" t="s">
        <v>231</v>
      </c>
      <c r="C26" s="89"/>
      <c r="D26" s="57">
        <v>20102</v>
      </c>
      <c r="E26" s="57"/>
      <c r="F26" s="72" t="s">
        <v>231</v>
      </c>
      <c r="G26" s="89"/>
      <c r="H26" s="57">
        <v>20102</v>
      </c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37566</v>
      </c>
      <c r="D30" s="91">
        <f>SUM(D20:D29)</f>
        <v>51364</v>
      </c>
      <c r="E30" s="91">
        <f>C30-D30</f>
        <v>-13798</v>
      </c>
      <c r="F30" s="61" t="s">
        <v>41</v>
      </c>
      <c r="G30" s="91">
        <f>G19+G20</f>
        <v>35966</v>
      </c>
      <c r="H30" s="91">
        <f>SUM(H20:H29)</f>
        <v>51364</v>
      </c>
      <c r="I30" s="91">
        <f>G30-H30</f>
        <v>-15398</v>
      </c>
    </row>
    <row r="31" spans="1:9" x14ac:dyDescent="0.25">
      <c r="A31" s="39"/>
      <c r="B31" s="38"/>
      <c r="C31" s="38"/>
      <c r="D31" s="38"/>
      <c r="H31" s="88">
        <f>H30-H22-H20</f>
        <v>47204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4" workbookViewId="0">
      <selection activeCell="H30" sqref="H30"/>
    </sheetView>
  </sheetViews>
  <sheetFormatPr defaultRowHeight="15" x14ac:dyDescent="0.25"/>
  <cols>
    <col min="2" max="2" width="18.7109375" customWidth="1"/>
  </cols>
  <sheetData>
    <row r="1" spans="1:8" ht="15.75" x14ac:dyDescent="0.25">
      <c r="C1" s="50" t="s">
        <v>105</v>
      </c>
      <c r="D1" s="51"/>
      <c r="E1" s="52"/>
      <c r="F1" s="38"/>
    </row>
    <row r="2" spans="1:8" ht="15.75" x14ac:dyDescent="0.25">
      <c r="A2" s="38"/>
      <c r="B2" s="38"/>
      <c r="C2" s="50" t="s">
        <v>106</v>
      </c>
      <c r="D2" s="53"/>
      <c r="E2" s="52"/>
      <c r="F2" s="38"/>
    </row>
    <row r="3" spans="1:8" ht="15.75" x14ac:dyDescent="0.25">
      <c r="A3" s="38"/>
      <c r="B3" s="49" t="s">
        <v>110</v>
      </c>
      <c r="C3" s="50" t="s">
        <v>232</v>
      </c>
      <c r="D3" s="49"/>
      <c r="E3" s="92"/>
      <c r="F3" s="38"/>
    </row>
    <row r="4" spans="1:8" x14ac:dyDescent="0.25">
      <c r="A4" s="57"/>
      <c r="B4" s="79" t="s">
        <v>3</v>
      </c>
      <c r="C4" s="79" t="s">
        <v>28</v>
      </c>
      <c r="D4" s="79" t="s">
        <v>7</v>
      </c>
      <c r="E4" s="78" t="s">
        <v>108</v>
      </c>
      <c r="F4" s="79"/>
      <c r="G4" s="80" t="s">
        <v>31</v>
      </c>
    </row>
    <row r="5" spans="1:8" x14ac:dyDescent="0.25">
      <c r="A5" s="57">
        <v>1</v>
      </c>
      <c r="B5" s="57" t="s">
        <v>100</v>
      </c>
      <c r="C5" s="59">
        <f>'AUGUST 21'!G5:G10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8" si="1">E5-F5</f>
        <v>0</v>
      </c>
    </row>
    <row r="6" spans="1:8" x14ac:dyDescent="0.25">
      <c r="A6" s="57">
        <v>2</v>
      </c>
      <c r="B6" s="61" t="s">
        <v>101</v>
      </c>
      <c r="C6" s="59">
        <f>'AUGUST 21'!G6:G11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8" x14ac:dyDescent="0.25">
      <c r="A7" s="57">
        <v>3</v>
      </c>
      <c r="B7" s="57" t="s">
        <v>64</v>
      </c>
      <c r="C7" s="59">
        <f>'AUGUST 21'!G7:G12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8" x14ac:dyDescent="0.25">
      <c r="A8" s="57">
        <v>4</v>
      </c>
      <c r="B8" s="57" t="s">
        <v>137</v>
      </c>
      <c r="C8" s="59">
        <f>'AUGUST 21'!G8:G13</f>
        <v>1500</v>
      </c>
      <c r="D8" s="57">
        <v>7000</v>
      </c>
      <c r="E8" s="59">
        <f t="shared" si="0"/>
        <v>8500</v>
      </c>
      <c r="F8" s="60">
        <f>7000</f>
        <v>7000</v>
      </c>
      <c r="G8" s="59">
        <f t="shared" si="1"/>
        <v>1500</v>
      </c>
    </row>
    <row r="9" spans="1:8" x14ac:dyDescent="0.25">
      <c r="A9" s="57">
        <v>5</v>
      </c>
      <c r="B9" s="63" t="s">
        <v>156</v>
      </c>
      <c r="C9" s="59">
        <f>'AUGUST 21'!G9:G14</f>
        <v>100</v>
      </c>
      <c r="D9" s="57">
        <v>7000</v>
      </c>
      <c r="E9" s="59">
        <f t="shared" si="0"/>
        <v>7100</v>
      </c>
      <c r="F9" s="60">
        <f>7000</f>
        <v>7000</v>
      </c>
      <c r="G9" s="59">
        <f>E9-F9</f>
        <v>100</v>
      </c>
    </row>
    <row r="10" spans="1:8" x14ac:dyDescent="0.25">
      <c r="A10" s="57">
        <v>6</v>
      </c>
      <c r="B10" s="63" t="s">
        <v>152</v>
      </c>
      <c r="C10" s="59">
        <f>'AUGUST 21'!G10:G15</f>
        <v>0</v>
      </c>
      <c r="D10" s="57">
        <v>17000</v>
      </c>
      <c r="E10" s="59">
        <f t="shared" si="0"/>
        <v>17000</v>
      </c>
      <c r="F10" s="60">
        <v>17000</v>
      </c>
      <c r="G10" s="59">
        <f>E10-F10</f>
        <v>0</v>
      </c>
    </row>
    <row r="11" spans="1:8" x14ac:dyDescent="0.25">
      <c r="A11" s="57"/>
      <c r="B11" s="67" t="s">
        <v>41</v>
      </c>
      <c r="C11" s="59">
        <f>SUM(C5:C10)</f>
        <v>1600</v>
      </c>
      <c r="D11" s="78">
        <f>SUM(D5:D10)</f>
        <v>52000</v>
      </c>
      <c r="E11" s="86">
        <f>SUM(E5:E10)</f>
        <v>53600</v>
      </c>
      <c r="F11" s="87">
        <f>SUM(F5:F10)</f>
        <v>52000</v>
      </c>
      <c r="G11" s="86">
        <f>SUM(G5:G10)</f>
        <v>1600</v>
      </c>
    </row>
    <row r="12" spans="1:8" x14ac:dyDescent="0.25">
      <c r="A12" s="57"/>
      <c r="B12" s="62"/>
      <c r="C12" s="59">
        <f>'JANUARY 21'!G12:G20</f>
        <v>0</v>
      </c>
      <c r="D12" s="57"/>
      <c r="E12" s="64"/>
      <c r="F12" s="66"/>
      <c r="G12" s="64"/>
    </row>
    <row r="13" spans="1:8" x14ac:dyDescent="0.25">
      <c r="A13" s="81"/>
      <c r="B13" s="82"/>
      <c r="C13" s="59">
        <f>'JANUARY 21'!G13:G21</f>
        <v>0</v>
      </c>
      <c r="D13" s="81"/>
      <c r="E13" s="83"/>
      <c r="F13" s="84"/>
      <c r="G13" s="83"/>
    </row>
    <row r="14" spans="1:8" x14ac:dyDescent="0.25">
      <c r="A14" s="81"/>
      <c r="B14" s="82"/>
      <c r="C14" s="82"/>
      <c r="D14" s="81"/>
      <c r="E14" s="83"/>
      <c r="F14" s="84"/>
      <c r="G14" s="83"/>
    </row>
    <row r="15" spans="1:8" x14ac:dyDescent="0.25">
      <c r="A15" s="81"/>
      <c r="B15" s="82"/>
      <c r="C15" s="82"/>
      <c r="D15" s="81"/>
      <c r="E15" s="83"/>
      <c r="F15" s="84"/>
      <c r="G15" s="83"/>
    </row>
    <row r="16" spans="1:8" ht="23.25" x14ac:dyDescent="0.35">
      <c r="B16" s="29" t="s">
        <v>32</v>
      </c>
    </row>
    <row r="17" spans="1:9" x14ac:dyDescent="0.25">
      <c r="A17" s="85"/>
      <c r="B17" s="85" t="s">
        <v>134</v>
      </c>
      <c r="C17" s="85"/>
      <c r="D17" s="85"/>
      <c r="E17" s="85"/>
      <c r="F17" s="85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162</v>
      </c>
      <c r="C19" s="59">
        <f>D11</f>
        <v>52000</v>
      </c>
      <c r="D19" s="57"/>
      <c r="E19" s="57"/>
      <c r="F19" s="57" t="s">
        <v>162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'AUGUST 21'!E30</f>
        <v>-13798</v>
      </c>
      <c r="D20" s="59"/>
      <c r="E20" s="57"/>
      <c r="F20" s="57" t="s">
        <v>28</v>
      </c>
      <c r="G20" s="59">
        <f>'AUGUST 21'!I30</f>
        <v>-15398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160</v>
      </c>
      <c r="C25" s="57"/>
      <c r="D25" s="57">
        <v>27105</v>
      </c>
      <c r="E25" s="57"/>
      <c r="F25" s="57" t="s">
        <v>160</v>
      </c>
      <c r="G25" s="57"/>
      <c r="H25" s="57">
        <v>27105</v>
      </c>
      <c r="I25" s="57"/>
    </row>
    <row r="26" spans="1:9" x14ac:dyDescent="0.25">
      <c r="B26" s="72" t="s">
        <v>160</v>
      </c>
      <c r="C26" s="89"/>
      <c r="D26" s="57">
        <v>13097</v>
      </c>
      <c r="E26" s="57"/>
      <c r="F26" s="72" t="s">
        <v>160</v>
      </c>
      <c r="G26" s="89"/>
      <c r="H26" s="57">
        <v>13097</v>
      </c>
      <c r="I26" s="57"/>
    </row>
    <row r="27" spans="1:9" x14ac:dyDescent="0.25">
      <c r="B27" s="72" t="s">
        <v>234</v>
      </c>
      <c r="C27" s="58"/>
      <c r="D27" s="57">
        <v>15097</v>
      </c>
      <c r="E27" s="57"/>
      <c r="F27" s="72" t="s">
        <v>234</v>
      </c>
      <c r="G27" s="58"/>
      <c r="H27" s="57">
        <v>15097</v>
      </c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38202</v>
      </c>
      <c r="D30" s="91">
        <f>SUM(D20:D29)</f>
        <v>66459</v>
      </c>
      <c r="E30" s="91">
        <f>C30-D30</f>
        <v>-28257</v>
      </c>
      <c r="F30" s="61" t="s">
        <v>41</v>
      </c>
      <c r="G30" s="91">
        <f>G19+G20</f>
        <v>36602</v>
      </c>
      <c r="H30" s="91">
        <f>SUM(H20:H29)</f>
        <v>66459</v>
      </c>
      <c r="I30" s="91">
        <f>G30-H30</f>
        <v>-29857</v>
      </c>
    </row>
    <row r="31" spans="1:9" x14ac:dyDescent="0.25">
      <c r="A31" s="39"/>
      <c r="B31" s="38"/>
      <c r="C31" s="38"/>
      <c r="D31" s="38"/>
      <c r="H31" s="88">
        <f>H30-H22-H20</f>
        <v>62299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0" workbookViewId="0">
      <selection activeCell="C5" sqref="C5"/>
    </sheetView>
  </sheetViews>
  <sheetFormatPr defaultRowHeight="15" x14ac:dyDescent="0.25"/>
  <cols>
    <col min="2" max="2" width="25" customWidth="1"/>
    <col min="4" max="4" width="14.28515625" customWidth="1"/>
    <col min="5" max="5" width="19" customWidth="1"/>
    <col min="6" max="6" width="11.28515625" customWidth="1"/>
    <col min="7" max="7" width="11.85546875" customWidth="1"/>
  </cols>
  <sheetData>
    <row r="1" spans="1:10" ht="35.25" customHeight="1" x14ac:dyDescent="0.25">
      <c r="C1" s="99" t="s">
        <v>105</v>
      </c>
      <c r="D1" s="99"/>
      <c r="E1" s="99"/>
      <c r="F1" s="99"/>
    </row>
    <row r="2" spans="1:10" ht="35.25" customHeight="1" x14ac:dyDescent="0.25">
      <c r="A2" s="38"/>
      <c r="B2" s="38"/>
      <c r="C2" s="99" t="s">
        <v>106</v>
      </c>
      <c r="D2" s="99"/>
      <c r="E2" s="99"/>
      <c r="F2" s="99"/>
    </row>
    <row r="3" spans="1:10" ht="30.75" customHeight="1" x14ac:dyDescent="0.25">
      <c r="A3" s="38"/>
      <c r="B3" s="49" t="s">
        <v>110</v>
      </c>
      <c r="C3" s="100" t="s">
        <v>233</v>
      </c>
      <c r="D3" s="100"/>
      <c r="E3" s="100"/>
      <c r="F3" s="100"/>
    </row>
    <row r="4" spans="1:10" s="97" customFormat="1" x14ac:dyDescent="0.25">
      <c r="A4" s="95"/>
      <c r="B4" s="93" t="s">
        <v>3</v>
      </c>
      <c r="C4" s="93" t="s">
        <v>28</v>
      </c>
      <c r="D4" s="93" t="s">
        <v>7</v>
      </c>
      <c r="E4" s="96" t="s">
        <v>108</v>
      </c>
      <c r="F4" s="93"/>
      <c r="G4" s="94" t="s">
        <v>31</v>
      </c>
    </row>
    <row r="5" spans="1:10" x14ac:dyDescent="0.25">
      <c r="A5" s="57">
        <v>1</v>
      </c>
      <c r="B5" s="57" t="s">
        <v>100</v>
      </c>
      <c r="C5" s="59">
        <f>'SEPT 21'!G5:G11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8" si="1">E5-F5</f>
        <v>0</v>
      </c>
    </row>
    <row r="6" spans="1:10" x14ac:dyDescent="0.25">
      <c r="A6" s="57">
        <v>2</v>
      </c>
      <c r="B6" s="61" t="s">
        <v>101</v>
      </c>
      <c r="C6" s="59">
        <f>'SEPT 21'!G6:G12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10" x14ac:dyDescent="0.25">
      <c r="A7" s="57">
        <v>3</v>
      </c>
      <c r="B7" s="57" t="s">
        <v>64</v>
      </c>
      <c r="C7" s="59">
        <f>'SEPT 21'!G7:G13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10" x14ac:dyDescent="0.25">
      <c r="A8" s="57">
        <v>4</v>
      </c>
      <c r="B8" s="57" t="s">
        <v>137</v>
      </c>
      <c r="C8" s="59">
        <f>'SEPT 21'!G8:G14</f>
        <v>1500</v>
      </c>
      <c r="D8" s="57">
        <v>7000</v>
      </c>
      <c r="E8" s="59">
        <f t="shared" si="0"/>
        <v>8500</v>
      </c>
      <c r="F8" s="60">
        <v>7000</v>
      </c>
      <c r="G8" s="59">
        <f t="shared" si="1"/>
        <v>1500</v>
      </c>
    </row>
    <row r="9" spans="1:10" x14ac:dyDescent="0.25">
      <c r="A9" s="57">
        <v>5</v>
      </c>
      <c r="B9" s="63" t="s">
        <v>156</v>
      </c>
      <c r="C9" s="59">
        <f>'SEPT 21'!G9:G15</f>
        <v>100</v>
      </c>
      <c r="D9" s="57">
        <v>7000</v>
      </c>
      <c r="E9" s="59">
        <f t="shared" si="0"/>
        <v>7100</v>
      </c>
      <c r="F9" s="60">
        <v>7000</v>
      </c>
      <c r="G9" s="59">
        <f>E9-F9</f>
        <v>100</v>
      </c>
    </row>
    <row r="10" spans="1:10" x14ac:dyDescent="0.25">
      <c r="A10" s="57">
        <v>6</v>
      </c>
      <c r="B10" s="63" t="s">
        <v>152</v>
      </c>
      <c r="C10" s="59">
        <f>'SEPT 21'!G10:G16</f>
        <v>0</v>
      </c>
      <c r="D10" s="57">
        <v>17000</v>
      </c>
      <c r="E10" s="59">
        <f t="shared" si="0"/>
        <v>17000</v>
      </c>
      <c r="F10" s="60">
        <v>17000</v>
      </c>
      <c r="G10" s="59">
        <f>E10-F10</f>
        <v>0</v>
      </c>
    </row>
    <row r="11" spans="1:10" x14ac:dyDescent="0.25">
      <c r="A11" s="57"/>
      <c r="B11" s="67" t="s">
        <v>41</v>
      </c>
      <c r="C11" s="59">
        <f>'SEPT 21'!G11:G17</f>
        <v>1600</v>
      </c>
      <c r="D11" s="78">
        <f>SUM(D5:D10)</f>
        <v>52000</v>
      </c>
      <c r="E11" s="86">
        <f>SUM(E5:E10)</f>
        <v>53600</v>
      </c>
      <c r="F11" s="87">
        <f>SUM(F5:F10)</f>
        <v>52000</v>
      </c>
      <c r="G11" s="86">
        <f>SUM(G5:G10)</f>
        <v>1600</v>
      </c>
    </row>
    <row r="12" spans="1:10" x14ac:dyDescent="0.25">
      <c r="A12" s="57"/>
      <c r="B12" s="62"/>
      <c r="C12" s="59">
        <f>'JANUARY 21'!G12:G20</f>
        <v>0</v>
      </c>
      <c r="D12" s="57"/>
      <c r="E12" s="64"/>
      <c r="F12" s="66"/>
      <c r="G12" s="64"/>
    </row>
    <row r="13" spans="1:10" x14ac:dyDescent="0.25">
      <c r="A13" s="81"/>
      <c r="B13" s="82"/>
      <c r="C13" s="59">
        <f>'JANUARY 21'!G13:G21</f>
        <v>0</v>
      </c>
      <c r="D13" s="81"/>
      <c r="E13" s="83"/>
      <c r="F13" s="84"/>
      <c r="G13" s="83"/>
    </row>
    <row r="14" spans="1:10" x14ac:dyDescent="0.25">
      <c r="A14" s="81"/>
      <c r="B14" s="82"/>
      <c r="C14" s="82"/>
      <c r="D14" s="81"/>
      <c r="E14" s="83"/>
      <c r="F14" s="84"/>
      <c r="G14" s="83"/>
    </row>
    <row r="15" spans="1:10" x14ac:dyDescent="0.25">
      <c r="A15" s="81"/>
      <c r="B15" s="82"/>
      <c r="C15" s="82"/>
      <c r="D15" s="81"/>
      <c r="E15" s="83"/>
      <c r="F15" s="84"/>
      <c r="G15" s="83"/>
    </row>
    <row r="16" spans="1:10" ht="31.5" customHeight="1" x14ac:dyDescent="0.25">
      <c r="A16" s="101" t="s">
        <v>32</v>
      </c>
      <c r="B16" s="101"/>
      <c r="C16" s="101"/>
      <c r="D16" s="101"/>
      <c r="E16" s="101"/>
      <c r="F16" s="101"/>
      <c r="G16" s="101"/>
      <c r="H16" s="101"/>
      <c r="I16" s="101"/>
      <c r="J16" s="101"/>
    </row>
    <row r="17" spans="1:9" x14ac:dyDescent="0.25">
      <c r="A17" s="85"/>
      <c r="B17" s="98" t="s">
        <v>134</v>
      </c>
      <c r="C17" s="85"/>
      <c r="D17" s="85"/>
      <c r="E17" s="85"/>
      <c r="F17" s="98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133</v>
      </c>
      <c r="C19" s="59">
        <f>D11</f>
        <v>52000</v>
      </c>
      <c r="D19" s="57"/>
      <c r="E19" s="57"/>
      <c r="F19" s="57" t="s">
        <v>133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'SEPT 21'!E30</f>
        <v>-28257</v>
      </c>
      <c r="D20" s="59"/>
      <c r="E20" s="57"/>
      <c r="F20" s="57" t="s">
        <v>28</v>
      </c>
      <c r="G20" s="59">
        <f>'SEPT 21'!I30</f>
        <v>-29857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235</v>
      </c>
      <c r="C25" s="57"/>
      <c r="D25" s="57">
        <v>30945</v>
      </c>
      <c r="E25" s="57"/>
      <c r="F25" s="57" t="s">
        <v>235</v>
      </c>
      <c r="G25" s="57"/>
      <c r="H25" s="57">
        <v>30945</v>
      </c>
      <c r="I25" s="57"/>
    </row>
    <row r="26" spans="1:9" x14ac:dyDescent="0.25">
      <c r="B26" s="72"/>
      <c r="C26" s="58"/>
      <c r="D26" s="57"/>
      <c r="E26" s="57"/>
      <c r="F26" s="72"/>
      <c r="G26" s="58"/>
      <c r="H26" s="57"/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23743</v>
      </c>
      <c r="D30" s="91">
        <f>SUM(D20:D29)</f>
        <v>42105</v>
      </c>
      <c r="E30" s="91">
        <f>C30-D30</f>
        <v>-18362</v>
      </c>
      <c r="F30" s="61" t="s">
        <v>41</v>
      </c>
      <c r="G30" s="91">
        <f>G19+G20</f>
        <v>22143</v>
      </c>
      <c r="H30" s="91">
        <f>SUM(H20:H29)</f>
        <v>42105</v>
      </c>
      <c r="I30" s="91">
        <f>G30-H30</f>
        <v>-19962</v>
      </c>
    </row>
    <row r="31" spans="1:9" x14ac:dyDescent="0.25">
      <c r="A31" s="39"/>
      <c r="B31" s="38"/>
      <c r="C31" s="38"/>
      <c r="D31" s="38"/>
      <c r="H31" s="88">
        <f>H30-H22-H20</f>
        <v>37945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mergeCells count="4">
    <mergeCell ref="C1:F1"/>
    <mergeCell ref="C2:F2"/>
    <mergeCell ref="C3:F3"/>
    <mergeCell ref="A16:J16"/>
  </mergeCells>
  <pageMargins left="0.7" right="0.7" top="0.75" bottom="0.75" header="0.3" footer="0.3"/>
  <pageSetup paperSize="0" orientation="portrait" horizontalDpi="203" verticalDpi="203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E34" sqref="E33:E34"/>
    </sheetView>
  </sheetViews>
  <sheetFormatPr defaultRowHeight="15" x14ac:dyDescent="0.25"/>
  <cols>
    <col min="2" max="2" width="25" customWidth="1"/>
    <col min="4" max="4" width="14.28515625" customWidth="1"/>
    <col min="5" max="5" width="19" customWidth="1"/>
    <col min="6" max="6" width="11.28515625" customWidth="1"/>
    <col min="7" max="7" width="11.85546875" customWidth="1"/>
  </cols>
  <sheetData>
    <row r="1" spans="1:10" ht="35.25" customHeight="1" x14ac:dyDescent="0.25">
      <c r="C1" s="99" t="s">
        <v>105</v>
      </c>
      <c r="D1" s="99"/>
      <c r="E1" s="99"/>
      <c r="F1" s="99"/>
    </row>
    <row r="2" spans="1:10" ht="35.25" customHeight="1" x14ac:dyDescent="0.25">
      <c r="A2" s="38"/>
      <c r="B2" s="38"/>
      <c r="C2" s="99" t="s">
        <v>106</v>
      </c>
      <c r="D2" s="99"/>
      <c r="E2" s="99"/>
      <c r="F2" s="99"/>
    </row>
    <row r="3" spans="1:10" ht="30.75" customHeight="1" x14ac:dyDescent="0.25">
      <c r="A3" s="38"/>
      <c r="B3" s="49" t="s">
        <v>110</v>
      </c>
      <c r="C3" s="100" t="s">
        <v>236</v>
      </c>
      <c r="D3" s="100"/>
      <c r="E3" s="100"/>
      <c r="F3" s="100"/>
    </row>
    <row r="4" spans="1:10" s="97" customFormat="1" x14ac:dyDescent="0.25">
      <c r="A4" s="95"/>
      <c r="B4" s="93" t="s">
        <v>3</v>
      </c>
      <c r="C4" s="93" t="s">
        <v>28</v>
      </c>
      <c r="D4" s="93" t="s">
        <v>7</v>
      </c>
      <c r="E4" s="96" t="s">
        <v>108</v>
      </c>
      <c r="F4" s="93" t="s">
        <v>135</v>
      </c>
      <c r="G4" s="94" t="s">
        <v>31</v>
      </c>
    </row>
    <row r="5" spans="1:10" x14ac:dyDescent="0.25">
      <c r="A5" s="57">
        <v>1</v>
      </c>
      <c r="B5" s="57" t="s">
        <v>100</v>
      </c>
      <c r="C5" s="59">
        <f>'OCT 21'!G5:G11</f>
        <v>0</v>
      </c>
      <c r="D5" s="57">
        <v>7000</v>
      </c>
      <c r="E5" s="59">
        <f t="shared" ref="E5:E10" si="0">C5+D5</f>
        <v>7000</v>
      </c>
      <c r="F5" s="60">
        <v>7000</v>
      </c>
      <c r="G5" s="59">
        <f t="shared" ref="G5:G8" si="1">E5-F5</f>
        <v>0</v>
      </c>
    </row>
    <row r="6" spans="1:10" x14ac:dyDescent="0.25">
      <c r="A6" s="57">
        <v>2</v>
      </c>
      <c r="B6" s="61" t="s">
        <v>101</v>
      </c>
      <c r="C6" s="59">
        <f>'OCT 21'!G6:G12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10" x14ac:dyDescent="0.25">
      <c r="A7" s="57">
        <v>3</v>
      </c>
      <c r="B7" s="57" t="s">
        <v>64</v>
      </c>
      <c r="C7" s="59">
        <f>'OCT 21'!G7:G13</f>
        <v>0</v>
      </c>
      <c r="D7" s="57">
        <v>7000</v>
      </c>
      <c r="E7" s="59">
        <f t="shared" si="0"/>
        <v>7000</v>
      </c>
      <c r="F7" s="60">
        <v>7000</v>
      </c>
      <c r="G7" s="59">
        <f t="shared" si="1"/>
        <v>0</v>
      </c>
    </row>
    <row r="8" spans="1:10" x14ac:dyDescent="0.25">
      <c r="A8" s="57">
        <v>4</v>
      </c>
      <c r="B8" s="57" t="s">
        <v>137</v>
      </c>
      <c r="C8" s="59">
        <f>'OCT 21'!G8:G14</f>
        <v>1500</v>
      </c>
      <c r="D8" s="57">
        <v>7000</v>
      </c>
      <c r="E8" s="59">
        <f t="shared" si="0"/>
        <v>8500</v>
      </c>
      <c r="F8" s="60">
        <v>7000</v>
      </c>
      <c r="G8" s="59">
        <f t="shared" si="1"/>
        <v>1500</v>
      </c>
    </row>
    <row r="9" spans="1:10" x14ac:dyDescent="0.25">
      <c r="A9" s="57">
        <v>5</v>
      </c>
      <c r="B9" s="63" t="s">
        <v>156</v>
      </c>
      <c r="C9" s="59">
        <f>'OCT 21'!G9:G15</f>
        <v>100</v>
      </c>
      <c r="D9" s="57">
        <v>7000</v>
      </c>
      <c r="E9" s="59">
        <f t="shared" si="0"/>
        <v>7100</v>
      </c>
      <c r="F9" s="60">
        <v>7000</v>
      </c>
      <c r="G9" s="59">
        <f>E9-F9</f>
        <v>100</v>
      </c>
    </row>
    <row r="10" spans="1:10" x14ac:dyDescent="0.25">
      <c r="A10" s="57">
        <v>6</v>
      </c>
      <c r="B10" s="63" t="s">
        <v>152</v>
      </c>
      <c r="C10" s="59">
        <f>'OCT 21'!G10:G16</f>
        <v>0</v>
      </c>
      <c r="D10" s="57">
        <v>17000</v>
      </c>
      <c r="E10" s="59">
        <f t="shared" si="0"/>
        <v>17000</v>
      </c>
      <c r="F10" s="60">
        <v>17000</v>
      </c>
      <c r="G10" s="59">
        <f>E10-F10</f>
        <v>0</v>
      </c>
    </row>
    <row r="11" spans="1:10" x14ac:dyDescent="0.25">
      <c r="A11" s="57"/>
      <c r="B11" s="67" t="s">
        <v>41</v>
      </c>
      <c r="C11" s="59">
        <f>'OCT 21'!G11:G17</f>
        <v>1600</v>
      </c>
      <c r="D11" s="78">
        <f>SUM(D5:D10)</f>
        <v>52000</v>
      </c>
      <c r="E11" s="86">
        <f>SUM(E5:E10)</f>
        <v>53600</v>
      </c>
      <c r="F11" s="87">
        <f>SUM(F5:F10)</f>
        <v>52000</v>
      </c>
      <c r="G11" s="86">
        <f>SUM(G5:G10)</f>
        <v>1600</v>
      </c>
    </row>
    <row r="12" spans="1:10" x14ac:dyDescent="0.25">
      <c r="A12" s="57"/>
      <c r="B12" s="62"/>
      <c r="C12" s="59">
        <f>'JANUARY 21'!G12:G20</f>
        <v>0</v>
      </c>
      <c r="D12" s="57"/>
      <c r="E12" s="64"/>
      <c r="F12" s="66"/>
      <c r="G12" s="64"/>
    </row>
    <row r="13" spans="1:10" x14ac:dyDescent="0.25">
      <c r="A13" s="81"/>
      <c r="B13" s="82"/>
      <c r="C13" s="59">
        <f>'JANUARY 21'!G13:G21</f>
        <v>0</v>
      </c>
      <c r="D13" s="81"/>
      <c r="E13" s="83"/>
      <c r="F13" s="84"/>
      <c r="G13" s="83"/>
    </row>
    <row r="14" spans="1:10" x14ac:dyDescent="0.25">
      <c r="A14" s="81"/>
      <c r="B14" s="82"/>
      <c r="C14" s="82"/>
      <c r="D14" s="81"/>
      <c r="E14" s="83"/>
      <c r="F14" s="84"/>
      <c r="G14" s="83"/>
    </row>
    <row r="15" spans="1:10" x14ac:dyDescent="0.25">
      <c r="A15" s="81"/>
      <c r="B15" s="82"/>
      <c r="C15" s="82"/>
      <c r="D15" s="81"/>
      <c r="E15" s="83"/>
      <c r="F15" s="84"/>
      <c r="G15" s="83"/>
    </row>
    <row r="16" spans="1:10" ht="31.5" customHeight="1" x14ac:dyDescent="0.25">
      <c r="A16" s="101" t="s">
        <v>32</v>
      </c>
      <c r="B16" s="101"/>
      <c r="C16" s="101"/>
      <c r="D16" s="101"/>
      <c r="E16" s="101"/>
      <c r="F16" s="101"/>
      <c r="G16" s="101"/>
      <c r="H16" s="101"/>
      <c r="I16" s="101"/>
      <c r="J16" s="101"/>
    </row>
    <row r="17" spans="1:9" x14ac:dyDescent="0.25">
      <c r="A17" s="85"/>
      <c r="B17" s="98" t="s">
        <v>134</v>
      </c>
      <c r="C17" s="85"/>
      <c r="D17" s="85"/>
      <c r="E17" s="85"/>
      <c r="F17" s="98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84</v>
      </c>
      <c r="C19" s="59">
        <f>D11</f>
        <v>52000</v>
      </c>
      <c r="D19" s="57"/>
      <c r="E19" s="57"/>
      <c r="F19" s="57" t="s">
        <v>84</v>
      </c>
      <c r="G19" s="59">
        <f>F11</f>
        <v>52000</v>
      </c>
      <c r="H19" s="57"/>
      <c r="I19" s="57"/>
    </row>
    <row r="20" spans="1:9" x14ac:dyDescent="0.25">
      <c r="B20" s="57" t="s">
        <v>28</v>
      </c>
      <c r="C20" s="59">
        <f>'OCT 21'!E30</f>
        <v>-18362</v>
      </c>
      <c r="D20" s="59"/>
      <c r="E20" s="57"/>
      <c r="F20" s="57" t="s">
        <v>28</v>
      </c>
      <c r="G20" s="59">
        <f>'OCT 21'!I30</f>
        <v>-19962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 t="s">
        <v>237</v>
      </c>
      <c r="C25" s="57"/>
      <c r="D25" s="57">
        <v>30905</v>
      </c>
      <c r="E25" s="57"/>
      <c r="F25" s="57" t="s">
        <v>237</v>
      </c>
      <c r="G25" s="57"/>
      <c r="H25" s="57">
        <v>30905</v>
      </c>
      <c r="I25" s="57"/>
    </row>
    <row r="26" spans="1:9" x14ac:dyDescent="0.25">
      <c r="B26" s="72"/>
      <c r="C26" s="58"/>
      <c r="D26" s="57"/>
      <c r="E26" s="57"/>
      <c r="F26" s="72"/>
      <c r="G26" s="58"/>
      <c r="H26" s="57"/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33638</v>
      </c>
      <c r="D30" s="91">
        <f>SUM(D20:D29)</f>
        <v>42065</v>
      </c>
      <c r="E30" s="91">
        <f>C30-D30</f>
        <v>-8427</v>
      </c>
      <c r="F30" s="61" t="s">
        <v>41</v>
      </c>
      <c r="G30" s="91">
        <f>G19+G20</f>
        <v>32038</v>
      </c>
      <c r="H30" s="91">
        <f>SUM(H20:H29)</f>
        <v>42065</v>
      </c>
      <c r="I30" s="91">
        <f>G30-H30</f>
        <v>-10027</v>
      </c>
    </row>
    <row r="31" spans="1:9" x14ac:dyDescent="0.25">
      <c r="A31" s="39"/>
      <c r="B31" s="38"/>
      <c r="C31" s="38"/>
      <c r="D31" s="38"/>
      <c r="H31" s="88">
        <f>H30-H22-H20</f>
        <v>37905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mergeCells count="4">
    <mergeCell ref="C1:F1"/>
    <mergeCell ref="C2:F2"/>
    <mergeCell ref="C3:F3"/>
    <mergeCell ref="A16:J1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D31" sqref="D31"/>
    </sheetView>
  </sheetViews>
  <sheetFormatPr defaultRowHeight="15" x14ac:dyDescent="0.25"/>
  <cols>
    <col min="1" max="1" width="7.28515625" customWidth="1"/>
    <col min="2" max="2" width="18.7109375" customWidth="1"/>
    <col min="3" max="3" width="18.28515625" customWidth="1"/>
    <col min="4" max="4" width="19.5703125" customWidth="1"/>
    <col min="5" max="5" width="12.7109375" customWidth="1"/>
    <col min="6" max="6" width="12.42578125" customWidth="1"/>
  </cols>
  <sheetData>
    <row r="1" spans="1:10" ht="43.5" customHeight="1" x14ac:dyDescent="0.25">
      <c r="C1" s="99" t="s">
        <v>105</v>
      </c>
      <c r="D1" s="99"/>
      <c r="E1" s="99"/>
      <c r="F1" s="99"/>
    </row>
    <row r="2" spans="1:10" ht="34.5" customHeight="1" x14ac:dyDescent="0.25">
      <c r="A2" s="38"/>
      <c r="B2" s="38"/>
      <c r="C2" s="99" t="s">
        <v>106</v>
      </c>
      <c r="D2" s="99"/>
      <c r="E2" s="99"/>
      <c r="F2" s="99"/>
    </row>
    <row r="3" spans="1:10" ht="35.25" customHeight="1" x14ac:dyDescent="0.25">
      <c r="A3" s="38"/>
      <c r="B3" s="49" t="s">
        <v>110</v>
      </c>
      <c r="C3" s="100" t="s">
        <v>238</v>
      </c>
      <c r="D3" s="100"/>
      <c r="E3" s="100"/>
      <c r="F3" s="100"/>
    </row>
    <row r="4" spans="1:10" x14ac:dyDescent="0.25">
      <c r="A4" s="95"/>
      <c r="B4" s="93" t="s">
        <v>3</v>
      </c>
      <c r="C4" s="93" t="s">
        <v>28</v>
      </c>
      <c r="D4" s="93" t="s">
        <v>7</v>
      </c>
      <c r="E4" s="96" t="s">
        <v>108</v>
      </c>
      <c r="F4" s="93" t="s">
        <v>135</v>
      </c>
      <c r="G4" s="94" t="s">
        <v>31</v>
      </c>
      <c r="H4" s="97"/>
      <c r="I4" s="97"/>
      <c r="J4" s="97"/>
    </row>
    <row r="5" spans="1:10" x14ac:dyDescent="0.25">
      <c r="A5" s="57">
        <v>1</v>
      </c>
      <c r="B5" s="57" t="s">
        <v>100</v>
      </c>
      <c r="C5" s="59">
        <f>'NOVEMBER 21'!C5:C11</f>
        <v>0</v>
      </c>
      <c r="D5" s="57">
        <v>7000</v>
      </c>
      <c r="E5" s="59">
        <f t="shared" ref="E5:E10" si="0">C5+D5</f>
        <v>7000</v>
      </c>
      <c r="F5" s="60"/>
      <c r="G5" s="59">
        <f t="shared" ref="G5:G8" si="1">E5-F5</f>
        <v>7000</v>
      </c>
    </row>
    <row r="6" spans="1:10" x14ac:dyDescent="0.25">
      <c r="A6" s="57">
        <v>2</v>
      </c>
      <c r="B6" s="61" t="s">
        <v>101</v>
      </c>
      <c r="C6" s="59">
        <f>'NOVEMBER 21'!C6:C12</f>
        <v>0</v>
      </c>
      <c r="D6" s="57">
        <v>7000</v>
      </c>
      <c r="E6" s="59">
        <f t="shared" si="0"/>
        <v>7000</v>
      </c>
      <c r="F6" s="60">
        <v>7000</v>
      </c>
      <c r="G6" s="59">
        <f t="shared" si="1"/>
        <v>0</v>
      </c>
      <c r="H6" t="s">
        <v>74</v>
      </c>
    </row>
    <row r="7" spans="1:10" x14ac:dyDescent="0.25">
      <c r="A7" s="57">
        <v>3</v>
      </c>
      <c r="B7" s="57" t="s">
        <v>64</v>
      </c>
      <c r="C7" s="59">
        <f>'NOVEMBER 21'!C7:C13</f>
        <v>0</v>
      </c>
      <c r="D7" s="57">
        <v>7000</v>
      </c>
      <c r="E7" s="59">
        <f t="shared" si="0"/>
        <v>7000</v>
      </c>
      <c r="F7" s="60"/>
      <c r="G7" s="59">
        <f t="shared" si="1"/>
        <v>7000</v>
      </c>
    </row>
    <row r="8" spans="1:10" x14ac:dyDescent="0.25">
      <c r="A8" s="57">
        <v>4</v>
      </c>
      <c r="B8" s="57" t="s">
        <v>137</v>
      </c>
      <c r="C8" s="59">
        <f>'NOVEMBER 21'!C8:C14</f>
        <v>1500</v>
      </c>
      <c r="D8" s="57">
        <v>7000</v>
      </c>
      <c r="E8" s="59">
        <f t="shared" si="0"/>
        <v>8500</v>
      </c>
      <c r="F8" s="60"/>
      <c r="G8" s="59">
        <f t="shared" si="1"/>
        <v>8500</v>
      </c>
    </row>
    <row r="9" spans="1:10" x14ac:dyDescent="0.25">
      <c r="A9" s="57">
        <v>5</v>
      </c>
      <c r="B9" s="63" t="s">
        <v>156</v>
      </c>
      <c r="C9" s="59">
        <f>'NOVEMBER 21'!C9:C15</f>
        <v>100</v>
      </c>
      <c r="D9" s="57">
        <v>7000</v>
      </c>
      <c r="E9" s="59">
        <f t="shared" si="0"/>
        <v>7100</v>
      </c>
      <c r="F9" s="60"/>
      <c r="G9" s="59">
        <f>E9-F9</f>
        <v>7100</v>
      </c>
    </row>
    <row r="10" spans="1:10" x14ac:dyDescent="0.25">
      <c r="A10" s="57">
        <v>6</v>
      </c>
      <c r="B10" s="63" t="s">
        <v>152</v>
      </c>
      <c r="C10" s="59">
        <f>'NOVEMBER 21'!C10:C16</f>
        <v>0</v>
      </c>
      <c r="D10" s="57">
        <v>17000</v>
      </c>
      <c r="E10" s="59">
        <f t="shared" si="0"/>
        <v>17000</v>
      </c>
      <c r="F10" s="60"/>
      <c r="G10" s="59">
        <f>E10-F10</f>
        <v>17000</v>
      </c>
    </row>
    <row r="11" spans="1:10" x14ac:dyDescent="0.25">
      <c r="A11" s="57"/>
      <c r="B11" s="67" t="s">
        <v>41</v>
      </c>
      <c r="C11" s="59">
        <f>'NOVEMBER 21'!C11:C17</f>
        <v>1600</v>
      </c>
      <c r="D11" s="78">
        <f>SUM(D5:D10)</f>
        <v>52000</v>
      </c>
      <c r="E11" s="86">
        <f>SUM(E5:E10)</f>
        <v>53600</v>
      </c>
      <c r="F11" s="87">
        <f>SUM(F5:F10)</f>
        <v>7000</v>
      </c>
      <c r="G11" s="86">
        <f>SUM(G5:G10)</f>
        <v>46600</v>
      </c>
    </row>
    <row r="12" spans="1:10" x14ac:dyDescent="0.25">
      <c r="A12" s="57"/>
      <c r="B12" s="62"/>
      <c r="C12" s="59">
        <f>'JANUARY 21'!G12:G20</f>
        <v>0</v>
      </c>
      <c r="D12" s="57"/>
      <c r="E12" s="64"/>
      <c r="F12" s="66"/>
      <c r="G12" s="64"/>
    </row>
    <row r="13" spans="1:10" x14ac:dyDescent="0.25">
      <c r="A13" s="81"/>
      <c r="B13" s="82"/>
      <c r="C13" s="59">
        <f>'JANUARY 21'!G13:G21</f>
        <v>0</v>
      </c>
      <c r="D13" s="81"/>
      <c r="E13" s="83"/>
      <c r="F13" s="84"/>
      <c r="G13" s="83"/>
    </row>
    <row r="14" spans="1:10" x14ac:dyDescent="0.25">
      <c r="A14" s="81"/>
      <c r="B14" s="82"/>
      <c r="C14" s="82"/>
      <c r="D14" s="81"/>
      <c r="E14" s="83"/>
      <c r="F14" s="84"/>
      <c r="G14" s="83"/>
    </row>
    <row r="15" spans="1:10" x14ac:dyDescent="0.25">
      <c r="A15" s="81"/>
      <c r="B15" s="82"/>
      <c r="C15" s="82"/>
      <c r="D15" s="81"/>
      <c r="E15" s="83"/>
      <c r="F15" s="84"/>
      <c r="G15" s="83"/>
    </row>
    <row r="16" spans="1:10" ht="23.25" x14ac:dyDescent="0.25">
      <c r="A16" s="101" t="s">
        <v>32</v>
      </c>
      <c r="B16" s="101"/>
      <c r="C16" s="101"/>
      <c r="D16" s="101"/>
      <c r="E16" s="101"/>
      <c r="F16" s="101"/>
      <c r="G16" s="101"/>
      <c r="H16" s="101"/>
      <c r="I16" s="101"/>
      <c r="J16" s="101"/>
    </row>
    <row r="17" spans="1:9" x14ac:dyDescent="0.25">
      <c r="A17" s="85"/>
      <c r="B17" s="98" t="s">
        <v>134</v>
      </c>
      <c r="C17" s="85"/>
      <c r="D17" s="85"/>
      <c r="E17" s="85"/>
      <c r="F17" s="98" t="s">
        <v>135</v>
      </c>
      <c r="G17" s="85"/>
      <c r="H17" s="85"/>
      <c r="I17" s="85"/>
    </row>
    <row r="18" spans="1:9" ht="15.75" x14ac:dyDescent="0.25">
      <c r="B18" s="56" t="s">
        <v>33</v>
      </c>
      <c r="C18" s="56" t="s">
        <v>34</v>
      </c>
      <c r="D18" s="56" t="s">
        <v>35</v>
      </c>
      <c r="E18" s="56" t="s">
        <v>36</v>
      </c>
      <c r="F18" s="56" t="s">
        <v>33</v>
      </c>
      <c r="G18" s="56" t="s">
        <v>34</v>
      </c>
      <c r="H18" s="56" t="s">
        <v>35</v>
      </c>
      <c r="I18" s="56" t="s">
        <v>36</v>
      </c>
    </row>
    <row r="19" spans="1:9" x14ac:dyDescent="0.25">
      <c r="B19" s="57" t="s">
        <v>173</v>
      </c>
      <c r="C19" s="59">
        <f>D11</f>
        <v>52000</v>
      </c>
      <c r="D19" s="57"/>
      <c r="E19" s="57"/>
      <c r="F19" s="57" t="s">
        <v>173</v>
      </c>
      <c r="G19" s="59">
        <f>F11</f>
        <v>7000</v>
      </c>
      <c r="H19" s="57"/>
      <c r="I19" s="57"/>
    </row>
    <row r="20" spans="1:9" x14ac:dyDescent="0.25">
      <c r="B20" s="57" t="s">
        <v>28</v>
      </c>
      <c r="C20" s="59">
        <f>'NOVEMBER 21'!E30</f>
        <v>-8427</v>
      </c>
      <c r="D20" s="59"/>
      <c r="E20" s="57"/>
      <c r="F20" s="57" t="s">
        <v>28</v>
      </c>
      <c r="G20" s="59">
        <f>'NOVEMBER 21'!I30</f>
        <v>-10027</v>
      </c>
      <c r="H20" s="59"/>
      <c r="I20" s="57"/>
    </row>
    <row r="21" spans="1:9" x14ac:dyDescent="0.25">
      <c r="B21" s="71" t="s">
        <v>54</v>
      </c>
      <c r="C21" s="57"/>
      <c r="D21" s="57"/>
      <c r="E21" s="57"/>
      <c r="F21" s="71" t="s">
        <v>54</v>
      </c>
      <c r="G21" s="57"/>
      <c r="H21" s="57"/>
      <c r="I21" s="57"/>
    </row>
    <row r="22" spans="1:9" x14ac:dyDescent="0.25">
      <c r="B22" s="57" t="s">
        <v>104</v>
      </c>
      <c r="C22" s="70">
        <v>0.08</v>
      </c>
      <c r="D22" s="57">
        <f>C22*C19</f>
        <v>4160</v>
      </c>
      <c r="F22" s="57" t="s">
        <v>104</v>
      </c>
      <c r="G22" s="70">
        <v>0.08</v>
      </c>
      <c r="H22" s="57">
        <f>D22</f>
        <v>4160</v>
      </c>
      <c r="I22" s="57"/>
    </row>
    <row r="23" spans="1:9" x14ac:dyDescent="0.25">
      <c r="B23" s="72"/>
      <c r="C23" s="57"/>
      <c r="D23" s="57"/>
      <c r="E23" s="57"/>
      <c r="F23" s="72"/>
      <c r="G23" s="57"/>
      <c r="H23" s="57"/>
      <c r="I23" s="57"/>
    </row>
    <row r="24" spans="1:9" x14ac:dyDescent="0.25">
      <c r="B24" s="75" t="s">
        <v>193</v>
      </c>
      <c r="D24" s="57">
        <v>7000</v>
      </c>
      <c r="E24" s="57"/>
      <c r="F24" s="75" t="s">
        <v>193</v>
      </c>
      <c r="H24" s="57">
        <v>7000</v>
      </c>
      <c r="I24" s="57"/>
    </row>
    <row r="25" spans="1:9" x14ac:dyDescent="0.25">
      <c r="B25" s="57"/>
      <c r="C25" s="57"/>
      <c r="D25" s="57"/>
      <c r="E25" s="57"/>
      <c r="F25" s="57"/>
      <c r="G25" s="57"/>
      <c r="H25" s="57"/>
      <c r="I25" s="57"/>
    </row>
    <row r="26" spans="1:9" x14ac:dyDescent="0.25">
      <c r="B26" s="72"/>
      <c r="C26" s="58"/>
      <c r="D26" s="57"/>
      <c r="E26" s="57"/>
      <c r="F26" s="72"/>
      <c r="G26" s="58"/>
      <c r="H26" s="57"/>
      <c r="I26" s="57"/>
    </row>
    <row r="27" spans="1:9" x14ac:dyDescent="0.25">
      <c r="B27" s="72"/>
      <c r="C27" s="89"/>
      <c r="D27" s="90"/>
      <c r="E27" s="57"/>
      <c r="F27" s="72"/>
      <c r="G27" s="89"/>
      <c r="H27" s="90"/>
      <c r="I27" s="57"/>
    </row>
    <row r="28" spans="1:9" x14ac:dyDescent="0.25">
      <c r="B28" s="72"/>
      <c r="C28" s="57"/>
      <c r="D28" s="57"/>
      <c r="E28" s="57"/>
      <c r="F28" s="72"/>
      <c r="G28" s="57"/>
      <c r="H28" s="57"/>
      <c r="I28" s="57"/>
    </row>
    <row r="29" spans="1:9" x14ac:dyDescent="0.25">
      <c r="B29" s="63"/>
      <c r="C29" s="57"/>
      <c r="D29" s="57"/>
      <c r="E29" s="57"/>
      <c r="F29" s="63"/>
      <c r="G29" s="57"/>
      <c r="H29" s="57"/>
      <c r="I29" s="57"/>
    </row>
    <row r="30" spans="1:9" x14ac:dyDescent="0.25">
      <c r="A30" s="39"/>
      <c r="B30" s="61" t="s">
        <v>41</v>
      </c>
      <c r="C30" s="91">
        <f>C19+C20</f>
        <v>43573</v>
      </c>
      <c r="D30" s="91">
        <f>SUM(D22:D29)</f>
        <v>11160</v>
      </c>
      <c r="E30" s="91">
        <f>C30-D30</f>
        <v>32413</v>
      </c>
      <c r="F30" s="61" t="s">
        <v>41</v>
      </c>
      <c r="G30" s="91">
        <f>G19+G20</f>
        <v>-3027</v>
      </c>
      <c r="H30" s="91">
        <f>SUM(H22:H29)</f>
        <v>11160</v>
      </c>
      <c r="I30" s="91">
        <f>G30-H30</f>
        <v>-14187</v>
      </c>
    </row>
    <row r="31" spans="1:9" x14ac:dyDescent="0.25">
      <c r="A31" s="39"/>
      <c r="B31" s="38"/>
      <c r="C31" s="38"/>
      <c r="D31" s="38"/>
      <c r="H31" s="88">
        <f>H30-H22-H20</f>
        <v>7000</v>
      </c>
    </row>
    <row r="32" spans="1:9" x14ac:dyDescent="0.25">
      <c r="B32" s="38" t="s">
        <v>98</v>
      </c>
      <c r="D32" s="74" t="s">
        <v>113</v>
      </c>
      <c r="F32" s="38" t="s">
        <v>99</v>
      </c>
    </row>
    <row r="33" spans="2:6" x14ac:dyDescent="0.25">
      <c r="D33" s="38"/>
    </row>
    <row r="34" spans="2:6" x14ac:dyDescent="0.25">
      <c r="B34" s="38" t="s">
        <v>164</v>
      </c>
      <c r="C34" s="38"/>
      <c r="D34" s="38" t="s">
        <v>87</v>
      </c>
      <c r="F34" s="38" t="s">
        <v>97</v>
      </c>
    </row>
  </sheetData>
  <mergeCells count="4">
    <mergeCell ref="C1:F1"/>
    <mergeCell ref="C2:F2"/>
    <mergeCell ref="C3:F3"/>
    <mergeCell ref="A16:J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workbookViewId="0">
      <selection activeCell="F30" sqref="F30"/>
    </sheetView>
  </sheetViews>
  <sheetFormatPr defaultRowHeight="15" x14ac:dyDescent="0.25"/>
  <cols>
    <col min="2" max="2" width="23.42578125" customWidth="1"/>
    <col min="3" max="3" width="16" customWidth="1"/>
    <col min="5" max="5" width="10.7109375" customWidth="1"/>
  </cols>
  <sheetData>
    <row r="1" spans="1:9" ht="33.75" x14ac:dyDescent="0.25">
      <c r="B1" s="12"/>
      <c r="C1" s="13"/>
      <c r="D1" s="14" t="s">
        <v>26</v>
      </c>
      <c r="E1" s="13"/>
    </row>
    <row r="2" spans="1:9" ht="18.75" x14ac:dyDescent="0.25">
      <c r="A2" s="15" t="s">
        <v>83</v>
      </c>
      <c r="B2" s="16"/>
      <c r="C2" s="16"/>
      <c r="D2" s="17"/>
      <c r="E2" s="17"/>
      <c r="F2" s="17"/>
      <c r="G2" s="17"/>
      <c r="H2" s="17"/>
    </row>
    <row r="3" spans="1:9" x14ac:dyDescent="0.25">
      <c r="A3" s="4"/>
      <c r="B3" s="18" t="s">
        <v>27</v>
      </c>
      <c r="C3" s="18" t="s">
        <v>48</v>
      </c>
      <c r="D3" s="19" t="s">
        <v>28</v>
      </c>
      <c r="E3" s="18" t="s">
        <v>7</v>
      </c>
      <c r="F3" s="4" t="s">
        <v>29</v>
      </c>
      <c r="G3" s="4" t="s">
        <v>50</v>
      </c>
      <c r="H3" s="18" t="s">
        <v>30</v>
      </c>
      <c r="I3" s="20" t="s">
        <v>31</v>
      </c>
    </row>
    <row r="4" spans="1:9" x14ac:dyDescent="0.25">
      <c r="A4" s="4">
        <v>1</v>
      </c>
      <c r="B4" s="4" t="s">
        <v>60</v>
      </c>
      <c r="D4" s="22">
        <v>0</v>
      </c>
      <c r="E4" s="4">
        <v>6000</v>
      </c>
      <c r="F4" s="4"/>
      <c r="G4" s="23">
        <f>D4+E4+F4</f>
        <v>6000</v>
      </c>
      <c r="H4" s="44">
        <v>6000</v>
      </c>
      <c r="I4" s="23">
        <f t="shared" ref="I4:I9" si="0">G4-H4</f>
        <v>0</v>
      </c>
    </row>
    <row r="5" spans="1:9" x14ac:dyDescent="0.25">
      <c r="A5" s="4">
        <v>2</v>
      </c>
      <c r="B5" s="4" t="s">
        <v>57</v>
      </c>
      <c r="C5" s="21"/>
      <c r="D5" s="22"/>
      <c r="E5" s="4">
        <v>6000</v>
      </c>
      <c r="F5" s="4"/>
      <c r="G5" s="23">
        <f>SUM(E5:F5)</f>
        <v>6000</v>
      </c>
      <c r="H5" s="24">
        <v>6000</v>
      </c>
      <c r="I5" s="23">
        <f t="shared" si="0"/>
        <v>0</v>
      </c>
    </row>
    <row r="6" spans="1:9" x14ac:dyDescent="0.25">
      <c r="A6" s="4">
        <v>3</v>
      </c>
      <c r="B6" s="4" t="s">
        <v>64</v>
      </c>
      <c r="C6" s="21"/>
      <c r="D6" s="22">
        <v>0</v>
      </c>
      <c r="E6" s="4">
        <v>9000</v>
      </c>
      <c r="F6" s="4"/>
      <c r="G6" s="23">
        <v>9000</v>
      </c>
      <c r="H6" s="24">
        <v>9000</v>
      </c>
      <c r="I6" s="23">
        <f t="shared" si="0"/>
        <v>0</v>
      </c>
    </row>
    <row r="7" spans="1:9" x14ac:dyDescent="0.25">
      <c r="A7" s="4">
        <v>4</v>
      </c>
      <c r="B7" s="10" t="s">
        <v>10</v>
      </c>
      <c r="C7" s="21"/>
      <c r="D7" s="22">
        <v>0</v>
      </c>
      <c r="E7" s="4">
        <v>6000</v>
      </c>
      <c r="F7" s="4"/>
      <c r="G7" s="23">
        <f>SUM(D7:F7)</f>
        <v>6000</v>
      </c>
      <c r="H7" s="24">
        <v>6000</v>
      </c>
      <c r="I7" s="23">
        <f t="shared" si="0"/>
        <v>0</v>
      </c>
    </row>
    <row r="8" spans="1:9" x14ac:dyDescent="0.25">
      <c r="A8" s="4">
        <v>5</v>
      </c>
      <c r="B8" s="4" t="s">
        <v>79</v>
      </c>
      <c r="C8" s="21"/>
      <c r="D8" s="22">
        <v>16000</v>
      </c>
      <c r="E8" s="4">
        <v>6000</v>
      </c>
      <c r="F8" s="4"/>
      <c r="G8" s="23">
        <v>6000</v>
      </c>
      <c r="H8" s="44">
        <v>4000</v>
      </c>
      <c r="I8" s="23">
        <f t="shared" si="0"/>
        <v>2000</v>
      </c>
    </row>
    <row r="9" spans="1:9" x14ac:dyDescent="0.25">
      <c r="A9" s="4">
        <v>6</v>
      </c>
      <c r="E9" s="4"/>
      <c r="F9" s="4"/>
      <c r="G9" s="23"/>
      <c r="H9" s="44"/>
      <c r="I9" s="23">
        <f t="shared" si="0"/>
        <v>0</v>
      </c>
    </row>
    <row r="10" spans="1:9" x14ac:dyDescent="0.25">
      <c r="A10" s="4"/>
      <c r="B10" s="4"/>
      <c r="C10" s="21"/>
      <c r="D10" s="22"/>
      <c r="E10" s="4"/>
      <c r="F10" s="4"/>
      <c r="G10" s="23"/>
      <c r="H10" s="24"/>
      <c r="I10" s="23"/>
    </row>
    <row r="11" spans="1:9" x14ac:dyDescent="0.25">
      <c r="A11" s="4"/>
      <c r="B11" s="41" t="s">
        <v>41</v>
      </c>
      <c r="D11" s="22">
        <f>SUM(D4:D10)</f>
        <v>16000</v>
      </c>
      <c r="E11" s="4">
        <f>SUM(E4:E10)</f>
        <v>33000</v>
      </c>
      <c r="F11" s="4"/>
      <c r="G11" s="23">
        <f>SUM(G4:G10)</f>
        <v>33000</v>
      </c>
      <c r="H11" s="45">
        <f>SUM(H4:H10)</f>
        <v>31000</v>
      </c>
      <c r="I11" s="23">
        <f>SUM(I4:I10)</f>
        <v>2000</v>
      </c>
    </row>
    <row r="12" spans="1:9" x14ac:dyDescent="0.25">
      <c r="A12" s="4"/>
      <c r="B12" s="21"/>
      <c r="C12" s="26"/>
      <c r="D12" s="22"/>
      <c r="E12" s="4"/>
      <c r="F12" s="4"/>
      <c r="G12" s="23"/>
      <c r="H12" s="24"/>
      <c r="I12" s="23"/>
    </row>
    <row r="13" spans="1:9" x14ac:dyDescent="0.25">
      <c r="A13" s="4"/>
      <c r="B13" s="26"/>
      <c r="C13" s="26"/>
      <c r="D13" s="22"/>
      <c r="E13" s="4"/>
      <c r="F13" s="4"/>
      <c r="G13" s="23"/>
      <c r="H13" s="24"/>
      <c r="I13" s="23"/>
    </row>
    <row r="14" spans="1:9" x14ac:dyDescent="0.25">
      <c r="A14" s="4"/>
      <c r="B14" s="26"/>
      <c r="C14" s="21"/>
      <c r="D14" s="22"/>
      <c r="E14" s="4"/>
      <c r="F14" s="4"/>
      <c r="G14" s="23"/>
      <c r="H14" s="24"/>
      <c r="I14" s="23"/>
    </row>
    <row r="15" spans="1:9" x14ac:dyDescent="0.25">
      <c r="A15" s="4"/>
      <c r="B15" s="25"/>
      <c r="C15" s="21"/>
      <c r="D15" s="22"/>
      <c r="E15" s="4"/>
      <c r="F15" s="4"/>
      <c r="G15" s="23"/>
      <c r="H15" s="24"/>
      <c r="I15" s="23"/>
    </row>
    <row r="16" spans="1:9" x14ac:dyDescent="0.25">
      <c r="A16" s="4"/>
      <c r="B16" s="21"/>
      <c r="D16" s="22"/>
      <c r="E16" s="4"/>
      <c r="F16" s="4"/>
      <c r="G16" s="23"/>
      <c r="H16" s="24"/>
      <c r="I16" s="23"/>
    </row>
    <row r="17" spans="1:9" x14ac:dyDescent="0.25">
      <c r="A17" s="4"/>
      <c r="B17" s="21"/>
      <c r="C17" s="21"/>
      <c r="D17" s="27"/>
      <c r="E17" s="28"/>
      <c r="F17" s="4"/>
      <c r="G17" s="23"/>
      <c r="H17" s="24"/>
      <c r="I17" s="23"/>
    </row>
    <row r="18" spans="1:9" ht="23.25" x14ac:dyDescent="0.35">
      <c r="B18" s="29" t="s">
        <v>32</v>
      </c>
    </row>
    <row r="19" spans="1:9" ht="23.25" x14ac:dyDescent="0.35">
      <c r="B19" s="31" t="s">
        <v>33</v>
      </c>
      <c r="C19" s="31" t="s">
        <v>34</v>
      </c>
      <c r="D19" s="31" t="s">
        <v>35</v>
      </c>
      <c r="E19" s="31" t="s">
        <v>36</v>
      </c>
    </row>
    <row r="20" spans="1:9" x14ac:dyDescent="0.25">
      <c r="B20" s="4" t="s">
        <v>59</v>
      </c>
      <c r="C20" s="23">
        <f>G11</f>
        <v>33000</v>
      </c>
      <c r="D20" s="4"/>
      <c r="E20" s="4"/>
    </row>
    <row r="21" spans="1:9" x14ac:dyDescent="0.25">
      <c r="B21" s="4"/>
      <c r="C21" s="23"/>
      <c r="D21" s="4"/>
      <c r="E21" s="4"/>
    </row>
    <row r="22" spans="1:9" x14ac:dyDescent="0.25">
      <c r="B22" s="4"/>
      <c r="C22" s="23"/>
      <c r="D22" s="4"/>
      <c r="E22" s="4"/>
    </row>
    <row r="23" spans="1:9" x14ac:dyDescent="0.25">
      <c r="B23" s="32">
        <v>0.08</v>
      </c>
      <c r="C23" s="32"/>
      <c r="D23" s="23">
        <f>C20*B23</f>
        <v>2640</v>
      </c>
      <c r="E23" s="4"/>
    </row>
    <row r="24" spans="1:9" x14ac:dyDescent="0.25">
      <c r="B24" s="33" t="s">
        <v>39</v>
      </c>
      <c r="C24" s="23">
        <v>33000</v>
      </c>
      <c r="D24" s="4"/>
      <c r="E24" s="4"/>
    </row>
    <row r="25" spans="1:9" x14ac:dyDescent="0.25">
      <c r="B25" s="35" t="s">
        <v>54</v>
      </c>
      <c r="C25" s="4"/>
      <c r="D25" s="4"/>
      <c r="E25" s="4"/>
    </row>
    <row r="26" spans="1:9" x14ac:dyDescent="0.25">
      <c r="B26" s="4" t="s">
        <v>65</v>
      </c>
      <c r="C26" s="4"/>
      <c r="D26" s="4">
        <v>6000</v>
      </c>
      <c r="E26" s="4"/>
    </row>
    <row r="27" spans="1:9" x14ac:dyDescent="0.25">
      <c r="B27" s="42">
        <v>43018</v>
      </c>
      <c r="C27" s="4"/>
      <c r="D27" s="4">
        <v>24360</v>
      </c>
      <c r="E27" s="4"/>
    </row>
    <row r="28" spans="1:9" x14ac:dyDescent="0.25">
      <c r="B28" s="33" t="s">
        <v>82</v>
      </c>
      <c r="C28" s="4"/>
      <c r="D28" s="4">
        <v>16000</v>
      </c>
      <c r="E28" s="4"/>
    </row>
    <row r="29" spans="1:9" x14ac:dyDescent="0.25">
      <c r="B29" s="4"/>
      <c r="C29" s="4"/>
      <c r="D29" s="4"/>
      <c r="E29" s="4"/>
      <c r="F29">
        <f>D26+D27+D28</f>
        <v>46360</v>
      </c>
    </row>
    <row r="30" spans="1:9" x14ac:dyDescent="0.25">
      <c r="B30" s="33"/>
      <c r="C30" s="4"/>
      <c r="D30" s="4"/>
      <c r="E30" s="4"/>
    </row>
    <row r="31" spans="1:9" x14ac:dyDescent="0.25">
      <c r="B31" s="35" t="s">
        <v>41</v>
      </c>
      <c r="C31" s="37">
        <f>C24</f>
        <v>33000</v>
      </c>
      <c r="D31" s="37">
        <f>SUM(D23:D30)</f>
        <v>49000</v>
      </c>
      <c r="E31" s="37">
        <f>C31-D31</f>
        <v>-16000</v>
      </c>
    </row>
    <row r="32" spans="1:9" x14ac:dyDescent="0.25">
      <c r="A32" s="39" t="s">
        <v>0</v>
      </c>
      <c r="B32" s="38"/>
      <c r="C32" s="38" t="s">
        <v>42</v>
      </c>
      <c r="D32" s="38" t="s">
        <v>43</v>
      </c>
    </row>
    <row r="33" spans="1:5" x14ac:dyDescent="0.25">
      <c r="A33" s="39" t="s">
        <v>47</v>
      </c>
      <c r="D33" s="40" t="s">
        <v>44</v>
      </c>
      <c r="E33" s="38" t="s">
        <v>45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sqref="A1:I36"/>
    </sheetView>
  </sheetViews>
  <sheetFormatPr defaultRowHeight="15" x14ac:dyDescent="0.25"/>
  <cols>
    <col min="2" max="2" width="16.42578125" customWidth="1"/>
    <col min="5" max="5" width="13.140625" customWidth="1"/>
    <col min="7" max="7" width="14.85546875" customWidth="1"/>
    <col min="9" max="9" width="11.85546875" customWidth="1"/>
  </cols>
  <sheetData>
    <row r="1" spans="1:12" ht="33.75" x14ac:dyDescent="0.25">
      <c r="B1" s="12"/>
      <c r="C1" s="13"/>
      <c r="D1" s="14" t="s">
        <v>26</v>
      </c>
      <c r="E1" s="13"/>
    </row>
    <row r="2" spans="1:12" ht="18.75" x14ac:dyDescent="0.25">
      <c r="A2" s="15" t="s">
        <v>83</v>
      </c>
      <c r="B2" s="16"/>
      <c r="C2" s="16"/>
      <c r="D2" s="17"/>
      <c r="E2" s="17"/>
      <c r="F2" s="17"/>
      <c r="G2" s="17"/>
      <c r="H2" s="17"/>
    </row>
    <row r="3" spans="1:12" x14ac:dyDescent="0.25">
      <c r="A3" s="4"/>
      <c r="B3" s="18" t="s">
        <v>27</v>
      </c>
      <c r="C3" s="18" t="s">
        <v>48</v>
      </c>
      <c r="D3" s="19" t="s">
        <v>28</v>
      </c>
      <c r="E3" s="18" t="s">
        <v>7</v>
      </c>
      <c r="F3" s="4" t="s">
        <v>29</v>
      </c>
      <c r="G3" s="4" t="s">
        <v>50</v>
      </c>
      <c r="H3" s="18" t="s">
        <v>30</v>
      </c>
      <c r="I3" s="20" t="s">
        <v>31</v>
      </c>
    </row>
    <row r="4" spans="1:12" x14ac:dyDescent="0.25">
      <c r="A4" s="4">
        <v>1</v>
      </c>
      <c r="B4" s="4" t="s">
        <v>60</v>
      </c>
      <c r="D4" s="22">
        <v>0</v>
      </c>
      <c r="E4" s="4">
        <v>6000</v>
      </c>
      <c r="F4" s="4"/>
      <c r="G4" s="23">
        <f>D4+E4</f>
        <v>6000</v>
      </c>
      <c r="H4" s="44">
        <v>6000</v>
      </c>
      <c r="I4" s="23">
        <f t="shared" ref="I4:I9" si="0">G4-H4</f>
        <v>0</v>
      </c>
    </row>
    <row r="5" spans="1:12" x14ac:dyDescent="0.25">
      <c r="A5" s="4">
        <v>2</v>
      </c>
      <c r="B5" s="4" t="s">
        <v>57</v>
      </c>
      <c r="C5" s="21"/>
      <c r="D5" s="22"/>
      <c r="E5" s="4">
        <v>6000</v>
      </c>
      <c r="F5" s="4"/>
      <c r="G5" s="23">
        <f t="shared" ref="G5:G11" si="1">D5+E5</f>
        <v>6000</v>
      </c>
      <c r="H5" s="44">
        <v>6000</v>
      </c>
      <c r="I5" s="23">
        <f t="shared" si="0"/>
        <v>0</v>
      </c>
      <c r="L5" s="47"/>
    </row>
    <row r="6" spans="1:12" x14ac:dyDescent="0.25">
      <c r="A6" s="4">
        <v>3</v>
      </c>
      <c r="B6" s="4" t="s">
        <v>64</v>
      </c>
      <c r="C6" s="21"/>
      <c r="D6" s="22">
        <v>0</v>
      </c>
      <c r="E6" s="4">
        <v>6000</v>
      </c>
      <c r="F6" s="4"/>
      <c r="G6" s="23">
        <f t="shared" si="1"/>
        <v>6000</v>
      </c>
      <c r="H6" s="44">
        <v>6000</v>
      </c>
      <c r="I6" s="23">
        <f t="shared" si="0"/>
        <v>0</v>
      </c>
    </row>
    <row r="7" spans="1:12" x14ac:dyDescent="0.25">
      <c r="A7" s="4">
        <v>4</v>
      </c>
      <c r="B7" s="10" t="s">
        <v>10</v>
      </c>
      <c r="C7" s="21"/>
      <c r="D7" s="22">
        <v>0</v>
      </c>
      <c r="E7" s="4">
        <v>6000</v>
      </c>
      <c r="F7" s="4"/>
      <c r="G7" s="23">
        <f t="shared" si="1"/>
        <v>6000</v>
      </c>
      <c r="H7" s="44">
        <v>6000</v>
      </c>
      <c r="I7" s="23">
        <f t="shared" si="0"/>
        <v>0</v>
      </c>
    </row>
    <row r="8" spans="1:12" x14ac:dyDescent="0.25">
      <c r="A8" s="4">
        <v>5</v>
      </c>
      <c r="B8" s="4" t="s">
        <v>79</v>
      </c>
      <c r="C8" s="21"/>
      <c r="D8" s="22">
        <v>16000</v>
      </c>
      <c r="E8" s="4">
        <v>6000</v>
      </c>
      <c r="F8" s="4"/>
      <c r="G8" s="23">
        <f t="shared" si="1"/>
        <v>22000</v>
      </c>
      <c r="H8" s="44">
        <v>6000</v>
      </c>
      <c r="I8" s="23">
        <f t="shared" si="0"/>
        <v>16000</v>
      </c>
    </row>
    <row r="9" spans="1:12" x14ac:dyDescent="0.25">
      <c r="A9" s="4">
        <v>6</v>
      </c>
      <c r="E9" s="4"/>
      <c r="F9" s="4"/>
      <c r="G9" s="23">
        <f t="shared" si="1"/>
        <v>0</v>
      </c>
      <c r="H9" s="44"/>
      <c r="I9" s="23">
        <f t="shared" si="0"/>
        <v>0</v>
      </c>
    </row>
    <row r="10" spans="1:12" x14ac:dyDescent="0.25">
      <c r="A10" s="4"/>
      <c r="B10" s="4"/>
      <c r="C10" s="21"/>
      <c r="D10" s="22"/>
      <c r="E10" s="4"/>
      <c r="F10" s="4"/>
      <c r="G10" s="23">
        <f t="shared" si="1"/>
        <v>0</v>
      </c>
      <c r="H10" s="24"/>
      <c r="I10" s="23"/>
    </row>
    <row r="11" spans="1:12" x14ac:dyDescent="0.25">
      <c r="A11" s="4"/>
      <c r="B11" s="41" t="s">
        <v>41</v>
      </c>
      <c r="D11" s="22"/>
      <c r="E11" s="4">
        <f>SUM(E4:E10)</f>
        <v>30000</v>
      </c>
      <c r="F11" s="4"/>
      <c r="G11" s="23">
        <f t="shared" si="1"/>
        <v>30000</v>
      </c>
      <c r="H11" s="45">
        <f>SUM(H4:H10)</f>
        <v>30000</v>
      </c>
      <c r="I11" s="23">
        <f>SUM(I4:I10)</f>
        <v>16000</v>
      </c>
    </row>
    <row r="12" spans="1:12" x14ac:dyDescent="0.25">
      <c r="A12" s="4"/>
      <c r="B12" s="21"/>
      <c r="C12" s="26"/>
      <c r="D12" s="22"/>
      <c r="E12" s="4"/>
      <c r="F12" s="4"/>
      <c r="G12" s="23"/>
      <c r="H12" s="24"/>
      <c r="I12" s="23"/>
    </row>
    <row r="13" spans="1:12" x14ac:dyDescent="0.25">
      <c r="A13" s="4"/>
      <c r="B13" s="25"/>
      <c r="C13" s="21"/>
      <c r="D13" s="22"/>
      <c r="E13" s="4"/>
      <c r="F13" s="4"/>
      <c r="G13" s="23"/>
      <c r="H13" s="24"/>
      <c r="I13" s="23"/>
    </row>
    <row r="14" spans="1:12" x14ac:dyDescent="0.25">
      <c r="A14" s="4"/>
      <c r="B14" s="21"/>
      <c r="D14" s="22"/>
      <c r="E14" s="4"/>
      <c r="F14" s="4"/>
      <c r="G14" s="23"/>
      <c r="H14" s="24"/>
      <c r="I14" s="23"/>
    </row>
    <row r="15" spans="1:12" x14ac:dyDescent="0.25">
      <c r="A15" s="4"/>
      <c r="B15" s="21"/>
      <c r="C15" s="21"/>
      <c r="D15" s="27"/>
      <c r="E15" s="28"/>
      <c r="F15" s="4"/>
      <c r="G15" s="23"/>
      <c r="H15" s="24"/>
      <c r="I15" s="23"/>
    </row>
    <row r="16" spans="1:12" ht="23.25" x14ac:dyDescent="0.35">
      <c r="B16" s="29" t="s">
        <v>32</v>
      </c>
    </row>
    <row r="17" spans="1:5" ht="23.25" x14ac:dyDescent="0.35">
      <c r="B17" s="31" t="s">
        <v>33</v>
      </c>
      <c r="C17" s="31" t="s">
        <v>34</v>
      </c>
      <c r="D17" s="31" t="s">
        <v>35</v>
      </c>
      <c r="E17" s="31" t="s">
        <v>36</v>
      </c>
    </row>
    <row r="18" spans="1:5" x14ac:dyDescent="0.25">
      <c r="B18" s="4" t="s">
        <v>84</v>
      </c>
      <c r="C18" s="23">
        <f>E11</f>
        <v>30000</v>
      </c>
      <c r="D18" s="4"/>
      <c r="E18" s="4"/>
    </row>
    <row r="19" spans="1:5" x14ac:dyDescent="0.25">
      <c r="B19" s="4"/>
      <c r="C19" s="23"/>
      <c r="D19" s="4"/>
      <c r="E19" s="4"/>
    </row>
    <row r="20" spans="1:5" x14ac:dyDescent="0.25">
      <c r="B20" s="4"/>
      <c r="C20" s="23"/>
      <c r="D20" s="4"/>
      <c r="E20" s="4"/>
    </row>
    <row r="21" spans="1:5" x14ac:dyDescent="0.25">
      <c r="B21" s="32">
        <v>0.08</v>
      </c>
      <c r="C21" s="32"/>
      <c r="D21" s="23">
        <f>C18*B21</f>
        <v>2400</v>
      </c>
      <c r="E21" s="4"/>
    </row>
    <row r="22" spans="1:5" x14ac:dyDescent="0.25">
      <c r="B22" s="33" t="s">
        <v>39</v>
      </c>
      <c r="C22" s="23">
        <f>C18</f>
        <v>30000</v>
      </c>
      <c r="D22" s="4"/>
      <c r="E22" s="4"/>
    </row>
    <row r="23" spans="1:5" x14ac:dyDescent="0.25">
      <c r="B23" s="35" t="s">
        <v>54</v>
      </c>
      <c r="C23" s="4"/>
      <c r="D23" s="4"/>
      <c r="E23" s="4"/>
    </row>
    <row r="24" spans="1:5" x14ac:dyDescent="0.25">
      <c r="B24" s="4" t="s">
        <v>65</v>
      </c>
      <c r="C24" s="4"/>
      <c r="D24" s="4">
        <v>6000</v>
      </c>
      <c r="E24" s="4"/>
    </row>
    <row r="25" spans="1:5" x14ac:dyDescent="0.25">
      <c r="B25" s="42">
        <v>43049</v>
      </c>
      <c r="C25" s="4"/>
      <c r="D25" s="4">
        <v>24360</v>
      </c>
      <c r="E25" s="4"/>
    </row>
    <row r="26" spans="1:5" x14ac:dyDescent="0.25">
      <c r="B26" s="33"/>
      <c r="C26" s="4"/>
      <c r="D26" s="4"/>
      <c r="E26" s="4"/>
    </row>
    <row r="27" spans="1:5" x14ac:dyDescent="0.25">
      <c r="B27" s="4"/>
      <c r="C27" s="4"/>
      <c r="D27" s="4"/>
      <c r="E27" s="4"/>
    </row>
    <row r="28" spans="1:5" x14ac:dyDescent="0.25">
      <c r="B28" s="33"/>
      <c r="C28" s="4"/>
      <c r="D28" s="4"/>
      <c r="E28" s="4"/>
    </row>
    <row r="29" spans="1:5" x14ac:dyDescent="0.25">
      <c r="B29" s="35" t="s">
        <v>41</v>
      </c>
      <c r="C29" s="37">
        <f>C22</f>
        <v>30000</v>
      </c>
      <c r="D29" s="37">
        <f>SUM(D21:D28)</f>
        <v>32760</v>
      </c>
      <c r="E29" s="37">
        <f>C29-D29</f>
        <v>-2760</v>
      </c>
    </row>
    <row r="30" spans="1:5" x14ac:dyDescent="0.25">
      <c r="A30" s="39" t="s">
        <v>0</v>
      </c>
      <c r="B30" s="38"/>
      <c r="C30" s="38" t="s">
        <v>42</v>
      </c>
      <c r="D30" s="38" t="s">
        <v>43</v>
      </c>
    </row>
    <row r="31" spans="1:5" x14ac:dyDescent="0.25">
      <c r="A31" s="39" t="s">
        <v>47</v>
      </c>
      <c r="D31" s="40" t="s">
        <v>44</v>
      </c>
      <c r="E31" s="38" t="s">
        <v>45</v>
      </c>
    </row>
  </sheetData>
  <pageMargins left="0.7" right="0.7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8" sqref="B8:H13"/>
    </sheetView>
  </sheetViews>
  <sheetFormatPr defaultRowHeight="15" x14ac:dyDescent="0.25"/>
  <cols>
    <col min="1" max="1" width="6.7109375" customWidth="1"/>
    <col min="2" max="2" width="11.28515625" customWidth="1"/>
  </cols>
  <sheetData>
    <row r="1" spans="1:9" ht="33.75" x14ac:dyDescent="0.25">
      <c r="B1" s="12"/>
      <c r="C1" s="13"/>
      <c r="D1" s="14" t="s">
        <v>26</v>
      </c>
      <c r="E1" s="13"/>
    </row>
    <row r="2" spans="1:9" ht="18.75" x14ac:dyDescent="0.25">
      <c r="A2" s="15" t="s">
        <v>88</v>
      </c>
      <c r="B2" s="16"/>
      <c r="C2" s="16"/>
      <c r="D2" s="17"/>
      <c r="E2" s="17"/>
      <c r="F2" s="17"/>
      <c r="G2" s="17"/>
      <c r="H2" s="17"/>
    </row>
    <row r="3" spans="1:9" x14ac:dyDescent="0.25">
      <c r="A3" s="4"/>
      <c r="B3" s="18" t="s">
        <v>27</v>
      </c>
      <c r="C3" s="18" t="s">
        <v>48</v>
      </c>
      <c r="D3" s="19" t="s">
        <v>28</v>
      </c>
      <c r="E3" s="18" t="s">
        <v>7</v>
      </c>
      <c r="F3" s="4" t="s">
        <v>29</v>
      </c>
      <c r="G3" s="4" t="s">
        <v>50</v>
      </c>
      <c r="H3" s="18" t="s">
        <v>30</v>
      </c>
      <c r="I3" s="20" t="s">
        <v>31</v>
      </c>
    </row>
    <row r="4" spans="1:9" x14ac:dyDescent="0.25">
      <c r="A4" s="4">
        <v>1</v>
      </c>
      <c r="B4" s="4" t="s">
        <v>96</v>
      </c>
      <c r="D4" s="22">
        <v>0</v>
      </c>
      <c r="E4" s="4">
        <v>6000</v>
      </c>
      <c r="F4" s="4"/>
      <c r="G4" s="23">
        <f>D4+E4</f>
        <v>6000</v>
      </c>
      <c r="H4" s="44">
        <v>6000</v>
      </c>
      <c r="I4" s="23">
        <f>G4-H4</f>
        <v>0</v>
      </c>
    </row>
    <row r="5" spans="1:9" x14ac:dyDescent="0.25">
      <c r="A5" s="4">
        <v>2</v>
      </c>
      <c r="B5" s="4" t="s">
        <v>93</v>
      </c>
      <c r="C5" s="21"/>
      <c r="D5" s="22"/>
      <c r="E5" s="4">
        <v>6000</v>
      </c>
      <c r="F5" s="4"/>
      <c r="G5" s="23">
        <f t="shared" ref="G5:G11" si="0">D5+E5</f>
        <v>6000</v>
      </c>
      <c r="H5" s="44">
        <v>6000</v>
      </c>
      <c r="I5" s="23">
        <f>G5-H5</f>
        <v>0</v>
      </c>
    </row>
    <row r="6" spans="1:9" x14ac:dyDescent="0.25">
      <c r="A6" s="4">
        <v>3</v>
      </c>
      <c r="B6" s="4" t="s">
        <v>95</v>
      </c>
      <c r="C6" s="21"/>
      <c r="D6" s="22">
        <v>0</v>
      </c>
      <c r="E6" s="4">
        <v>6000</v>
      </c>
      <c r="F6" s="4"/>
      <c r="G6" s="23">
        <f t="shared" si="0"/>
        <v>6000</v>
      </c>
      <c r="H6" s="44">
        <v>6000</v>
      </c>
      <c r="I6" s="23">
        <f>G6-H6</f>
        <v>0</v>
      </c>
    </row>
    <row r="7" spans="1:9" x14ac:dyDescent="0.25">
      <c r="A7" s="4">
        <v>4</v>
      </c>
      <c r="B7" s="10" t="s">
        <v>94</v>
      </c>
      <c r="C7" s="21"/>
      <c r="D7" s="22">
        <v>0</v>
      </c>
      <c r="E7" s="4">
        <v>6000</v>
      </c>
      <c r="F7" s="4"/>
      <c r="G7" s="23">
        <f t="shared" si="0"/>
        <v>6000</v>
      </c>
      <c r="H7" s="44">
        <v>6000</v>
      </c>
      <c r="I7" s="23">
        <f>G7-H7</f>
        <v>0</v>
      </c>
    </row>
    <row r="8" spans="1:9" x14ac:dyDescent="0.25">
      <c r="A8" s="4">
        <v>5</v>
      </c>
      <c r="B8" s="4" t="s">
        <v>87</v>
      </c>
      <c r="C8" s="21"/>
      <c r="D8" s="22">
        <v>12000</v>
      </c>
      <c r="E8" s="4">
        <v>6000</v>
      </c>
      <c r="F8" s="4"/>
      <c r="G8" s="23">
        <f t="shared" si="0"/>
        <v>18000</v>
      </c>
      <c r="H8" s="44">
        <v>6000</v>
      </c>
      <c r="I8" s="23">
        <f>G8-H8</f>
        <v>12000</v>
      </c>
    </row>
    <row r="9" spans="1:9" x14ac:dyDescent="0.25">
      <c r="A9" s="4">
        <v>6</v>
      </c>
      <c r="B9" s="4"/>
      <c r="C9" s="4"/>
      <c r="D9" s="4"/>
      <c r="E9" s="4"/>
      <c r="F9" s="4"/>
      <c r="G9" s="23"/>
      <c r="H9" s="44"/>
      <c r="I9" s="23"/>
    </row>
    <row r="10" spans="1:9" x14ac:dyDescent="0.25">
      <c r="A10" s="4"/>
      <c r="B10" s="4"/>
      <c r="C10" s="21"/>
      <c r="D10" s="22"/>
      <c r="E10" s="4"/>
      <c r="F10" s="4"/>
      <c r="G10" s="23"/>
      <c r="H10" s="24"/>
      <c r="I10" s="23"/>
    </row>
    <row r="11" spans="1:9" x14ac:dyDescent="0.25">
      <c r="A11" s="4"/>
      <c r="B11" s="41" t="s">
        <v>41</v>
      </c>
      <c r="C11" s="4"/>
      <c r="D11" s="22"/>
      <c r="E11" s="4">
        <f>SUM(E4:E10)</f>
        <v>30000</v>
      </c>
      <c r="F11" s="4"/>
      <c r="G11" s="23">
        <f t="shared" si="0"/>
        <v>30000</v>
      </c>
      <c r="H11" s="45">
        <f>SUM(H4:H10)</f>
        <v>30000</v>
      </c>
      <c r="I11" s="23">
        <f>SUM(I4:I10)</f>
        <v>12000</v>
      </c>
    </row>
    <row r="12" spans="1:9" x14ac:dyDescent="0.25">
      <c r="A12" s="4"/>
      <c r="B12" s="21"/>
      <c r="C12" s="26"/>
      <c r="D12" s="22"/>
      <c r="E12" s="4"/>
      <c r="F12" s="4"/>
      <c r="G12" s="23"/>
      <c r="H12" s="24"/>
      <c r="I12" s="23"/>
    </row>
    <row r="13" spans="1:9" x14ac:dyDescent="0.25">
      <c r="A13" s="4"/>
      <c r="B13" s="25"/>
      <c r="C13" s="21"/>
      <c r="D13" s="22"/>
      <c r="E13" s="4"/>
      <c r="F13" s="4"/>
      <c r="G13" s="23"/>
      <c r="H13" s="24"/>
      <c r="I13" s="23"/>
    </row>
    <row r="14" spans="1:9" x14ac:dyDescent="0.25">
      <c r="A14" s="4"/>
      <c r="B14" s="21"/>
      <c r="D14" s="22"/>
      <c r="E14" s="4"/>
      <c r="F14" s="4"/>
      <c r="G14" s="23"/>
      <c r="H14" s="24"/>
      <c r="I14" s="23"/>
    </row>
    <row r="15" spans="1:9" x14ac:dyDescent="0.25">
      <c r="A15" s="4"/>
      <c r="B15" s="21"/>
      <c r="C15" s="21"/>
      <c r="D15" s="27"/>
      <c r="E15" s="28"/>
      <c r="F15" s="4"/>
      <c r="G15" s="23"/>
      <c r="H15" s="24"/>
      <c r="I15" s="23"/>
    </row>
    <row r="16" spans="1:9" ht="23.25" x14ac:dyDescent="0.35">
      <c r="B16" s="29" t="s">
        <v>32</v>
      </c>
    </row>
    <row r="17" spans="1:5" ht="23.25" x14ac:dyDescent="0.35">
      <c r="B17" s="31" t="s">
        <v>33</v>
      </c>
      <c r="C17" s="31" t="s">
        <v>34</v>
      </c>
      <c r="D17" s="31" t="s">
        <v>35</v>
      </c>
      <c r="E17" s="31" t="s">
        <v>36</v>
      </c>
    </row>
    <row r="18" spans="1:5" x14ac:dyDescent="0.25">
      <c r="B18" s="4" t="s">
        <v>92</v>
      </c>
      <c r="C18" s="23">
        <f>E11</f>
        <v>30000</v>
      </c>
      <c r="D18" s="4"/>
      <c r="E18" s="4"/>
    </row>
    <row r="19" spans="1:5" x14ac:dyDescent="0.25">
      <c r="B19" s="4" t="s">
        <v>85</v>
      </c>
      <c r="C19" s="23">
        <v>12000</v>
      </c>
      <c r="D19" s="4"/>
      <c r="E19" s="4"/>
    </row>
    <row r="20" spans="1:5" x14ac:dyDescent="0.25">
      <c r="B20" s="4"/>
      <c r="C20" s="4">
        <v>-6000</v>
      </c>
      <c r="E20" s="4"/>
    </row>
    <row r="21" spans="1:5" x14ac:dyDescent="0.25">
      <c r="B21" s="32">
        <v>0.08</v>
      </c>
      <c r="C21" s="32"/>
      <c r="D21" s="23">
        <f>C18*B21</f>
        <v>2400</v>
      </c>
      <c r="E21" s="4"/>
    </row>
    <row r="22" spans="1:5" x14ac:dyDescent="0.25">
      <c r="B22" s="33" t="s">
        <v>39</v>
      </c>
      <c r="C22" s="23">
        <f>SUM(C18:C21)</f>
        <v>36000</v>
      </c>
      <c r="D22" s="4"/>
      <c r="E22" s="4"/>
    </row>
    <row r="23" spans="1:5" x14ac:dyDescent="0.25">
      <c r="B23" s="35" t="s">
        <v>54</v>
      </c>
      <c r="C23" s="4"/>
      <c r="D23" s="4"/>
      <c r="E23" s="4"/>
    </row>
    <row r="24" spans="1:5" x14ac:dyDescent="0.25">
      <c r="B24" s="4" t="s">
        <v>86</v>
      </c>
      <c r="C24" s="4"/>
      <c r="D24" s="4">
        <v>6000</v>
      </c>
      <c r="E24" s="4"/>
    </row>
    <row r="25" spans="1:5" x14ac:dyDescent="0.25">
      <c r="B25" s="42" t="s">
        <v>30</v>
      </c>
      <c r="C25" s="4"/>
      <c r="D25" s="4">
        <v>20310</v>
      </c>
      <c r="E25" s="4"/>
    </row>
    <row r="26" spans="1:5" x14ac:dyDescent="0.25">
      <c r="B26" s="33"/>
      <c r="C26" s="4"/>
      <c r="D26" s="4"/>
      <c r="E26" s="4"/>
    </row>
    <row r="27" spans="1:5" x14ac:dyDescent="0.25">
      <c r="B27" s="4"/>
      <c r="C27" s="4"/>
      <c r="D27" s="4"/>
      <c r="E27" s="4"/>
    </row>
    <row r="28" spans="1:5" x14ac:dyDescent="0.25">
      <c r="B28" s="33"/>
      <c r="C28" s="4"/>
      <c r="D28" s="4"/>
      <c r="E28" s="4"/>
    </row>
    <row r="29" spans="1:5" x14ac:dyDescent="0.25">
      <c r="B29" s="35" t="s">
        <v>41</v>
      </c>
      <c r="C29" s="37">
        <f>C22</f>
        <v>36000</v>
      </c>
      <c r="D29" s="37">
        <f>SUM(D21:D28)</f>
        <v>28710</v>
      </c>
      <c r="E29" s="37">
        <f>C29-D29</f>
        <v>7290</v>
      </c>
    </row>
    <row r="30" spans="1:5" x14ac:dyDescent="0.25">
      <c r="A30" s="39" t="s">
        <v>0</v>
      </c>
      <c r="B30" s="38"/>
      <c r="C30" s="38" t="s">
        <v>42</v>
      </c>
      <c r="D30" s="38" t="s">
        <v>43</v>
      </c>
    </row>
    <row r="31" spans="1:5" x14ac:dyDescent="0.25">
      <c r="A31" s="39" t="s">
        <v>47</v>
      </c>
      <c r="D31" s="40" t="s">
        <v>44</v>
      </c>
      <c r="E31" s="38" t="s">
        <v>45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E27" sqref="E27"/>
    </sheetView>
  </sheetViews>
  <sheetFormatPr defaultRowHeight="15" x14ac:dyDescent="0.25"/>
  <cols>
    <col min="1" max="1" width="4.5703125" customWidth="1"/>
    <col min="2" max="2" width="13.42578125" customWidth="1"/>
  </cols>
  <sheetData>
    <row r="1" spans="1:9" ht="21" customHeight="1" x14ac:dyDescent="0.25">
      <c r="B1" s="12"/>
      <c r="C1" s="13"/>
      <c r="D1" s="48" t="s">
        <v>97</v>
      </c>
      <c r="E1" s="13"/>
    </row>
    <row r="2" spans="1:9" ht="18.75" x14ac:dyDescent="0.25">
      <c r="A2" s="15" t="s">
        <v>90</v>
      </c>
      <c r="B2" s="16"/>
      <c r="C2" s="16"/>
      <c r="D2" s="17"/>
      <c r="E2" s="17"/>
      <c r="F2" s="17"/>
      <c r="G2" s="17"/>
      <c r="H2" s="17"/>
    </row>
    <row r="3" spans="1:9" x14ac:dyDescent="0.25">
      <c r="A3" s="4"/>
      <c r="B3" s="18" t="s">
        <v>27</v>
      </c>
      <c r="C3" s="18" t="s">
        <v>48</v>
      </c>
      <c r="D3" s="19" t="s">
        <v>28</v>
      </c>
      <c r="E3" s="18" t="s">
        <v>7</v>
      </c>
      <c r="F3" s="4" t="s">
        <v>29</v>
      </c>
      <c r="G3" s="4" t="s">
        <v>50</v>
      </c>
      <c r="H3" s="18" t="s">
        <v>30</v>
      </c>
      <c r="I3" s="20" t="s">
        <v>31</v>
      </c>
    </row>
    <row r="4" spans="1:9" x14ac:dyDescent="0.25">
      <c r="A4" s="4">
        <v>1</v>
      </c>
      <c r="B4" s="4" t="s">
        <v>60</v>
      </c>
      <c r="D4" s="22">
        <v>0</v>
      </c>
      <c r="E4" s="4">
        <v>6000</v>
      </c>
      <c r="F4" s="4"/>
      <c r="G4" s="23">
        <f>D4+E4</f>
        <v>6000</v>
      </c>
      <c r="H4" s="44">
        <v>6000</v>
      </c>
      <c r="I4" s="23">
        <f t="shared" ref="I4:I9" si="0">G4-H4</f>
        <v>0</v>
      </c>
    </row>
    <row r="5" spans="1:9" x14ac:dyDescent="0.25">
      <c r="A5" s="4">
        <v>2</v>
      </c>
      <c r="B5" s="4" t="s">
        <v>57</v>
      </c>
      <c r="C5" s="21"/>
      <c r="D5" s="22"/>
      <c r="E5" s="4">
        <v>6000</v>
      </c>
      <c r="F5" s="4"/>
      <c r="G5" s="23">
        <f t="shared" ref="G5:G11" si="1">D5+E5</f>
        <v>6000</v>
      </c>
      <c r="H5" s="44">
        <v>6000</v>
      </c>
      <c r="I5" s="23">
        <f t="shared" si="0"/>
        <v>0</v>
      </c>
    </row>
    <row r="6" spans="1:9" x14ac:dyDescent="0.25">
      <c r="A6" s="4">
        <v>3</v>
      </c>
      <c r="B6" s="4" t="s">
        <v>64</v>
      </c>
      <c r="C6" s="21"/>
      <c r="D6" s="22">
        <v>0</v>
      </c>
      <c r="E6" s="4">
        <v>6000</v>
      </c>
      <c r="F6" s="4"/>
      <c r="G6" s="23">
        <f t="shared" si="1"/>
        <v>6000</v>
      </c>
      <c r="H6" s="44">
        <v>6000</v>
      </c>
      <c r="I6" s="23">
        <f t="shared" si="0"/>
        <v>0</v>
      </c>
    </row>
    <row r="7" spans="1:9" x14ac:dyDescent="0.25">
      <c r="A7" s="4">
        <v>4</v>
      </c>
      <c r="B7" s="10" t="s">
        <v>10</v>
      </c>
      <c r="C7" s="21"/>
      <c r="D7" s="22">
        <v>0</v>
      </c>
      <c r="E7" s="4">
        <v>6000</v>
      </c>
      <c r="F7" s="4"/>
      <c r="G7" s="23">
        <f t="shared" si="1"/>
        <v>6000</v>
      </c>
      <c r="H7" s="44">
        <v>6000</v>
      </c>
      <c r="I7" s="23">
        <f t="shared" si="0"/>
        <v>0</v>
      </c>
    </row>
    <row r="8" spans="1:9" x14ac:dyDescent="0.25">
      <c r="A8" s="4">
        <v>5</v>
      </c>
      <c r="B8" s="4" t="s">
        <v>87</v>
      </c>
      <c r="C8" s="21"/>
      <c r="D8" s="22"/>
      <c r="E8" s="4">
        <v>6000</v>
      </c>
      <c r="F8" s="4"/>
      <c r="G8" s="23">
        <f t="shared" si="1"/>
        <v>6000</v>
      </c>
      <c r="H8" s="44">
        <v>6000</v>
      </c>
      <c r="I8" s="23">
        <f t="shared" si="0"/>
        <v>0</v>
      </c>
    </row>
    <row r="9" spans="1:9" x14ac:dyDescent="0.25">
      <c r="A9" s="4">
        <v>6</v>
      </c>
      <c r="E9" s="4"/>
      <c r="F9" s="4"/>
      <c r="G9" s="23">
        <f t="shared" si="1"/>
        <v>0</v>
      </c>
      <c r="H9" s="44"/>
      <c r="I9" s="23">
        <f t="shared" si="0"/>
        <v>0</v>
      </c>
    </row>
    <row r="10" spans="1:9" x14ac:dyDescent="0.25">
      <c r="A10" s="4"/>
      <c r="B10" s="4"/>
      <c r="C10" s="21"/>
      <c r="D10" s="22"/>
      <c r="E10" s="4"/>
      <c r="F10" s="4"/>
      <c r="G10" s="23">
        <f t="shared" si="1"/>
        <v>0</v>
      </c>
      <c r="H10" s="24"/>
      <c r="I10" s="23"/>
    </row>
    <row r="11" spans="1:9" x14ac:dyDescent="0.25">
      <c r="A11" s="4"/>
      <c r="B11" s="41" t="s">
        <v>41</v>
      </c>
      <c r="D11" s="22"/>
      <c r="E11" s="4">
        <f>SUM(E4:E10)</f>
        <v>30000</v>
      </c>
      <c r="F11" s="4"/>
      <c r="G11" s="23">
        <f t="shared" si="1"/>
        <v>30000</v>
      </c>
      <c r="H11" s="45">
        <f>SUM(H4:H10)</f>
        <v>30000</v>
      </c>
      <c r="I11" s="23">
        <f>SUM(I4:I10)</f>
        <v>0</v>
      </c>
    </row>
    <row r="12" spans="1:9" x14ac:dyDescent="0.25">
      <c r="A12" s="4"/>
      <c r="B12" s="21"/>
      <c r="C12" s="26"/>
      <c r="D12" s="22"/>
      <c r="E12" s="4"/>
      <c r="F12" s="4"/>
      <c r="G12" s="23"/>
      <c r="H12" s="24"/>
      <c r="I12" s="23"/>
    </row>
    <row r="13" spans="1:9" x14ac:dyDescent="0.25">
      <c r="A13" s="4"/>
      <c r="B13" s="25"/>
      <c r="C13" s="21"/>
      <c r="D13" s="22"/>
      <c r="E13" s="4"/>
      <c r="F13" s="4"/>
      <c r="G13" s="23"/>
      <c r="H13" s="24"/>
      <c r="I13" s="23"/>
    </row>
    <row r="14" spans="1:9" x14ac:dyDescent="0.25">
      <c r="A14" s="4"/>
      <c r="B14" s="21"/>
      <c r="D14" s="22"/>
      <c r="E14" s="4"/>
      <c r="F14" s="4"/>
      <c r="G14" s="23"/>
      <c r="H14" s="24"/>
      <c r="I14" s="23"/>
    </row>
    <row r="15" spans="1:9" x14ac:dyDescent="0.25">
      <c r="A15" s="4"/>
      <c r="B15" s="21"/>
      <c r="C15" s="21"/>
      <c r="D15" s="27"/>
      <c r="E15" s="28"/>
      <c r="F15" s="4"/>
      <c r="G15" s="23"/>
      <c r="H15" s="24"/>
      <c r="I15" s="23"/>
    </row>
    <row r="16" spans="1:9" ht="23.25" x14ac:dyDescent="0.35">
      <c r="B16" s="29" t="s">
        <v>32</v>
      </c>
    </row>
    <row r="17" spans="1:5" ht="23.25" x14ac:dyDescent="0.35">
      <c r="B17" s="31" t="s">
        <v>33</v>
      </c>
      <c r="C17" s="31" t="s">
        <v>34</v>
      </c>
      <c r="D17" s="31" t="s">
        <v>35</v>
      </c>
      <c r="E17" s="31" t="s">
        <v>36</v>
      </c>
    </row>
    <row r="18" spans="1:5" x14ac:dyDescent="0.25">
      <c r="B18" s="4" t="s">
        <v>91</v>
      </c>
      <c r="C18" s="23">
        <f>E11</f>
        <v>30000</v>
      </c>
      <c r="D18" s="4"/>
      <c r="E18" s="4"/>
    </row>
    <row r="19" spans="1:5" x14ac:dyDescent="0.25">
      <c r="B19" s="4" t="s">
        <v>28</v>
      </c>
      <c r="C19" s="23">
        <f>DEC!E29</f>
        <v>7290</v>
      </c>
      <c r="D19" s="4"/>
      <c r="E19" s="4"/>
    </row>
    <row r="20" spans="1:5" x14ac:dyDescent="0.25">
      <c r="B20" s="4"/>
      <c r="E20" s="4"/>
    </row>
    <row r="21" spans="1:5" x14ac:dyDescent="0.25">
      <c r="B21" s="32">
        <v>0.08</v>
      </c>
      <c r="C21" s="32"/>
      <c r="D21" s="23">
        <f>C18*B21</f>
        <v>2400</v>
      </c>
      <c r="E21" s="4"/>
    </row>
    <row r="22" spans="1:5" x14ac:dyDescent="0.25">
      <c r="B22" s="33" t="s">
        <v>39</v>
      </c>
      <c r="C22" s="23">
        <f>SUM(C18:C21)</f>
        <v>37290</v>
      </c>
      <c r="D22" s="4"/>
      <c r="E22" s="4"/>
    </row>
    <row r="23" spans="1:5" x14ac:dyDescent="0.25">
      <c r="B23" s="35" t="s">
        <v>54</v>
      </c>
      <c r="C23" s="4"/>
      <c r="D23" s="4"/>
      <c r="E23" s="4"/>
    </row>
    <row r="24" spans="1:5" x14ac:dyDescent="0.25">
      <c r="B24" s="4" t="s">
        <v>86</v>
      </c>
      <c r="C24" s="4"/>
      <c r="D24" s="4">
        <v>6000</v>
      </c>
      <c r="E24" s="4"/>
    </row>
    <row r="25" spans="1:5" x14ac:dyDescent="0.25">
      <c r="B25" s="42" t="s">
        <v>89</v>
      </c>
      <c r="C25" s="4"/>
      <c r="D25" s="4">
        <v>28890</v>
      </c>
      <c r="E25" s="4">
        <f>D24+D25</f>
        <v>34890</v>
      </c>
    </row>
    <row r="26" spans="1:5" x14ac:dyDescent="0.25">
      <c r="B26" s="33"/>
      <c r="C26" s="4"/>
      <c r="D26" s="4"/>
      <c r="E26" s="4"/>
    </row>
    <row r="27" spans="1:5" x14ac:dyDescent="0.25">
      <c r="B27" s="4"/>
      <c r="C27" s="4"/>
      <c r="D27" s="4"/>
      <c r="E27" s="4"/>
    </row>
    <row r="28" spans="1:5" x14ac:dyDescent="0.25">
      <c r="B28" s="33"/>
      <c r="C28" s="4"/>
      <c r="D28" s="4"/>
      <c r="E28" s="4"/>
    </row>
    <row r="29" spans="1:5" x14ac:dyDescent="0.25">
      <c r="B29" s="35" t="s">
        <v>41</v>
      </c>
      <c r="C29" s="37">
        <f>C22</f>
        <v>37290</v>
      </c>
      <c r="D29" s="37">
        <f>SUM(D21:D28)</f>
        <v>37290</v>
      </c>
      <c r="E29" s="37">
        <f>C29-D29</f>
        <v>0</v>
      </c>
    </row>
    <row r="30" spans="1:5" x14ac:dyDescent="0.25">
      <c r="A30" s="39" t="s">
        <v>0</v>
      </c>
      <c r="B30" s="38"/>
      <c r="C30" s="38" t="s">
        <v>42</v>
      </c>
      <c r="D30" s="38" t="s">
        <v>43</v>
      </c>
    </row>
    <row r="31" spans="1:5" x14ac:dyDescent="0.25">
      <c r="A31" s="39" t="s">
        <v>47</v>
      </c>
      <c r="D31" s="40" t="s">
        <v>44</v>
      </c>
      <c r="E31" s="38" t="s">
        <v>45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MAY 2017</vt:lpstr>
      <vt:lpstr>JUNE 2017</vt:lpstr>
      <vt:lpstr>JULY 2017</vt:lpstr>
      <vt:lpstr>AUGUST  2017</vt:lpstr>
      <vt:lpstr>SEPTEMBER 2017</vt:lpstr>
      <vt:lpstr>OCT 2017</vt:lpstr>
      <vt:lpstr>NOV</vt:lpstr>
      <vt:lpstr>DEC</vt:lpstr>
      <vt:lpstr>JAN</vt:lpstr>
      <vt:lpstr>FEB18</vt:lpstr>
      <vt:lpstr>MARCH</vt:lpstr>
      <vt:lpstr>APRIL</vt:lpstr>
      <vt:lpstr>MAY</vt:lpstr>
      <vt:lpstr>JUNE</vt:lpstr>
      <vt:lpstr>JULY</vt:lpstr>
      <vt:lpstr>AUG</vt:lpstr>
      <vt:lpstr>SEP</vt:lpstr>
      <vt:lpstr>OCT</vt:lpstr>
      <vt:lpstr>NOVEMBER</vt:lpstr>
      <vt:lpstr>DECEMBER</vt:lpstr>
      <vt:lpstr>JANUARY </vt:lpstr>
      <vt:lpstr>FEBRUARY </vt:lpstr>
      <vt:lpstr>MARCH </vt:lpstr>
      <vt:lpstr>APRIL </vt:lpstr>
      <vt:lpstr>MAY </vt:lpstr>
      <vt:lpstr>JUNE </vt:lpstr>
      <vt:lpstr>JULY  </vt:lpstr>
      <vt:lpstr>AUGUST 19</vt:lpstr>
      <vt:lpstr>SEPTEMBER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 20</vt:lpstr>
      <vt:lpstr>SEPTEMBER 20</vt:lpstr>
      <vt:lpstr>OCTOBER 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comp2</dc:creator>
  <cp:lastModifiedBy>Assetflow</cp:lastModifiedBy>
  <cp:lastPrinted>2020-09-21T08:18:35Z</cp:lastPrinted>
  <dcterms:created xsi:type="dcterms:W3CDTF">2016-06-07T16:37:09Z</dcterms:created>
  <dcterms:modified xsi:type="dcterms:W3CDTF">2021-11-29T08:36:13Z</dcterms:modified>
</cp:coreProperties>
</file>