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firstSheet="31" activeTab="35"/>
  </bookViews>
  <sheets>
    <sheet name="DECEMBER" sheetId="1" r:id="rId1"/>
    <sheet name="JANUARY" sheetId="2" r:id="rId2"/>
    <sheet name="FEBRUARY" sheetId="3" r:id="rId3"/>
    <sheet name="MARCH " sheetId="4" r:id="rId4"/>
    <sheet name="APRIL" sheetId="5" r:id="rId5"/>
    <sheet name="MAY " sheetId="6" r:id="rId6"/>
    <sheet name="JUNE " sheetId="7" r:id="rId7"/>
    <sheet name="JULY" sheetId="8" r:id="rId8"/>
    <sheet name="AUGUST 19" sheetId="9" r:id="rId9"/>
    <sheet name="SEPTEMBER 19" sheetId="10" r:id="rId10"/>
    <sheet name="OCTOBER 19" sheetId="11" r:id="rId11"/>
    <sheet name="NOVEMBER 19" sheetId="12" r:id="rId12"/>
    <sheet name="DECEMBER 19" sheetId="13" r:id="rId13"/>
    <sheet name="JANUARY20" sheetId="14" r:id="rId14"/>
    <sheet name="FEBRUARY 20" sheetId="15" r:id="rId15"/>
    <sheet name="MARCH 20" sheetId="16" r:id="rId16"/>
    <sheet name="APRIL 20" sheetId="17" r:id="rId17"/>
    <sheet name="MAY 20" sheetId="18" r:id="rId18"/>
    <sheet name="JUNE 20" sheetId="19" r:id="rId19"/>
    <sheet name="JULY 20" sheetId="20" r:id="rId20"/>
    <sheet name="AUGUST 20" sheetId="21" r:id="rId21"/>
    <sheet name="SEPTEMBER 20" sheetId="22" r:id="rId22"/>
    <sheet name="OCTOBER20" sheetId="23" r:id="rId23"/>
    <sheet name="NOVEMBER20" sheetId="24" r:id="rId24"/>
    <sheet name="DECEMBER 20" sheetId="25" r:id="rId25"/>
    <sheet name="JANUARY 21" sheetId="26" r:id="rId26"/>
    <sheet name="FEBRUARY21" sheetId="27" r:id="rId27"/>
    <sheet name="MARCH 21" sheetId="28" r:id="rId28"/>
    <sheet name="APRIL 21" sheetId="29" r:id="rId29"/>
    <sheet name="MAY 21" sheetId="30" r:id="rId30"/>
    <sheet name="JUNE 21" sheetId="31" r:id="rId31"/>
    <sheet name="JULY 21" sheetId="32" r:id="rId32"/>
    <sheet name="AUGUST 21" sheetId="33" r:id="rId33"/>
    <sheet name="SEPTEMBER 21" sheetId="34" r:id="rId34"/>
    <sheet name="OCT 21" sheetId="35" r:id="rId35"/>
    <sheet name="NOVEMBER 21" sheetId="36" r:id="rId36"/>
    <sheet name="DECEMBER 21" sheetId="37" r:id="rId37"/>
  </sheets>
  <calcPr calcId="144525"/>
</workbook>
</file>

<file path=xl/calcChain.xml><?xml version="1.0" encoding="utf-8"?>
<calcChain xmlns="http://schemas.openxmlformats.org/spreadsheetml/2006/main">
  <c r="C6" i="37" l="1"/>
  <c r="C7" i="37"/>
  <c r="C8" i="37"/>
  <c r="C9" i="37"/>
  <c r="C10" i="37"/>
  <c r="C11" i="37"/>
  <c r="C12" i="37"/>
  <c r="C13" i="37"/>
  <c r="C14" i="37"/>
  <c r="C15" i="37"/>
  <c r="C5" i="37"/>
  <c r="C16" i="37" s="1"/>
  <c r="H33" i="37"/>
  <c r="D33" i="37"/>
  <c r="F16" i="37"/>
  <c r="G21" i="37" s="1"/>
  <c r="D16" i="37"/>
  <c r="C21" i="37" s="1"/>
  <c r="E15" i="37"/>
  <c r="G15" i="37" s="1"/>
  <c r="E14" i="37"/>
  <c r="G14" i="37" s="1"/>
  <c r="E13" i="37"/>
  <c r="G13" i="37" s="1"/>
  <c r="E12" i="37"/>
  <c r="G12" i="37" s="1"/>
  <c r="E11" i="37"/>
  <c r="G11" i="37" s="1"/>
  <c r="E10" i="37"/>
  <c r="G10" i="37" s="1"/>
  <c r="E9" i="37"/>
  <c r="G9" i="37" s="1"/>
  <c r="E8" i="37"/>
  <c r="G8" i="37" s="1"/>
  <c r="E7" i="37"/>
  <c r="G7" i="37" s="1"/>
  <c r="E6" i="37"/>
  <c r="G6" i="37" s="1"/>
  <c r="D23" i="37" l="1"/>
  <c r="H23" i="37" s="1"/>
  <c r="E5" i="37"/>
  <c r="H33" i="36"/>
  <c r="D33" i="36"/>
  <c r="D16" i="36"/>
  <c r="C21" i="36" s="1"/>
  <c r="F16" i="36"/>
  <c r="G21" i="36" s="1"/>
  <c r="E16" i="37" l="1"/>
  <c r="G5" i="37"/>
  <c r="G16" i="37" s="1"/>
  <c r="D23" i="36"/>
  <c r="H23" i="36" s="1"/>
  <c r="F9" i="35"/>
  <c r="L34" i="35" s="1"/>
  <c r="H33" i="35" l="1"/>
  <c r="D33" i="35"/>
  <c r="D16" i="35"/>
  <c r="C21" i="35" s="1"/>
  <c r="E12" i="35"/>
  <c r="G12" i="35" s="1"/>
  <c r="C12" i="36" s="1"/>
  <c r="E12" i="36" s="1"/>
  <c r="G12" i="36" s="1"/>
  <c r="E11" i="35"/>
  <c r="G11" i="35" s="1"/>
  <c r="C11" i="36" s="1"/>
  <c r="E11" i="36" s="1"/>
  <c r="G11" i="36" s="1"/>
  <c r="E10" i="35"/>
  <c r="G10" i="35" s="1"/>
  <c r="C10" i="36" s="1"/>
  <c r="E10" i="36" s="1"/>
  <c r="G10" i="36" s="1"/>
  <c r="F16" i="35"/>
  <c r="G21" i="35" s="1"/>
  <c r="D23" i="35" l="1"/>
  <c r="H23" i="35" s="1"/>
  <c r="L35" i="35" s="1"/>
  <c r="F7" i="34"/>
  <c r="F5" i="34" l="1"/>
  <c r="F6" i="34" l="1"/>
  <c r="F9" i="34" l="1"/>
  <c r="H33" i="34" l="1"/>
  <c r="F16" i="34"/>
  <c r="G21" i="34" s="1"/>
  <c r="D16" i="34"/>
  <c r="C21" i="34" s="1"/>
  <c r="D23" i="34" l="1"/>
  <c r="H23" i="34" s="1"/>
  <c r="F9" i="33"/>
  <c r="F7" i="33"/>
  <c r="F11" i="33" l="1"/>
  <c r="H33" i="33" l="1"/>
  <c r="D33" i="33"/>
  <c r="D16" i="33"/>
  <c r="C21" i="33" s="1"/>
  <c r="F16" i="33"/>
  <c r="G21" i="33" s="1"/>
  <c r="D23" i="33" l="1"/>
  <c r="H23" i="33" s="1"/>
  <c r="F11" i="32"/>
  <c r="F5" i="32" l="1"/>
  <c r="F6" i="32" l="1"/>
  <c r="F9" i="32" l="1"/>
  <c r="F7" i="32" l="1"/>
  <c r="H33" i="32" l="1"/>
  <c r="D33" i="32"/>
  <c r="D16" i="32"/>
  <c r="C21" i="32" s="1"/>
  <c r="F16" i="32"/>
  <c r="G21" i="32" s="1"/>
  <c r="D23" i="32" l="1"/>
  <c r="H23" i="32" s="1"/>
  <c r="F6" i="31"/>
  <c r="F9" i="31" l="1"/>
  <c r="F11" i="31" l="1"/>
  <c r="F10" i="31" l="1"/>
  <c r="F5" i="31" l="1"/>
  <c r="F9" i="30" l="1"/>
  <c r="F10" i="30"/>
  <c r="H33" i="31" l="1"/>
  <c r="D33" i="31"/>
  <c r="D16" i="31"/>
  <c r="C21" i="31" s="1"/>
  <c r="F16" i="31"/>
  <c r="G21" i="31" s="1"/>
  <c r="D23" i="31" l="1"/>
  <c r="H23" i="31" s="1"/>
  <c r="F9" i="28"/>
  <c r="L26" i="30" l="1"/>
  <c r="F11" i="30" l="1"/>
  <c r="F5" i="30" l="1"/>
  <c r="F6" i="30" l="1"/>
  <c r="H33" i="30" l="1"/>
  <c r="D33" i="30"/>
  <c r="D16" i="30"/>
  <c r="C21" i="30" s="1"/>
  <c r="F16" i="30"/>
  <c r="G21" i="30" s="1"/>
  <c r="D23" i="30" l="1"/>
  <c r="H23" i="30" s="1"/>
  <c r="H26" i="29" l="1"/>
  <c r="D26" i="29"/>
  <c r="F7" i="29" l="1"/>
  <c r="F11" i="29" l="1"/>
  <c r="F9" i="29" l="1"/>
  <c r="F6" i="29" l="1"/>
  <c r="F5" i="29" l="1"/>
  <c r="H29" i="28" l="1"/>
  <c r="D29" i="28"/>
  <c r="H33" i="29" l="1"/>
  <c r="D33" i="29"/>
  <c r="F16" i="29"/>
  <c r="G21" i="29" s="1"/>
  <c r="D16" i="29"/>
  <c r="C21" i="29" s="1"/>
  <c r="D23" i="29" l="1"/>
  <c r="H23" i="29" s="1"/>
  <c r="K21" i="27"/>
  <c r="K22" i="27" s="1"/>
  <c r="F9" i="23" l="1"/>
  <c r="F7" i="28" l="1"/>
  <c r="F11" i="28" l="1"/>
  <c r="F6" i="28" l="1"/>
  <c r="F5" i="28" l="1"/>
  <c r="H33" i="28" l="1"/>
  <c r="D33" i="28"/>
  <c r="D16" i="28"/>
  <c r="C21" i="28" s="1"/>
  <c r="F16" i="28"/>
  <c r="G21" i="28" s="1"/>
  <c r="F11" i="27"/>
  <c r="D23" i="28" l="1"/>
  <c r="H23" i="28" s="1"/>
  <c r="F9" i="27"/>
  <c r="F5" i="27" l="1"/>
  <c r="F6" i="27" l="1"/>
  <c r="H26" i="26" l="1"/>
  <c r="D26" i="26"/>
  <c r="H33" i="27" l="1"/>
  <c r="D33" i="27"/>
  <c r="D16" i="27"/>
  <c r="C21" i="27" s="1"/>
  <c r="F16" i="27"/>
  <c r="G21" i="27" s="1"/>
  <c r="D23" i="27" l="1"/>
  <c r="H23" i="27" s="1"/>
  <c r="F5" i="26"/>
  <c r="F11" i="26" l="1"/>
  <c r="F5" i="25" l="1"/>
  <c r="H33" i="26"/>
  <c r="D33" i="26"/>
  <c r="D16" i="26"/>
  <c r="C21" i="26" s="1"/>
  <c r="F16" i="26"/>
  <c r="G21" i="26" l="1"/>
  <c r="D23" i="26"/>
  <c r="H23" i="26" s="1"/>
  <c r="F6" i="25" l="1"/>
  <c r="H33" i="25" l="1"/>
  <c r="D33" i="25"/>
  <c r="D16" i="25"/>
  <c r="C21" i="25" s="1"/>
  <c r="F16" i="25"/>
  <c r="G21" i="25" s="1"/>
  <c r="D23" i="25" l="1"/>
  <c r="H23" i="25" s="1"/>
  <c r="I15" i="22"/>
  <c r="F10" i="22"/>
  <c r="M24" i="24" l="1"/>
  <c r="D30" i="22" l="1"/>
  <c r="F5" i="24"/>
  <c r="F11" i="24" l="1"/>
  <c r="H30" i="22" l="1"/>
  <c r="H33" i="24" l="1"/>
  <c r="D33" i="24"/>
  <c r="D16" i="24"/>
  <c r="E8" i="24"/>
  <c r="G8" i="24" s="1"/>
  <c r="C8" i="25" s="1"/>
  <c r="E8" i="25" s="1"/>
  <c r="G8" i="25" s="1"/>
  <c r="C8" i="26" s="1"/>
  <c r="E8" i="26" s="1"/>
  <c r="G8" i="26" s="1"/>
  <c r="C8" i="27" s="1"/>
  <c r="E8" i="27" s="1"/>
  <c r="G8" i="27" s="1"/>
  <c r="C8" i="28" s="1"/>
  <c r="E8" i="28" s="1"/>
  <c r="G8" i="28" s="1"/>
  <c r="F16" i="24"/>
  <c r="C8" i="30" l="1"/>
  <c r="E8" i="30" s="1"/>
  <c r="G8" i="30" s="1"/>
  <c r="C8" i="31" s="1"/>
  <c r="E8" i="31" s="1"/>
  <c r="G8" i="31" s="1"/>
  <c r="C8" i="32" s="1"/>
  <c r="E8" i="32" s="1"/>
  <c r="G8" i="32" s="1"/>
  <c r="C8" i="33" s="1"/>
  <c r="E8" i="33" s="1"/>
  <c r="G8" i="33" s="1"/>
  <c r="C8" i="34" s="1"/>
  <c r="E8" i="34" s="1"/>
  <c r="G8" i="34" s="1"/>
  <c r="C8" i="35" s="1"/>
  <c r="E8" i="35" s="1"/>
  <c r="G8" i="35" s="1"/>
  <c r="C8" i="36" s="1"/>
  <c r="E8" i="36" s="1"/>
  <c r="G8" i="36" s="1"/>
  <c r="C8" i="29"/>
  <c r="E8" i="29" s="1"/>
  <c r="G8" i="29" s="1"/>
  <c r="G21" i="24"/>
  <c r="C21" i="24"/>
  <c r="D23" i="24" s="1"/>
  <c r="H23" i="24" s="1"/>
  <c r="F7" i="23"/>
  <c r="F5" i="23" l="1"/>
  <c r="F6" i="23" l="1"/>
  <c r="J13" i="22" l="1"/>
  <c r="C17" i="23" l="1"/>
  <c r="H33" i="23"/>
  <c r="D33" i="23"/>
  <c r="D16" i="23"/>
  <c r="C21" i="23" s="1"/>
  <c r="F16" i="23"/>
  <c r="G21" i="23" s="1"/>
  <c r="D23" i="23" l="1"/>
  <c r="H23" i="23" s="1"/>
  <c r="F9" i="22" l="1"/>
  <c r="F7" i="22"/>
  <c r="F10" i="13" l="1"/>
  <c r="F11" i="22" l="1"/>
  <c r="F6" i="22" l="1"/>
  <c r="F5" i="22" l="1"/>
  <c r="P31" i="21" l="1"/>
  <c r="H33" i="22" l="1"/>
  <c r="D33" i="22"/>
  <c r="D16" i="22"/>
  <c r="C21" i="22" s="1"/>
  <c r="F16" i="22"/>
  <c r="G21" i="22" s="1"/>
  <c r="D23" i="22" l="1"/>
  <c r="H23" i="22" s="1"/>
  <c r="F6" i="21"/>
  <c r="F9" i="20" l="1"/>
  <c r="F11" i="20"/>
  <c r="H33" i="21" l="1"/>
  <c r="D33" i="21"/>
  <c r="F16" i="21"/>
  <c r="G21" i="21" s="1"/>
  <c r="D16" i="21"/>
  <c r="C21" i="21" s="1"/>
  <c r="D23" i="21" l="1"/>
  <c r="H23" i="21" s="1"/>
  <c r="H26" i="20"/>
  <c r="D26" i="20"/>
  <c r="K22" i="19" l="1"/>
  <c r="K23" i="19" s="1"/>
  <c r="J15" i="18"/>
  <c r="J16" i="18" s="1"/>
  <c r="K16" i="18" s="1"/>
  <c r="K23" i="17"/>
  <c r="F9" i="11"/>
  <c r="F9" i="15"/>
  <c r="F9" i="16"/>
  <c r="F9" i="12"/>
  <c r="F10" i="17" l="1"/>
  <c r="H33" i="20" l="1"/>
  <c r="D33" i="20"/>
  <c r="F16" i="20"/>
  <c r="G21" i="20" s="1"/>
  <c r="D16" i="20"/>
  <c r="C21" i="20" s="1"/>
  <c r="D23" i="20" l="1"/>
  <c r="H23" i="20" s="1"/>
  <c r="F7" i="19"/>
  <c r="F10" i="19" l="1"/>
  <c r="F9" i="19" l="1"/>
  <c r="F11" i="19" l="1"/>
  <c r="H33" i="19" l="1"/>
  <c r="D33" i="19"/>
  <c r="D16" i="19"/>
  <c r="C21" i="19" s="1"/>
  <c r="F16" i="19"/>
  <c r="G21" i="19" s="1"/>
  <c r="D23" i="19" l="1"/>
  <c r="H23" i="19" s="1"/>
  <c r="H27" i="17"/>
  <c r="H29" i="17"/>
  <c r="D29" i="17"/>
  <c r="D27" i="17"/>
  <c r="F11" i="18" l="1"/>
  <c r="H33" i="18" l="1"/>
  <c r="D33" i="18"/>
  <c r="F16" i="18"/>
  <c r="G21" i="18" s="1"/>
  <c r="D16" i="18"/>
  <c r="C21" i="18" s="1"/>
  <c r="D23" i="18" l="1"/>
  <c r="H23" i="18" s="1"/>
  <c r="H33" i="17" l="1"/>
  <c r="D33" i="17"/>
  <c r="F16" i="17"/>
  <c r="G21" i="17" s="1"/>
  <c r="D16" i="17"/>
  <c r="C21" i="17" s="1"/>
  <c r="D23" i="17" l="1"/>
  <c r="H23" i="17" s="1"/>
  <c r="F13" i="14" l="1"/>
  <c r="H33" i="16" l="1"/>
  <c r="D33" i="16"/>
  <c r="F16" i="16"/>
  <c r="G21" i="16" s="1"/>
  <c r="D16" i="16"/>
  <c r="C21" i="16" s="1"/>
  <c r="D23" i="16" l="1"/>
  <c r="H23" i="16" s="1"/>
  <c r="H33" i="15" l="1"/>
  <c r="D33" i="15"/>
  <c r="D16" i="15"/>
  <c r="C21" i="15" s="1"/>
  <c r="F16" i="15"/>
  <c r="G21" i="15" s="1"/>
  <c r="F10" i="14"/>
  <c r="D23" i="15" l="1"/>
  <c r="H23" i="15" s="1"/>
  <c r="D32" i="13" l="1"/>
  <c r="F11" i="13" l="1"/>
  <c r="F16" i="14" l="1"/>
  <c r="G21" i="14" s="1"/>
  <c r="D16" i="14"/>
  <c r="C21" i="14" s="1"/>
  <c r="E13" i="15" l="1"/>
  <c r="D23" i="14"/>
  <c r="H23" i="14" s="1"/>
  <c r="H31" i="14" l="1"/>
  <c r="H33" i="14" s="1"/>
  <c r="D33" i="14"/>
  <c r="G13" i="15"/>
  <c r="F5" i="13"/>
  <c r="F13" i="12"/>
  <c r="C13" i="16" l="1"/>
  <c r="F10" i="11"/>
  <c r="D27" i="9"/>
  <c r="D27" i="10"/>
  <c r="E13" i="16" l="1"/>
  <c r="D33" i="13"/>
  <c r="F10" i="12"/>
  <c r="G13" i="16" l="1"/>
  <c r="C13" i="17" s="1"/>
  <c r="E13" i="17" s="1"/>
  <c r="G13" i="17" s="1"/>
  <c r="C13" i="18" s="1"/>
  <c r="E13" i="18" s="1"/>
  <c r="G13" i="18" s="1"/>
  <c r="C13" i="19" s="1"/>
  <c r="E13" i="19" s="1"/>
  <c r="G13" i="19" s="1"/>
  <c r="C13" i="20" s="1"/>
  <c r="E13" i="20" s="1"/>
  <c r="G13" i="20" s="1"/>
  <c r="C13" i="21" s="1"/>
  <c r="E13" i="21" s="1"/>
  <c r="G13" i="21" s="1"/>
  <c r="C13" i="22" s="1"/>
  <c r="E13" i="22" s="1"/>
  <c r="G13" i="22" s="1"/>
  <c r="C13" i="23" s="1"/>
  <c r="E13" i="23" s="1"/>
  <c r="G13" i="23" s="1"/>
  <c r="C13" i="24" s="1"/>
  <c r="E13" i="24" s="1"/>
  <c r="G13" i="24" s="1"/>
  <c r="C13" i="25" s="1"/>
  <c r="E13" i="25" s="1"/>
  <c r="G13" i="25" s="1"/>
  <c r="C13" i="26" s="1"/>
  <c r="E13" i="26" s="1"/>
  <c r="G13" i="26" s="1"/>
  <c r="C13" i="27" s="1"/>
  <c r="E13" i="27" s="1"/>
  <c r="G13" i="27" s="1"/>
  <c r="C13" i="28" s="1"/>
  <c r="E13" i="28" s="1"/>
  <c r="G13" i="28" s="1"/>
  <c r="F11" i="12"/>
  <c r="C13" i="30" l="1"/>
  <c r="E13" i="30" s="1"/>
  <c r="G13" i="30" s="1"/>
  <c r="C13" i="31" s="1"/>
  <c r="E13" i="31" s="1"/>
  <c r="G13" i="31" s="1"/>
  <c r="C13" i="32" s="1"/>
  <c r="E13" i="32" s="1"/>
  <c r="G13" i="32" s="1"/>
  <c r="C13" i="33" s="1"/>
  <c r="E13" i="33" s="1"/>
  <c r="G13" i="33" s="1"/>
  <c r="C13" i="34" s="1"/>
  <c r="E13" i="34" s="1"/>
  <c r="G13" i="34" s="1"/>
  <c r="C13" i="35" s="1"/>
  <c r="E13" i="35" s="1"/>
  <c r="G13" i="35" s="1"/>
  <c r="C13" i="36" s="1"/>
  <c r="E13" i="36" s="1"/>
  <c r="G13" i="36" s="1"/>
  <c r="C13" i="29"/>
  <c r="E13" i="29" s="1"/>
  <c r="G13" i="29" s="1"/>
  <c r="F10" i="9"/>
  <c r="F16" i="13" l="1"/>
  <c r="G21" i="13" s="1"/>
  <c r="D16" i="13"/>
  <c r="C21" i="13" s="1"/>
  <c r="D23" i="13" l="1"/>
  <c r="H23" i="13" s="1"/>
  <c r="D32" i="12" l="1"/>
  <c r="F16" i="12"/>
  <c r="G21" i="12" s="1"/>
  <c r="D16" i="12"/>
  <c r="C21" i="12" s="1"/>
  <c r="D23" i="12" l="1"/>
  <c r="H23" i="12" s="1"/>
  <c r="H32" i="12"/>
  <c r="H27" i="10"/>
  <c r="H27" i="9" l="1"/>
  <c r="F13" i="9"/>
  <c r="H31" i="11" l="1"/>
  <c r="D31" i="11"/>
  <c r="D16" i="11"/>
  <c r="C21" i="11" s="1"/>
  <c r="F16" i="11"/>
  <c r="G21" i="11" s="1"/>
  <c r="D23" i="11" l="1"/>
  <c r="H23" i="11" s="1"/>
  <c r="F11" i="10"/>
  <c r="H31" i="10" l="1"/>
  <c r="D31" i="10"/>
  <c r="D16" i="10"/>
  <c r="C21" i="10" s="1"/>
  <c r="F16" i="10"/>
  <c r="G21" i="10" s="1"/>
  <c r="D23" i="10" l="1"/>
  <c r="H23" i="10" s="1"/>
  <c r="H31" i="9"/>
  <c r="D31" i="9"/>
  <c r="F16" i="9"/>
  <c r="G21" i="9" s="1"/>
  <c r="D16" i="9"/>
  <c r="C21" i="9" s="1"/>
  <c r="D23" i="9" l="1"/>
  <c r="H23" i="9" s="1"/>
  <c r="H31" i="8"/>
  <c r="D31" i="8"/>
  <c r="F16" i="8"/>
  <c r="G21" i="8" s="1"/>
  <c r="D16" i="8"/>
  <c r="C21" i="8" s="1"/>
  <c r="E15" i="8"/>
  <c r="G15" i="8" s="1"/>
  <c r="C15" i="9" s="1"/>
  <c r="E15" i="9" s="1"/>
  <c r="G15" i="9" s="1"/>
  <c r="C15" i="10" s="1"/>
  <c r="E15" i="10" s="1"/>
  <c r="G15" i="10" s="1"/>
  <c r="C15" i="11" s="1"/>
  <c r="E15" i="11" s="1"/>
  <c r="G15" i="11" s="1"/>
  <c r="C15" i="12" s="1"/>
  <c r="E15" i="12" s="1"/>
  <c r="G15" i="12" s="1"/>
  <c r="C15" i="13" s="1"/>
  <c r="E15" i="13" s="1"/>
  <c r="E14" i="8"/>
  <c r="G14" i="8" s="1"/>
  <c r="C14" i="9" s="1"/>
  <c r="E14" i="9" s="1"/>
  <c r="G14" i="9" s="1"/>
  <c r="C14" i="10" s="1"/>
  <c r="E14" i="10" s="1"/>
  <c r="E13" i="8"/>
  <c r="G13" i="8" s="1"/>
  <c r="C13" i="9" s="1"/>
  <c r="E13" i="9" s="1"/>
  <c r="G13" i="9" s="1"/>
  <c r="C13" i="10" s="1"/>
  <c r="E13" i="10" s="1"/>
  <c r="G13" i="10" s="1"/>
  <c r="C13" i="11" s="1"/>
  <c r="E13" i="11" s="1"/>
  <c r="G13" i="11" s="1"/>
  <c r="E12" i="8"/>
  <c r="G12" i="8" s="1"/>
  <c r="C12" i="9" s="1"/>
  <c r="E12" i="9" s="1"/>
  <c r="G12" i="9" s="1"/>
  <c r="C12" i="10" s="1"/>
  <c r="E12" i="10" s="1"/>
  <c r="G12" i="10" s="1"/>
  <c r="C12" i="11" s="1"/>
  <c r="E12" i="11" s="1"/>
  <c r="G12" i="11" s="1"/>
  <c r="C12" i="12" s="1"/>
  <c r="E12" i="12" s="1"/>
  <c r="G12" i="12" s="1"/>
  <c r="C12" i="13" s="1"/>
  <c r="E12" i="13" s="1"/>
  <c r="G12" i="13" s="1"/>
  <c r="C12" i="14" s="1"/>
  <c r="E12" i="14" s="1"/>
  <c r="G12" i="14" s="1"/>
  <c r="C12" i="15" s="1"/>
  <c r="E12" i="15" s="1"/>
  <c r="G12" i="15" s="1"/>
  <c r="C12" i="16" s="1"/>
  <c r="E12" i="16" s="1"/>
  <c r="G12" i="16" s="1"/>
  <c r="C12" i="17" s="1"/>
  <c r="E12" i="17" s="1"/>
  <c r="G12" i="17" s="1"/>
  <c r="C12" i="18" s="1"/>
  <c r="E12" i="18" s="1"/>
  <c r="G12" i="18" s="1"/>
  <c r="C12" i="19" s="1"/>
  <c r="E12" i="19" s="1"/>
  <c r="G12" i="19" s="1"/>
  <c r="C12" i="20" s="1"/>
  <c r="E12" i="20" s="1"/>
  <c r="G12" i="20" s="1"/>
  <c r="C12" i="21" s="1"/>
  <c r="E12" i="21" s="1"/>
  <c r="G12" i="21" s="1"/>
  <c r="C12" i="22" s="1"/>
  <c r="E12" i="22" s="1"/>
  <c r="G12" i="22" s="1"/>
  <c r="C12" i="23" s="1"/>
  <c r="E12" i="23" s="1"/>
  <c r="G12" i="23" s="1"/>
  <c r="C12" i="24" s="1"/>
  <c r="E12" i="24" s="1"/>
  <c r="G12" i="24" s="1"/>
  <c r="C12" i="25" s="1"/>
  <c r="E12" i="25" s="1"/>
  <c r="G12" i="25" s="1"/>
  <c r="C12" i="26" s="1"/>
  <c r="E12" i="26" s="1"/>
  <c r="G12" i="26" s="1"/>
  <c r="C12" i="27" s="1"/>
  <c r="E12" i="27" s="1"/>
  <c r="G12" i="27" s="1"/>
  <c r="C12" i="28" s="1"/>
  <c r="E12" i="28" s="1"/>
  <c r="G12" i="28" s="1"/>
  <c r="E11" i="8"/>
  <c r="G11" i="8" s="1"/>
  <c r="C11" i="9" s="1"/>
  <c r="E11" i="9" s="1"/>
  <c r="G11" i="9" s="1"/>
  <c r="C11" i="10" s="1"/>
  <c r="E11" i="10" s="1"/>
  <c r="G11" i="10" s="1"/>
  <c r="C11" i="11" s="1"/>
  <c r="E11" i="11" s="1"/>
  <c r="G11" i="11" s="1"/>
  <c r="C11" i="12" s="1"/>
  <c r="E11" i="12" s="1"/>
  <c r="G11" i="12" s="1"/>
  <c r="C11" i="13" s="1"/>
  <c r="E11" i="13" s="1"/>
  <c r="G11" i="13" s="1"/>
  <c r="C11" i="14" s="1"/>
  <c r="E9" i="8"/>
  <c r="G9" i="8" s="1"/>
  <c r="C9" i="9" s="1"/>
  <c r="E9" i="9" s="1"/>
  <c r="G9" i="9" s="1"/>
  <c r="C9" i="10" s="1"/>
  <c r="E9" i="10" s="1"/>
  <c r="G9" i="10" s="1"/>
  <c r="C9" i="11" s="1"/>
  <c r="E9" i="11" s="1"/>
  <c r="G9" i="11" s="1"/>
  <c r="C9" i="12" s="1"/>
  <c r="E9" i="12" s="1"/>
  <c r="E8" i="8"/>
  <c r="G8" i="8" s="1"/>
  <c r="C8" i="9" s="1"/>
  <c r="E8" i="9" s="1"/>
  <c r="G8" i="9" s="1"/>
  <c r="C8" i="10" s="1"/>
  <c r="E8" i="10" s="1"/>
  <c r="G8" i="10" s="1"/>
  <c r="C8" i="11" s="1"/>
  <c r="E8" i="11" s="1"/>
  <c r="G8" i="11" s="1"/>
  <c r="C8" i="12" s="1"/>
  <c r="E8" i="12" s="1"/>
  <c r="G8" i="12" s="1"/>
  <c r="C8" i="13" s="1"/>
  <c r="E8" i="13" s="1"/>
  <c r="G8" i="13" s="1"/>
  <c r="C8" i="14" s="1"/>
  <c r="E8" i="14" s="1"/>
  <c r="G8" i="14" s="1"/>
  <c r="C8" i="15" s="1"/>
  <c r="E8" i="15" s="1"/>
  <c r="G8" i="15" s="1"/>
  <c r="C8" i="16" s="1"/>
  <c r="E8" i="16" s="1"/>
  <c r="G8" i="16" s="1"/>
  <c r="C8" i="17" s="1"/>
  <c r="E8" i="17" s="1"/>
  <c r="G8" i="17" s="1"/>
  <c r="C8" i="18" s="1"/>
  <c r="E8" i="18" s="1"/>
  <c r="G8" i="18" s="1"/>
  <c r="C8" i="19" s="1"/>
  <c r="E8" i="19" s="1"/>
  <c r="G8" i="19" s="1"/>
  <c r="C8" i="20" s="1"/>
  <c r="E8" i="20" s="1"/>
  <c r="G8" i="20" s="1"/>
  <c r="C8" i="21" s="1"/>
  <c r="E8" i="21" s="1"/>
  <c r="G8" i="21" s="1"/>
  <c r="C8" i="22" s="1"/>
  <c r="E8" i="22" s="1"/>
  <c r="G8" i="22" s="1"/>
  <c r="C8" i="23" s="1"/>
  <c r="E8" i="23" s="1"/>
  <c r="G8" i="23" s="1"/>
  <c r="E7" i="8"/>
  <c r="G7" i="8" s="1"/>
  <c r="C7" i="9" s="1"/>
  <c r="E7" i="9" s="1"/>
  <c r="G7" i="9" s="1"/>
  <c r="C7" i="10" s="1"/>
  <c r="E7" i="10" s="1"/>
  <c r="G7" i="10" s="1"/>
  <c r="C7" i="11" s="1"/>
  <c r="E7" i="11" s="1"/>
  <c r="G7" i="11" s="1"/>
  <c r="C7" i="12" s="1"/>
  <c r="E7" i="12" s="1"/>
  <c r="G7" i="12" s="1"/>
  <c r="C7" i="13" s="1"/>
  <c r="E7" i="13" s="1"/>
  <c r="G7" i="13" s="1"/>
  <c r="C7" i="14" s="1"/>
  <c r="E7" i="14" s="1"/>
  <c r="G7" i="14" s="1"/>
  <c r="C7" i="15" s="1"/>
  <c r="E7" i="15" s="1"/>
  <c r="G7" i="15" s="1"/>
  <c r="C7" i="16" s="1"/>
  <c r="E7" i="16" s="1"/>
  <c r="G7" i="16" s="1"/>
  <c r="C7" i="17" s="1"/>
  <c r="E7" i="17" s="1"/>
  <c r="G7" i="17" s="1"/>
  <c r="C7" i="18" s="1"/>
  <c r="E7" i="18" s="1"/>
  <c r="G7" i="18" s="1"/>
  <c r="C7" i="19" s="1"/>
  <c r="E7" i="19" s="1"/>
  <c r="G7" i="19" s="1"/>
  <c r="C7" i="20" s="1"/>
  <c r="E7" i="20" s="1"/>
  <c r="G7" i="20" s="1"/>
  <c r="C7" i="21" s="1"/>
  <c r="E7" i="21" s="1"/>
  <c r="G7" i="21" s="1"/>
  <c r="C7" i="22" s="1"/>
  <c r="E7" i="22" s="1"/>
  <c r="G7" i="22" s="1"/>
  <c r="C7" i="23" s="1"/>
  <c r="E7" i="23" s="1"/>
  <c r="G7" i="23" s="1"/>
  <c r="C7" i="24" s="1"/>
  <c r="E7" i="24" s="1"/>
  <c r="G7" i="24" s="1"/>
  <c r="C7" i="25" s="1"/>
  <c r="E7" i="25" s="1"/>
  <c r="G7" i="25" s="1"/>
  <c r="C7" i="26" s="1"/>
  <c r="E7" i="26" s="1"/>
  <c r="G7" i="26" s="1"/>
  <c r="C7" i="27" s="1"/>
  <c r="E7" i="27" s="1"/>
  <c r="G7" i="27" s="1"/>
  <c r="C7" i="28" s="1"/>
  <c r="E7" i="28" s="1"/>
  <c r="G7" i="28" s="1"/>
  <c r="E6" i="8"/>
  <c r="G6" i="8" s="1"/>
  <c r="C6" i="9" s="1"/>
  <c r="E6" i="9" s="1"/>
  <c r="G6" i="9" s="1"/>
  <c r="C6" i="10" s="1"/>
  <c r="E6" i="10" s="1"/>
  <c r="G6" i="10" s="1"/>
  <c r="C6" i="11" s="1"/>
  <c r="E6" i="11" s="1"/>
  <c r="G6" i="11" s="1"/>
  <c r="C6" i="12" s="1"/>
  <c r="E6" i="12" s="1"/>
  <c r="G6" i="12" s="1"/>
  <c r="C6" i="13" s="1"/>
  <c r="E6" i="13" s="1"/>
  <c r="G6" i="13" s="1"/>
  <c r="C6" i="14" s="1"/>
  <c r="E6" i="14" s="1"/>
  <c r="G6" i="14" s="1"/>
  <c r="C6" i="15" s="1"/>
  <c r="E6" i="15" s="1"/>
  <c r="G6" i="15" s="1"/>
  <c r="C6" i="16" s="1"/>
  <c r="E6" i="16" s="1"/>
  <c r="G6" i="16" s="1"/>
  <c r="C6" i="17" s="1"/>
  <c r="E6" i="17" s="1"/>
  <c r="G6" i="17" s="1"/>
  <c r="C6" i="18" s="1"/>
  <c r="E6" i="18" s="1"/>
  <c r="G6" i="18" s="1"/>
  <c r="C6" i="19" s="1"/>
  <c r="E6" i="19" s="1"/>
  <c r="G6" i="19" s="1"/>
  <c r="C6" i="20" s="1"/>
  <c r="E6" i="20" s="1"/>
  <c r="G6" i="20" s="1"/>
  <c r="C6" i="21" s="1"/>
  <c r="E6" i="21" s="1"/>
  <c r="G6" i="21" s="1"/>
  <c r="C6" i="22" s="1"/>
  <c r="E6" i="22" s="1"/>
  <c r="G6" i="22" s="1"/>
  <c r="C6" i="23" s="1"/>
  <c r="E6" i="23" s="1"/>
  <c r="G6" i="23" s="1"/>
  <c r="C6" i="24" s="1"/>
  <c r="E6" i="24" s="1"/>
  <c r="G6" i="24" s="1"/>
  <c r="C6" i="25" s="1"/>
  <c r="E6" i="25" s="1"/>
  <c r="G6" i="25" s="1"/>
  <c r="C6" i="26" s="1"/>
  <c r="E6" i="26" s="1"/>
  <c r="G6" i="26" s="1"/>
  <c r="C6" i="27" s="1"/>
  <c r="E6" i="27" s="1"/>
  <c r="G6" i="27" s="1"/>
  <c r="C6" i="28" s="1"/>
  <c r="E6" i="28" s="1"/>
  <c r="G6" i="28" s="1"/>
  <c r="E5" i="8"/>
  <c r="C6" i="30" l="1"/>
  <c r="E6" i="30" s="1"/>
  <c r="G6" i="30" s="1"/>
  <c r="C6" i="31" s="1"/>
  <c r="E6" i="31" s="1"/>
  <c r="G6" i="31" s="1"/>
  <c r="C6" i="32" s="1"/>
  <c r="E6" i="32" s="1"/>
  <c r="G6" i="32" s="1"/>
  <c r="C6" i="33" s="1"/>
  <c r="E6" i="33" s="1"/>
  <c r="G6" i="33" s="1"/>
  <c r="C6" i="34" s="1"/>
  <c r="E6" i="34" s="1"/>
  <c r="C6" i="29"/>
  <c r="E6" i="29" s="1"/>
  <c r="G6" i="29" s="1"/>
  <c r="C7" i="30"/>
  <c r="E7" i="30" s="1"/>
  <c r="G7" i="30" s="1"/>
  <c r="C7" i="31" s="1"/>
  <c r="E7" i="31" s="1"/>
  <c r="G7" i="31" s="1"/>
  <c r="C7" i="32" s="1"/>
  <c r="E7" i="32" s="1"/>
  <c r="G7" i="32" s="1"/>
  <c r="C7" i="33" s="1"/>
  <c r="E7" i="33" s="1"/>
  <c r="G7" i="33" s="1"/>
  <c r="C7" i="34" s="1"/>
  <c r="E7" i="34" s="1"/>
  <c r="G7" i="34" s="1"/>
  <c r="C7" i="35" s="1"/>
  <c r="E7" i="35" s="1"/>
  <c r="G7" i="35" s="1"/>
  <c r="C7" i="36" s="1"/>
  <c r="E7" i="36" s="1"/>
  <c r="G7" i="36" s="1"/>
  <c r="C7" i="29"/>
  <c r="E7" i="29" s="1"/>
  <c r="G7" i="29" s="1"/>
  <c r="C12" i="30"/>
  <c r="E12" i="30" s="1"/>
  <c r="G12" i="30" s="1"/>
  <c r="C12" i="31" s="1"/>
  <c r="E12" i="31" s="1"/>
  <c r="G12" i="31" s="1"/>
  <c r="C12" i="32" s="1"/>
  <c r="E12" i="32" s="1"/>
  <c r="G12" i="32" s="1"/>
  <c r="C12" i="33" s="1"/>
  <c r="E12" i="33" s="1"/>
  <c r="G12" i="33" s="1"/>
  <c r="C12" i="34" s="1"/>
  <c r="E12" i="34" s="1"/>
  <c r="D31" i="34" s="1"/>
  <c r="C12" i="29"/>
  <c r="E12" i="29" s="1"/>
  <c r="G12" i="29" s="1"/>
  <c r="G15" i="13"/>
  <c r="C15" i="14" s="1"/>
  <c r="E15" i="14" s="1"/>
  <c r="G15" i="14" s="1"/>
  <c r="C15" i="15" s="1"/>
  <c r="E15" i="15" s="1"/>
  <c r="G15" i="15" s="1"/>
  <c r="C15" i="16" s="1"/>
  <c r="E15" i="16" s="1"/>
  <c r="G15" i="16" s="1"/>
  <c r="C15" i="17" s="1"/>
  <c r="E15" i="17" s="1"/>
  <c r="G15" i="17" s="1"/>
  <c r="C15" i="18" s="1"/>
  <c r="E15" i="18" s="1"/>
  <c r="G15" i="18" s="1"/>
  <c r="H32" i="13"/>
  <c r="H33" i="13" s="1"/>
  <c r="C14" i="11"/>
  <c r="E14" i="11" s="1"/>
  <c r="G14" i="11" s="1"/>
  <c r="C14" i="12" s="1"/>
  <c r="E14" i="12" s="1"/>
  <c r="G14" i="12" s="1"/>
  <c r="C14" i="13" s="1"/>
  <c r="E14" i="13" s="1"/>
  <c r="G14" i="13" s="1"/>
  <c r="C14" i="14" s="1"/>
  <c r="E14" i="14" s="1"/>
  <c r="G14" i="14" s="1"/>
  <c r="E14" i="15" s="1"/>
  <c r="G14" i="15" s="1"/>
  <c r="C14" i="16" s="1"/>
  <c r="E14" i="16" s="1"/>
  <c r="G14" i="16" s="1"/>
  <c r="C14" i="17" s="1"/>
  <c r="E14" i="17" s="1"/>
  <c r="G14" i="17" s="1"/>
  <c r="C14" i="18" s="1"/>
  <c r="E14" i="18" s="1"/>
  <c r="G14" i="18" s="1"/>
  <c r="C14" i="19" s="1"/>
  <c r="E14" i="19" s="1"/>
  <c r="G14" i="19" s="1"/>
  <c r="C14" i="20" s="1"/>
  <c r="E14" i="20" s="1"/>
  <c r="G14" i="20" s="1"/>
  <c r="C14" i="21" s="1"/>
  <c r="E14" i="21" s="1"/>
  <c r="G14" i="21" s="1"/>
  <c r="C14" i="22" s="1"/>
  <c r="E14" i="22" s="1"/>
  <c r="G14" i="22" s="1"/>
  <c r="C14" i="23" s="1"/>
  <c r="E14" i="23" s="1"/>
  <c r="G14" i="23" s="1"/>
  <c r="C14" i="24" s="1"/>
  <c r="E14" i="24" s="1"/>
  <c r="G14" i="24" s="1"/>
  <c r="C14" i="25" s="1"/>
  <c r="E14" i="25" s="1"/>
  <c r="G14" i="25" s="1"/>
  <c r="C14" i="26" s="1"/>
  <c r="E14" i="26" s="1"/>
  <c r="G14" i="26" s="1"/>
  <c r="C14" i="27" s="1"/>
  <c r="E14" i="27" s="1"/>
  <c r="G14" i="27" s="1"/>
  <c r="C14" i="28" s="1"/>
  <c r="E14" i="28" s="1"/>
  <c r="G14" i="28" s="1"/>
  <c r="G14" i="10"/>
  <c r="E11" i="14"/>
  <c r="C13" i="12"/>
  <c r="E13" i="12" s="1"/>
  <c r="G9" i="12"/>
  <c r="D23" i="8"/>
  <c r="H23" i="8" s="1"/>
  <c r="G5" i="8"/>
  <c r="D31" i="7"/>
  <c r="C14" i="30" l="1"/>
  <c r="E14" i="30" s="1"/>
  <c r="G14" i="30" s="1"/>
  <c r="C14" i="31" s="1"/>
  <c r="E14" i="31" s="1"/>
  <c r="G14" i="31" s="1"/>
  <c r="C14" i="32" s="1"/>
  <c r="E14" i="32" s="1"/>
  <c r="G14" i="32" s="1"/>
  <c r="C14" i="33" s="1"/>
  <c r="E14" i="33" s="1"/>
  <c r="G14" i="33" s="1"/>
  <c r="C14" i="34" s="1"/>
  <c r="E14" i="34" s="1"/>
  <c r="G14" i="34" s="1"/>
  <c r="C14" i="35" s="1"/>
  <c r="E14" i="35" s="1"/>
  <c r="G14" i="35" s="1"/>
  <c r="C14" i="36" s="1"/>
  <c r="E14" i="36" s="1"/>
  <c r="G14" i="36" s="1"/>
  <c r="C14" i="29"/>
  <c r="E14" i="29" s="1"/>
  <c r="G14" i="29" s="1"/>
  <c r="G6" i="34"/>
  <c r="C5" i="9"/>
  <c r="E5" i="9" s="1"/>
  <c r="C15" i="20"/>
  <c r="E15" i="20" s="1"/>
  <c r="G15" i="20" s="1"/>
  <c r="C15" i="21" s="1"/>
  <c r="E15" i="21" s="1"/>
  <c r="G15" i="21" s="1"/>
  <c r="C15" i="22" s="1"/>
  <c r="E15" i="22" s="1"/>
  <c r="G15" i="22" s="1"/>
  <c r="C15" i="23" s="1"/>
  <c r="E15" i="23" s="1"/>
  <c r="G15" i="23" s="1"/>
  <c r="C15" i="24" s="1"/>
  <c r="E15" i="24" s="1"/>
  <c r="G15" i="24" s="1"/>
  <c r="C15" i="25" s="1"/>
  <c r="E15" i="25" s="1"/>
  <c r="G15" i="25" s="1"/>
  <c r="C15" i="26" s="1"/>
  <c r="E15" i="26" s="1"/>
  <c r="G15" i="26" s="1"/>
  <c r="C15" i="27" s="1"/>
  <c r="E15" i="27" s="1"/>
  <c r="G15" i="27" s="1"/>
  <c r="C15" i="28" s="1"/>
  <c r="E15" i="28" s="1"/>
  <c r="G15" i="28" s="1"/>
  <c r="C15" i="19"/>
  <c r="E15" i="19" s="1"/>
  <c r="G15" i="19" s="1"/>
  <c r="C9" i="13"/>
  <c r="E9" i="13" s="1"/>
  <c r="G9" i="13" s="1"/>
  <c r="C9" i="14" s="1"/>
  <c r="E9" i="14" s="1"/>
  <c r="G9" i="14" s="1"/>
  <c r="C9" i="15" s="1"/>
  <c r="E9" i="15" s="1"/>
  <c r="G9" i="15" s="1"/>
  <c r="C9" i="16" s="1"/>
  <c r="E9" i="16" s="1"/>
  <c r="G9" i="16" s="1"/>
  <c r="G11" i="14"/>
  <c r="C11" i="15" s="1"/>
  <c r="E11" i="15" s="1"/>
  <c r="G11" i="15" s="1"/>
  <c r="C11" i="16" s="1"/>
  <c r="E11" i="16" s="1"/>
  <c r="G11" i="16" s="1"/>
  <c r="C11" i="17" s="1"/>
  <c r="E11" i="17" s="1"/>
  <c r="G11" i="17" s="1"/>
  <c r="C11" i="18" s="1"/>
  <c r="E11" i="18" s="1"/>
  <c r="G11" i="18" s="1"/>
  <c r="C11" i="19" s="1"/>
  <c r="E11" i="19" s="1"/>
  <c r="G11" i="19" s="1"/>
  <c r="C11" i="20" s="1"/>
  <c r="E11" i="20" s="1"/>
  <c r="G11" i="20" s="1"/>
  <c r="C11" i="21" s="1"/>
  <c r="E11" i="21" s="1"/>
  <c r="G11" i="21" s="1"/>
  <c r="C11" i="22" s="1"/>
  <c r="E11" i="22" s="1"/>
  <c r="G11" i="22" s="1"/>
  <c r="C11" i="23" s="1"/>
  <c r="E11" i="23" s="1"/>
  <c r="G11" i="23" s="1"/>
  <c r="C11" i="24" s="1"/>
  <c r="E11" i="24" s="1"/>
  <c r="G11" i="24" s="1"/>
  <c r="C11" i="25" s="1"/>
  <c r="E11" i="25" s="1"/>
  <c r="G11" i="25" s="1"/>
  <c r="C11" i="26" s="1"/>
  <c r="E11" i="26" s="1"/>
  <c r="G11" i="26" s="1"/>
  <c r="C11" i="27" s="1"/>
  <c r="E11" i="27" s="1"/>
  <c r="G11" i="27" s="1"/>
  <c r="C11" i="28" s="1"/>
  <c r="E11" i="28" s="1"/>
  <c r="G11" i="28" s="1"/>
  <c r="D16" i="7"/>
  <c r="C15" i="30" l="1"/>
  <c r="E15" i="30" s="1"/>
  <c r="G15" i="30" s="1"/>
  <c r="C15" i="31" s="1"/>
  <c r="E15" i="31" s="1"/>
  <c r="G15" i="31" s="1"/>
  <c r="C15" i="32" s="1"/>
  <c r="E15" i="32" s="1"/>
  <c r="G15" i="32" s="1"/>
  <c r="C15" i="33" s="1"/>
  <c r="E15" i="33" s="1"/>
  <c r="G15" i="33" s="1"/>
  <c r="C15" i="34" s="1"/>
  <c r="E15" i="34" s="1"/>
  <c r="G15" i="34" s="1"/>
  <c r="C15" i="35" s="1"/>
  <c r="E15" i="35" s="1"/>
  <c r="G15" i="35" s="1"/>
  <c r="C15" i="36" s="1"/>
  <c r="E15" i="36" s="1"/>
  <c r="G15" i="36" s="1"/>
  <c r="C15" i="29"/>
  <c r="E15" i="29" s="1"/>
  <c r="G15" i="29" s="1"/>
  <c r="C6" i="35"/>
  <c r="E6" i="35" s="1"/>
  <c r="G6" i="35" s="1"/>
  <c r="C6" i="36" s="1"/>
  <c r="E6" i="36" s="1"/>
  <c r="G6" i="36" s="1"/>
  <c r="C11" i="30"/>
  <c r="E11" i="30" s="1"/>
  <c r="G11" i="30" s="1"/>
  <c r="C11" i="31" s="1"/>
  <c r="E11" i="31" s="1"/>
  <c r="G11" i="31" s="1"/>
  <c r="C11" i="32" s="1"/>
  <c r="E11" i="32" s="1"/>
  <c r="G11" i="32" s="1"/>
  <c r="C11" i="33" s="1"/>
  <c r="E11" i="33" s="1"/>
  <c r="G11" i="33" s="1"/>
  <c r="C11" i="34" s="1"/>
  <c r="E11" i="34" s="1"/>
  <c r="D30" i="34" s="1"/>
  <c r="D33" i="34" s="1"/>
  <c r="C11" i="29"/>
  <c r="E11" i="29" s="1"/>
  <c r="G11" i="29" s="1"/>
  <c r="G5" i="9"/>
  <c r="C9" i="17"/>
  <c r="E9" i="17" s="1"/>
  <c r="G9" i="17" s="1"/>
  <c r="G13" i="12"/>
  <c r="H31" i="7"/>
  <c r="D31" i="6"/>
  <c r="H31" i="6"/>
  <c r="C9" i="18" l="1"/>
  <c r="E9" i="18" s="1"/>
  <c r="G9" i="18" s="1"/>
  <c r="C9" i="19" s="1"/>
  <c r="E9" i="19" s="1"/>
  <c r="G9" i="19" s="1"/>
  <c r="C9" i="20" s="1"/>
  <c r="E9" i="20" s="1"/>
  <c r="G9" i="20" s="1"/>
  <c r="C9" i="21" s="1"/>
  <c r="E9" i="21" s="1"/>
  <c r="G9" i="21" s="1"/>
  <c r="C9" i="22" s="1"/>
  <c r="E9" i="22" s="1"/>
  <c r="G9" i="22" s="1"/>
  <c r="C9" i="23" s="1"/>
  <c r="E9" i="23" s="1"/>
  <c r="G9" i="23" s="1"/>
  <c r="C9" i="24" s="1"/>
  <c r="E9" i="24" s="1"/>
  <c r="G9" i="24" s="1"/>
  <c r="C9" i="25" s="1"/>
  <c r="E9" i="25" s="1"/>
  <c r="G9" i="25" s="1"/>
  <c r="C9" i="26" s="1"/>
  <c r="E9" i="26" s="1"/>
  <c r="G9" i="26" s="1"/>
  <c r="C9" i="27" s="1"/>
  <c r="E9" i="27" s="1"/>
  <c r="K24" i="17"/>
  <c r="C5" i="10"/>
  <c r="E5" i="10" s="1"/>
  <c r="C13" i="13"/>
  <c r="F16" i="7"/>
  <c r="G21" i="7" s="1"/>
  <c r="C21" i="7"/>
  <c r="E15" i="7"/>
  <c r="G15" i="7" s="1"/>
  <c r="E14" i="7"/>
  <c r="G14" i="7" s="1"/>
  <c r="E13" i="7"/>
  <c r="G13" i="7" s="1"/>
  <c r="E12" i="7"/>
  <c r="G12" i="7" s="1"/>
  <c r="E11" i="7"/>
  <c r="G11" i="7" s="1"/>
  <c r="E9" i="7"/>
  <c r="G9" i="7" s="1"/>
  <c r="E8" i="7"/>
  <c r="G8" i="7" s="1"/>
  <c r="E7" i="7"/>
  <c r="G7" i="7" s="1"/>
  <c r="E6" i="7"/>
  <c r="G6" i="7" s="1"/>
  <c r="E5" i="7"/>
  <c r="G9" i="27" l="1"/>
  <c r="G5" i="10"/>
  <c r="E13" i="13"/>
  <c r="D23" i="7"/>
  <c r="H23" i="7" s="1"/>
  <c r="G5" i="7"/>
  <c r="F16" i="6"/>
  <c r="G21" i="6" s="1"/>
  <c r="D16" i="6"/>
  <c r="C21" i="6" s="1"/>
  <c r="E15" i="6"/>
  <c r="G15" i="6" s="1"/>
  <c r="E14" i="6"/>
  <c r="G14" i="6" s="1"/>
  <c r="E13" i="6"/>
  <c r="E12" i="6"/>
  <c r="G12" i="6" s="1"/>
  <c r="E11" i="6"/>
  <c r="G11" i="6" s="1"/>
  <c r="E9" i="6"/>
  <c r="G9" i="6" s="1"/>
  <c r="E8" i="6"/>
  <c r="G8" i="6" s="1"/>
  <c r="E7" i="6"/>
  <c r="G7" i="6" s="1"/>
  <c r="E6" i="6"/>
  <c r="G6" i="6" s="1"/>
  <c r="E5" i="6"/>
  <c r="C9" i="28" l="1"/>
  <c r="C5" i="11"/>
  <c r="E5" i="11" s="1"/>
  <c r="G13" i="13"/>
  <c r="G13" i="6"/>
  <c r="D23" i="6"/>
  <c r="H23" i="6" s="1"/>
  <c r="G5" i="6"/>
  <c r="F16" i="5"/>
  <c r="D31" i="5"/>
  <c r="E9" i="28" l="1"/>
  <c r="C13" i="14"/>
  <c r="E13" i="14" s="1"/>
  <c r="G13" i="14" s="1"/>
  <c r="G5" i="11"/>
  <c r="D16" i="5"/>
  <c r="G9" i="28" l="1"/>
  <c r="C9" i="30" s="1"/>
  <c r="E9" i="30" s="1"/>
  <c r="G9" i="30" s="1"/>
  <c r="C9" i="31" s="1"/>
  <c r="E9" i="31" s="1"/>
  <c r="G9" i="31" s="1"/>
  <c r="C9" i="32" s="1"/>
  <c r="E9" i="32" s="1"/>
  <c r="G9" i="32" s="1"/>
  <c r="C9" i="33" s="1"/>
  <c r="E9" i="33" s="1"/>
  <c r="G9" i="33" s="1"/>
  <c r="C9" i="34" s="1"/>
  <c r="E9" i="34" s="1"/>
  <c r="G9" i="34" s="1"/>
  <c r="C9" i="35" s="1"/>
  <c r="E9" i="35" s="1"/>
  <c r="G9" i="35" s="1"/>
  <c r="C9" i="36" s="1"/>
  <c r="E9" i="36" s="1"/>
  <c r="G9" i="36" s="1"/>
  <c r="C5" i="12"/>
  <c r="H31" i="5"/>
  <c r="G21" i="5"/>
  <c r="C21" i="5"/>
  <c r="E15" i="5"/>
  <c r="G15" i="5" s="1"/>
  <c r="E14" i="5"/>
  <c r="G14" i="5" s="1"/>
  <c r="E13" i="5"/>
  <c r="G13" i="5" s="1"/>
  <c r="E12" i="5"/>
  <c r="G12" i="5" s="1"/>
  <c r="E11" i="5"/>
  <c r="G11" i="5" s="1"/>
  <c r="E9" i="5"/>
  <c r="G9" i="5" s="1"/>
  <c r="E8" i="5"/>
  <c r="G8" i="5" s="1"/>
  <c r="E7" i="5"/>
  <c r="G7" i="5" s="1"/>
  <c r="E6" i="5"/>
  <c r="G6" i="5" s="1"/>
  <c r="E5" i="5"/>
  <c r="C9" i="29" l="1"/>
  <c r="E5" i="12"/>
  <c r="D23" i="5"/>
  <c r="H23" i="5" s="1"/>
  <c r="G5" i="5"/>
  <c r="D16" i="4"/>
  <c r="E15" i="4"/>
  <c r="G15" i="4" s="1"/>
  <c r="E9" i="29" l="1"/>
  <c r="G5" i="12"/>
  <c r="E12" i="4"/>
  <c r="G12" i="4" s="1"/>
  <c r="H31" i="4"/>
  <c r="D31" i="4"/>
  <c r="F16" i="4"/>
  <c r="G21" i="4" s="1"/>
  <c r="C21" i="4"/>
  <c r="E14" i="4"/>
  <c r="G14" i="4" s="1"/>
  <c r="E13" i="4"/>
  <c r="G13" i="4" s="1"/>
  <c r="E11" i="4"/>
  <c r="G11" i="4" s="1"/>
  <c r="E10" i="4"/>
  <c r="E9" i="4"/>
  <c r="G9" i="4" s="1"/>
  <c r="E8" i="4"/>
  <c r="G8" i="4" s="1"/>
  <c r="E7" i="4"/>
  <c r="G7" i="4" s="1"/>
  <c r="E6" i="4"/>
  <c r="G6" i="4" s="1"/>
  <c r="E5" i="4"/>
  <c r="G5" i="4" s="1"/>
  <c r="G9" i="29" l="1"/>
  <c r="E16" i="4"/>
  <c r="C5" i="13"/>
  <c r="G10" i="4"/>
  <c r="C10" i="5" s="1"/>
  <c r="E10" i="5" s="1"/>
  <c r="D23" i="4"/>
  <c r="H23" i="4" s="1"/>
  <c r="H30" i="3"/>
  <c r="D30" i="3"/>
  <c r="G10" i="5" l="1"/>
  <c r="E16" i="5"/>
  <c r="E5" i="13"/>
  <c r="G16" i="4"/>
  <c r="E9" i="3"/>
  <c r="G9" i="3" s="1"/>
  <c r="F15" i="3"/>
  <c r="G20" i="3" s="1"/>
  <c r="D15" i="3"/>
  <c r="C20" i="3" s="1"/>
  <c r="E14" i="3"/>
  <c r="G14" i="3" s="1"/>
  <c r="E13" i="3"/>
  <c r="G13" i="3" s="1"/>
  <c r="E11" i="3"/>
  <c r="G11" i="3" s="1"/>
  <c r="E10" i="3"/>
  <c r="G10" i="3" s="1"/>
  <c r="E8" i="3"/>
  <c r="G8" i="3" s="1"/>
  <c r="E7" i="3"/>
  <c r="G7" i="3" s="1"/>
  <c r="E6" i="3"/>
  <c r="G6" i="3" s="1"/>
  <c r="E5" i="3"/>
  <c r="E15" i="3" s="1"/>
  <c r="G5" i="13" l="1"/>
  <c r="C10" i="6"/>
  <c r="E10" i="6" s="1"/>
  <c r="G16" i="5"/>
  <c r="D22" i="3"/>
  <c r="H22" i="3" s="1"/>
  <c r="G5" i="3"/>
  <c r="G15" i="3" s="1"/>
  <c r="H30" i="2"/>
  <c r="D30" i="2"/>
  <c r="D15" i="2"/>
  <c r="G10" i="6" l="1"/>
  <c r="E16" i="6"/>
  <c r="C5" i="14"/>
  <c r="F15" i="2"/>
  <c r="G20" i="2" s="1"/>
  <c r="C20" i="2"/>
  <c r="E14" i="2"/>
  <c r="G14" i="2" s="1"/>
  <c r="E13" i="2"/>
  <c r="G13" i="2" s="1"/>
  <c r="E12" i="2"/>
  <c r="G12" i="2" s="1"/>
  <c r="E10" i="2"/>
  <c r="G10" i="2" s="1"/>
  <c r="E9" i="2"/>
  <c r="G9" i="2" s="1"/>
  <c r="E8" i="2"/>
  <c r="G8" i="2" s="1"/>
  <c r="E7" i="2"/>
  <c r="G7" i="2" s="1"/>
  <c r="E6" i="2"/>
  <c r="G6" i="2" s="1"/>
  <c r="E5" i="2"/>
  <c r="H30" i="1"/>
  <c r="D30" i="1"/>
  <c r="E15" i="2" l="1"/>
  <c r="E5" i="14"/>
  <c r="C10" i="7"/>
  <c r="E10" i="7" s="1"/>
  <c r="G16" i="6"/>
  <c r="D22" i="2"/>
  <c r="H22" i="2" s="1"/>
  <c r="G5" i="2"/>
  <c r="G15" i="2" s="1"/>
  <c r="G10" i="7" l="1"/>
  <c r="E16" i="7"/>
  <c r="G5" i="14"/>
  <c r="D15" i="1"/>
  <c r="C5" i="15" l="1"/>
  <c r="C10" i="8"/>
  <c r="E10" i="8" s="1"/>
  <c r="G16" i="7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5" i="1"/>
  <c r="G5" i="1" s="1"/>
  <c r="G10" i="8" l="1"/>
  <c r="E16" i="8"/>
  <c r="E5" i="15"/>
  <c r="F15" i="1"/>
  <c r="G20" i="1" s="1"/>
  <c r="C20" i="1"/>
  <c r="G15" i="1"/>
  <c r="E15" i="1"/>
  <c r="G5" i="15" l="1"/>
  <c r="C10" i="9"/>
  <c r="E10" i="9" s="1"/>
  <c r="G16" i="8"/>
  <c r="C16" i="9" s="1"/>
  <c r="D22" i="1"/>
  <c r="C30" i="1" s="1"/>
  <c r="E30" i="1" s="1"/>
  <c r="C21" i="2" s="1"/>
  <c r="C30" i="2" s="1"/>
  <c r="E30" i="2" s="1"/>
  <c r="C21" i="3" s="1"/>
  <c r="C30" i="3" s="1"/>
  <c r="E30" i="3" s="1"/>
  <c r="C22" i="4" s="1"/>
  <c r="C31" i="4" s="1"/>
  <c r="E31" i="4" s="1"/>
  <c r="C22" i="5" s="1"/>
  <c r="C31" i="5" s="1"/>
  <c r="E31" i="5" s="1"/>
  <c r="C22" i="6" s="1"/>
  <c r="C31" i="6" s="1"/>
  <c r="E31" i="6" s="1"/>
  <c r="C22" i="7" s="1"/>
  <c r="C31" i="7" s="1"/>
  <c r="E31" i="7" s="1"/>
  <c r="C22" i="8" s="1"/>
  <c r="C31" i="8" s="1"/>
  <c r="E31" i="8" s="1"/>
  <c r="C22" i="9" s="1"/>
  <c r="C31" i="9" s="1"/>
  <c r="E31" i="9" s="1"/>
  <c r="C22" i="10" s="1"/>
  <c r="C31" i="10" s="1"/>
  <c r="E31" i="10" s="1"/>
  <c r="C22" i="11" s="1"/>
  <c r="C31" i="11" s="1"/>
  <c r="E31" i="11" s="1"/>
  <c r="C22" i="12" s="1"/>
  <c r="C32" i="12" s="1"/>
  <c r="E32" i="12" s="1"/>
  <c r="C22" i="13" s="1"/>
  <c r="C33" i="13" s="1"/>
  <c r="E33" i="13" s="1"/>
  <c r="C22" i="14" s="1"/>
  <c r="C33" i="14" s="1"/>
  <c r="E33" i="14" s="1"/>
  <c r="C22" i="15" s="1"/>
  <c r="C33" i="15" s="1"/>
  <c r="E33" i="15" s="1"/>
  <c r="C22" i="16" s="1"/>
  <c r="C33" i="16" s="1"/>
  <c r="E33" i="16" s="1"/>
  <c r="C22" i="17" s="1"/>
  <c r="C33" i="17" s="1"/>
  <c r="E33" i="17" s="1"/>
  <c r="C22" i="18" s="1"/>
  <c r="C33" i="18" s="1"/>
  <c r="E33" i="18" s="1"/>
  <c r="C22" i="19" s="1"/>
  <c r="C33" i="19" s="1"/>
  <c r="E33" i="19" s="1"/>
  <c r="C22" i="20" s="1"/>
  <c r="C33" i="20" s="1"/>
  <c r="E33" i="20" s="1"/>
  <c r="C22" i="21" s="1"/>
  <c r="C33" i="21" s="1"/>
  <c r="E33" i="21" s="1"/>
  <c r="C22" i="22" s="1"/>
  <c r="C33" i="22" s="1"/>
  <c r="E33" i="22" s="1"/>
  <c r="C22" i="23" s="1"/>
  <c r="C33" i="23" s="1"/>
  <c r="E33" i="23" s="1"/>
  <c r="C22" i="24" s="1"/>
  <c r="C33" i="24" s="1"/>
  <c r="E33" i="24" s="1"/>
  <c r="C22" i="25" s="1"/>
  <c r="C33" i="25" s="1"/>
  <c r="E33" i="25" s="1"/>
  <c r="C22" i="26" s="1"/>
  <c r="C33" i="26" s="1"/>
  <c r="E33" i="26" s="1"/>
  <c r="C22" i="27" s="1"/>
  <c r="C33" i="27" s="1"/>
  <c r="E33" i="27" s="1"/>
  <c r="C22" i="28" s="1"/>
  <c r="C33" i="28" s="1"/>
  <c r="E33" i="28" s="1"/>
  <c r="C22" i="29" s="1"/>
  <c r="C33" i="29" s="1"/>
  <c r="E33" i="29" s="1"/>
  <c r="C22" i="30" s="1"/>
  <c r="C33" i="30" s="1"/>
  <c r="E33" i="30" s="1"/>
  <c r="C22" i="31" s="1"/>
  <c r="C33" i="31" s="1"/>
  <c r="E33" i="31" s="1"/>
  <c r="C22" i="32" s="1"/>
  <c r="C33" i="32" s="1"/>
  <c r="E33" i="32" s="1"/>
  <c r="C22" i="33" s="1"/>
  <c r="C33" i="33" s="1"/>
  <c r="E33" i="33" s="1"/>
  <c r="C22" i="34" s="1"/>
  <c r="C33" i="34" s="1"/>
  <c r="E33" i="34" s="1"/>
  <c r="C22" i="35" s="1"/>
  <c r="C33" i="35" s="1"/>
  <c r="E33" i="35" s="1"/>
  <c r="C22" i="36" s="1"/>
  <c r="C33" i="36" s="1"/>
  <c r="E33" i="36" s="1"/>
  <c r="C22" i="37" s="1"/>
  <c r="C33" i="37" s="1"/>
  <c r="E33" i="37" s="1"/>
  <c r="G10" i="9" l="1"/>
  <c r="E16" i="9"/>
  <c r="C5" i="16"/>
  <c r="H22" i="1"/>
  <c r="G30" i="1" s="1"/>
  <c r="E5" i="16" l="1"/>
  <c r="C10" i="10"/>
  <c r="E10" i="10" s="1"/>
  <c r="G16" i="9"/>
  <c r="C16" i="10" s="1"/>
  <c r="I30" i="1"/>
  <c r="G21" i="2" s="1"/>
  <c r="G30" i="2" s="1"/>
  <c r="I30" i="2" s="1"/>
  <c r="G21" i="3" s="1"/>
  <c r="G30" i="3" s="1"/>
  <c r="I30" i="3" s="1"/>
  <c r="G22" i="4" s="1"/>
  <c r="G31" i="4" s="1"/>
  <c r="I31" i="4" s="1"/>
  <c r="G22" i="5" s="1"/>
  <c r="G31" i="5" s="1"/>
  <c r="I31" i="5" s="1"/>
  <c r="G22" i="6" s="1"/>
  <c r="G31" i="6" s="1"/>
  <c r="I31" i="6" s="1"/>
  <c r="G22" i="7" s="1"/>
  <c r="G31" i="7" s="1"/>
  <c r="I31" i="7" s="1"/>
  <c r="G22" i="8" s="1"/>
  <c r="G31" i="8" s="1"/>
  <c r="I31" i="8" s="1"/>
  <c r="G22" i="9" s="1"/>
  <c r="G31" i="9" s="1"/>
  <c r="I31" i="9" s="1"/>
  <c r="G22" i="10" s="1"/>
  <c r="G31" i="10" s="1"/>
  <c r="I31" i="10" s="1"/>
  <c r="G22" i="11" s="1"/>
  <c r="G31" i="11" s="1"/>
  <c r="I31" i="11" s="1"/>
  <c r="G22" i="12" s="1"/>
  <c r="G32" i="12" s="1"/>
  <c r="I32" i="12" s="1"/>
  <c r="G22" i="13" s="1"/>
  <c r="G33" i="13" s="1"/>
  <c r="I33" i="13" s="1"/>
  <c r="G22" i="14" s="1"/>
  <c r="G33" i="14" s="1"/>
  <c r="I33" i="14" s="1"/>
  <c r="G22" i="15" s="1"/>
  <c r="G33" i="15" s="1"/>
  <c r="I33" i="15" s="1"/>
  <c r="G22" i="16" s="1"/>
  <c r="G33" i="16" s="1"/>
  <c r="I33" i="16" s="1"/>
  <c r="G22" i="17" s="1"/>
  <c r="G33" i="17" s="1"/>
  <c r="I33" i="17" s="1"/>
  <c r="G22" i="18" s="1"/>
  <c r="G33" i="18" s="1"/>
  <c r="I33" i="18" s="1"/>
  <c r="G22" i="19" s="1"/>
  <c r="G33" i="19" s="1"/>
  <c r="I33" i="19" s="1"/>
  <c r="G22" i="20" s="1"/>
  <c r="G33" i="20" s="1"/>
  <c r="I33" i="20" s="1"/>
  <c r="G22" i="21" s="1"/>
  <c r="G33" i="21" s="1"/>
  <c r="I33" i="21" s="1"/>
  <c r="G22" i="22" s="1"/>
  <c r="G33" i="22" s="1"/>
  <c r="I33" i="22" s="1"/>
  <c r="G22" i="23" s="1"/>
  <c r="G33" i="23" s="1"/>
  <c r="I33" i="23" s="1"/>
  <c r="G22" i="24" s="1"/>
  <c r="G33" i="24" s="1"/>
  <c r="I33" i="24" s="1"/>
  <c r="G22" i="25" s="1"/>
  <c r="G33" i="25" s="1"/>
  <c r="I33" i="25" s="1"/>
  <c r="G22" i="26" s="1"/>
  <c r="G33" i="26" s="1"/>
  <c r="I33" i="26" s="1"/>
  <c r="G22" i="27" s="1"/>
  <c r="G33" i="27" s="1"/>
  <c r="I33" i="27" s="1"/>
  <c r="G22" i="28" s="1"/>
  <c r="G33" i="28" s="1"/>
  <c r="I33" i="28" s="1"/>
  <c r="G22" i="29" s="1"/>
  <c r="G33" i="29" s="1"/>
  <c r="I33" i="29" s="1"/>
  <c r="G22" i="30" s="1"/>
  <c r="G33" i="30" s="1"/>
  <c r="I33" i="30" s="1"/>
  <c r="G22" i="31" s="1"/>
  <c r="G33" i="31" s="1"/>
  <c r="I33" i="31" s="1"/>
  <c r="G22" i="32" s="1"/>
  <c r="G33" i="32" s="1"/>
  <c r="I33" i="32" s="1"/>
  <c r="G22" i="33" s="1"/>
  <c r="G33" i="33" s="1"/>
  <c r="I33" i="33" s="1"/>
  <c r="G22" i="34" s="1"/>
  <c r="G33" i="34" s="1"/>
  <c r="I33" i="34" s="1"/>
  <c r="G22" i="35" s="1"/>
  <c r="G33" i="35" s="1"/>
  <c r="I33" i="35" s="1"/>
  <c r="G22" i="36" s="1"/>
  <c r="G33" i="36" s="1"/>
  <c r="I33" i="36" s="1"/>
  <c r="G22" i="37" s="1"/>
  <c r="G33" i="37" s="1"/>
  <c r="I33" i="37" s="1"/>
  <c r="G10" i="10" l="1"/>
  <c r="E16" i="10"/>
  <c r="G5" i="16"/>
  <c r="C5" i="17" l="1"/>
  <c r="C10" i="11"/>
  <c r="E10" i="11" s="1"/>
  <c r="G16" i="10"/>
  <c r="C16" i="11" s="1"/>
  <c r="G10" i="11" l="1"/>
  <c r="E16" i="11"/>
  <c r="E5" i="17"/>
  <c r="G5" i="17" l="1"/>
  <c r="C10" i="12"/>
  <c r="G16" i="11"/>
  <c r="E10" i="12" l="1"/>
  <c r="C16" i="12"/>
  <c r="C5" i="18"/>
  <c r="E5" i="18" l="1"/>
  <c r="G10" i="12"/>
  <c r="E16" i="12"/>
  <c r="C10" i="13" l="1"/>
  <c r="G16" i="12"/>
  <c r="G5" i="18"/>
  <c r="C5" i="19" l="1"/>
  <c r="E10" i="13"/>
  <c r="C16" i="13"/>
  <c r="G10" i="13" l="1"/>
  <c r="E16" i="13"/>
  <c r="E5" i="19"/>
  <c r="G5" i="19" l="1"/>
  <c r="C10" i="14"/>
  <c r="G16" i="13"/>
  <c r="E10" i="14" l="1"/>
  <c r="C16" i="14"/>
  <c r="C5" i="20"/>
  <c r="E5" i="20" s="1"/>
  <c r="G5" i="20" l="1"/>
  <c r="G10" i="14"/>
  <c r="E16" i="14"/>
  <c r="C10" i="15" l="1"/>
  <c r="G16" i="14"/>
  <c r="C5" i="21"/>
  <c r="E5" i="21" l="1"/>
  <c r="E10" i="15"/>
  <c r="C16" i="15"/>
  <c r="G10" i="15" l="1"/>
  <c r="E16" i="15"/>
  <c r="G5" i="21"/>
  <c r="C5" i="22" l="1"/>
  <c r="C10" i="16"/>
  <c r="G16" i="15"/>
  <c r="E10" i="16" l="1"/>
  <c r="C16" i="16"/>
  <c r="E5" i="22"/>
  <c r="G5" i="22" l="1"/>
  <c r="G10" i="16"/>
  <c r="E16" i="16"/>
  <c r="C10" i="17" l="1"/>
  <c r="G16" i="16"/>
  <c r="C5" i="23"/>
  <c r="E5" i="23" s="1"/>
  <c r="G5" i="23" l="1"/>
  <c r="E10" i="17"/>
  <c r="C16" i="17"/>
  <c r="G10" i="17" l="1"/>
  <c r="E16" i="17"/>
  <c r="C5" i="24"/>
  <c r="E5" i="24" s="1"/>
  <c r="G5" i="24" l="1"/>
  <c r="C10" i="18"/>
  <c r="G16" i="17"/>
  <c r="E10" i="18" l="1"/>
  <c r="C16" i="18"/>
  <c r="C5" i="25"/>
  <c r="E5" i="25" l="1"/>
  <c r="G10" i="18"/>
  <c r="E16" i="18"/>
  <c r="C10" i="19" l="1"/>
  <c r="G16" i="18"/>
  <c r="G5" i="25"/>
  <c r="C5" i="26" s="1"/>
  <c r="E5" i="26" l="1"/>
  <c r="E10" i="19"/>
  <c r="C16" i="19"/>
  <c r="G5" i="26" l="1"/>
  <c r="C5" i="27" s="1"/>
  <c r="E5" i="27" s="1"/>
  <c r="G10" i="19"/>
  <c r="E16" i="19"/>
  <c r="G5" i="27" l="1"/>
  <c r="C10" i="20"/>
  <c r="G16" i="19"/>
  <c r="C5" i="28" l="1"/>
  <c r="C16" i="20"/>
  <c r="E10" i="20"/>
  <c r="E5" i="28" l="1"/>
  <c r="G10" i="20"/>
  <c r="E16" i="20"/>
  <c r="G5" i="28" l="1"/>
  <c r="C10" i="21"/>
  <c r="G16" i="20"/>
  <c r="C5" i="30" l="1"/>
  <c r="C5" i="29"/>
  <c r="E10" i="21"/>
  <c r="C16" i="21"/>
  <c r="E5" i="29" l="1"/>
  <c r="E5" i="30"/>
  <c r="G10" i="21"/>
  <c r="E16" i="21"/>
  <c r="G5" i="30" l="1"/>
  <c r="G5" i="29"/>
  <c r="C10" i="22"/>
  <c r="G16" i="21"/>
  <c r="C5" i="31" l="1"/>
  <c r="E10" i="22"/>
  <c r="C16" i="22"/>
  <c r="E5" i="31" l="1"/>
  <c r="G10" i="22"/>
  <c r="E16" i="22"/>
  <c r="G5" i="31" l="1"/>
  <c r="C5" i="32" s="1"/>
  <c r="C10" i="23"/>
  <c r="E10" i="23" s="1"/>
  <c r="G16" i="22"/>
  <c r="C16" i="23" s="1"/>
  <c r="E5" i="32" l="1"/>
  <c r="G10" i="23"/>
  <c r="E16" i="23"/>
  <c r="G5" i="32" l="1"/>
  <c r="C10" i="24"/>
  <c r="E10" i="24" s="1"/>
  <c r="G16" i="23"/>
  <c r="C16" i="24" s="1"/>
  <c r="C5" i="33" l="1"/>
  <c r="E5" i="33" s="1"/>
  <c r="G10" i="24"/>
  <c r="E16" i="24"/>
  <c r="G5" i="33" l="1"/>
  <c r="C10" i="25"/>
  <c r="G16" i="24"/>
  <c r="C5" i="34" l="1"/>
  <c r="E10" i="25"/>
  <c r="C16" i="25"/>
  <c r="E5" i="34" l="1"/>
  <c r="G10" i="25"/>
  <c r="E16" i="25"/>
  <c r="G5" i="34" l="1"/>
  <c r="G16" i="25"/>
  <c r="C10" i="26"/>
  <c r="C5" i="35" l="1"/>
  <c r="E5" i="35" s="1"/>
  <c r="G16" i="34"/>
  <c r="C16" i="35" s="1"/>
  <c r="E10" i="26"/>
  <c r="C16" i="26"/>
  <c r="G5" i="35" l="1"/>
  <c r="E16" i="35"/>
  <c r="G10" i="26"/>
  <c r="E16" i="26"/>
  <c r="G16" i="35" l="1"/>
  <c r="C5" i="36"/>
  <c r="G16" i="26"/>
  <c r="C16" i="27" s="1"/>
  <c r="C10" i="27"/>
  <c r="E10" i="27" s="1"/>
  <c r="C16" i="36" l="1"/>
  <c r="E5" i="36"/>
  <c r="G10" i="27"/>
  <c r="E16" i="27"/>
  <c r="G5" i="36" l="1"/>
  <c r="G16" i="36" s="1"/>
  <c r="E16" i="36"/>
  <c r="C10" i="28"/>
  <c r="G16" i="27"/>
  <c r="E10" i="28" l="1"/>
  <c r="C16" i="28"/>
  <c r="G10" i="28" l="1"/>
  <c r="E16" i="28"/>
  <c r="C10" i="30" l="1"/>
  <c r="C10" i="29"/>
  <c r="G16" i="28"/>
  <c r="E10" i="29" l="1"/>
  <c r="C16" i="29"/>
  <c r="E10" i="30"/>
  <c r="C16" i="30"/>
  <c r="G10" i="30" l="1"/>
  <c r="E16" i="30"/>
  <c r="G10" i="29"/>
  <c r="G16" i="29" s="1"/>
  <c r="E16" i="29"/>
  <c r="C10" i="31" l="1"/>
  <c r="G16" i="30"/>
  <c r="E10" i="31" l="1"/>
  <c r="C16" i="31"/>
  <c r="G10" i="31" l="1"/>
  <c r="E16" i="31"/>
  <c r="G16" i="31" l="1"/>
  <c r="C10" i="32"/>
  <c r="E10" i="32" l="1"/>
  <c r="C16" i="32"/>
  <c r="G10" i="32" l="1"/>
  <c r="E16" i="32"/>
  <c r="C10" i="33" l="1"/>
  <c r="E10" i="33" s="1"/>
  <c r="G16" i="32"/>
  <c r="C16" i="33" s="1"/>
  <c r="G10" i="33" l="1"/>
  <c r="E16" i="33"/>
  <c r="C10" i="34" l="1"/>
  <c r="G16" i="33"/>
  <c r="E10" i="34" l="1"/>
  <c r="E16" i="34" s="1"/>
  <c r="C16" i="34"/>
</calcChain>
</file>

<file path=xl/sharedStrings.xml><?xml version="1.0" encoding="utf-8"?>
<sst xmlns="http://schemas.openxmlformats.org/spreadsheetml/2006/main" count="2103" uniqueCount="171">
  <si>
    <t xml:space="preserve">RENT STATEMENT </t>
  </si>
  <si>
    <t xml:space="preserve">NO. </t>
  </si>
  <si>
    <t>NAME</t>
  </si>
  <si>
    <t>BF</t>
  </si>
  <si>
    <t>RENT</t>
  </si>
  <si>
    <t>TOTAL DUE</t>
  </si>
  <si>
    <t xml:space="preserve">PAID </t>
  </si>
  <si>
    <t>BAL</t>
  </si>
  <si>
    <t>TOTAL</t>
  </si>
  <si>
    <t xml:space="preserve"> </t>
  </si>
  <si>
    <t>SUMMARY</t>
  </si>
  <si>
    <t>EXPECTED</t>
  </si>
  <si>
    <t>PAID</t>
  </si>
  <si>
    <t xml:space="preserve">DETAILS </t>
  </si>
  <si>
    <t xml:space="preserve">CR </t>
  </si>
  <si>
    <t>DR</t>
  </si>
  <si>
    <t>BL</t>
  </si>
  <si>
    <t>COMM</t>
  </si>
  <si>
    <t>PAYMENTS</t>
  </si>
  <si>
    <t xml:space="preserve">PREPARED BY </t>
  </si>
  <si>
    <t>APPROVED BY</t>
  </si>
  <si>
    <t xml:space="preserve">RECEIVED BY </t>
  </si>
  <si>
    <t>RUTH</t>
  </si>
  <si>
    <t>GRACE</t>
  </si>
  <si>
    <t>EVANS MBUGUA</t>
  </si>
  <si>
    <t>FOR THE MONTH OF DECEMBER 2018</t>
  </si>
  <si>
    <t>ALEX MAKAU</t>
  </si>
  <si>
    <t>MRS NJERU</t>
  </si>
  <si>
    <t>JOSEPH KILERE</t>
  </si>
  <si>
    <t>CHURCH</t>
  </si>
  <si>
    <t>ANTHONY MUGOCI</t>
  </si>
  <si>
    <t>SAMUEL KABUGO</t>
  </si>
  <si>
    <t>FANUEL--HOTEL</t>
  </si>
  <si>
    <t>JOSPHAT INIMAH</t>
  </si>
  <si>
    <t>JOHN BUTCHERY</t>
  </si>
  <si>
    <t>EVANS K. MBUGUA</t>
  </si>
  <si>
    <t>DEC</t>
  </si>
  <si>
    <t>DIRECT TO LL</t>
  </si>
  <si>
    <t>MUM'S NO. 0725733969===10000 MONTHLY</t>
  </si>
  <si>
    <t>PAID ON 26-11-2018</t>
  </si>
  <si>
    <t>PAID ON 08-12-2018</t>
  </si>
  <si>
    <t>JAN</t>
  </si>
  <si>
    <t>PAID ON 3/1/19</t>
  </si>
  <si>
    <t>PAID ON 8/1/19</t>
  </si>
  <si>
    <t>PAID ON 11/1/19</t>
  </si>
  <si>
    <t>FOR THE MONTH OF JANUARY 2019</t>
  </si>
  <si>
    <t>FOR THE MONTH OF FEBRUARY 2019</t>
  </si>
  <si>
    <t>BONIFACE MUTUONGI</t>
  </si>
  <si>
    <t>FEB</t>
  </si>
  <si>
    <t>PAID ON 8/2/19</t>
  </si>
  <si>
    <t>PAID ON 9/2/19</t>
  </si>
  <si>
    <t>FOR THE MONTH OF MARCH 2019</t>
  </si>
  <si>
    <t>MARCH</t>
  </si>
  <si>
    <t xml:space="preserve">MUM </t>
  </si>
  <si>
    <t>PAID ON 8/3/19</t>
  </si>
  <si>
    <t>RISPA NABWIRE</t>
  </si>
  <si>
    <t>FOR THE MONTH OF APRIL 2019</t>
  </si>
  <si>
    <t>APRIL</t>
  </si>
  <si>
    <t>PAID ON 8/4/19</t>
  </si>
  <si>
    <t>FOR THE MONTH OF MAY 2019</t>
  </si>
  <si>
    <t>MAY</t>
  </si>
  <si>
    <t>PAID ON 8/5/19</t>
  </si>
  <si>
    <t>MUM</t>
  </si>
  <si>
    <t>LL1000</t>
  </si>
  <si>
    <t>JOSPHAT</t>
  </si>
  <si>
    <t>FOR THE MONTH OF JUNE 2019</t>
  </si>
  <si>
    <t xml:space="preserve">JUNE </t>
  </si>
  <si>
    <t>LL 2500</t>
  </si>
  <si>
    <t>PAID ON 8/6/19</t>
  </si>
  <si>
    <t>FOR THE MONTH OF JULY 2019</t>
  </si>
  <si>
    <t>JULY</t>
  </si>
  <si>
    <t>PAID ON 24/7/19</t>
  </si>
  <si>
    <t>PAID ON 8/7/19</t>
  </si>
  <si>
    <t>AUGUST</t>
  </si>
  <si>
    <t>PAID ON 8/8/19</t>
  </si>
  <si>
    <t>LL2000</t>
  </si>
  <si>
    <t>DIRECT TOLL</t>
  </si>
  <si>
    <t>CHIEF AIRTIME</t>
  </si>
  <si>
    <t>CHIEF AIRTIME 22/8</t>
  </si>
  <si>
    <t>FOR THE MONTH OF AUG  2019</t>
  </si>
  <si>
    <t>FOR THE MONTH OF SEPT 2019</t>
  </si>
  <si>
    <t>SEPT</t>
  </si>
  <si>
    <t>FLORENCE</t>
  </si>
  <si>
    <t>PAID ON 9/9</t>
  </si>
  <si>
    <t>LL 2300</t>
  </si>
  <si>
    <t xml:space="preserve">LL 7000 </t>
  </si>
  <si>
    <t>ADVANCE25/9</t>
  </si>
  <si>
    <t>OCT</t>
  </si>
  <si>
    <t>FOR THE MONTH OF OCTOBER 2019</t>
  </si>
  <si>
    <t>DIRECT TOLL NO 9&amp;6,9</t>
  </si>
  <si>
    <t>LL3150</t>
  </si>
  <si>
    <t>LL 4000</t>
  </si>
  <si>
    <t>BONIFACE</t>
  </si>
  <si>
    <t>PAID ON 8/10/19</t>
  </si>
  <si>
    <t>EMMANUEL</t>
  </si>
  <si>
    <t>NOVEMBER</t>
  </si>
  <si>
    <t>FOR THE MONTH OF NOVEMBER 2019</t>
  </si>
  <si>
    <t>GRACE LUKWARI(NEW)</t>
  </si>
  <si>
    <t>LL</t>
  </si>
  <si>
    <t>HOTEL(CHRISTINE</t>
  </si>
  <si>
    <t>LOAN</t>
  </si>
  <si>
    <t>PAID ON18/11</t>
  </si>
  <si>
    <t>PAID ON20/11</t>
  </si>
  <si>
    <t>PAID ON  23/11</t>
  </si>
  <si>
    <t>DECEMBER</t>
  </si>
  <si>
    <t>FOR THE MONTH OF DECEMBER 2019</t>
  </si>
  <si>
    <t>PAID ON 9/12</t>
  </si>
  <si>
    <t xml:space="preserve">CHURCH </t>
  </si>
  <si>
    <t>PAID ON 23/12</t>
  </si>
  <si>
    <t>JANUARY</t>
  </si>
  <si>
    <t>FOR THE MONTH OF JANUARY 2020</t>
  </si>
  <si>
    <t>CHRISTINE</t>
  </si>
  <si>
    <t>CHRISTINE+RISPA</t>
  </si>
  <si>
    <t>VACCANT</t>
  </si>
  <si>
    <t>PAID ON 8/1</t>
  </si>
  <si>
    <t>FEBRUARY</t>
  </si>
  <si>
    <t>FOR THE MONTH OF FEBRUARY  2020</t>
  </si>
  <si>
    <t>PAID ON 1/2</t>
  </si>
  <si>
    <t>LL 1000</t>
  </si>
  <si>
    <t>FOR THE MONTH OF MARCH  2020</t>
  </si>
  <si>
    <t>FOR THE MONTH OF APRIL 2020</t>
  </si>
  <si>
    <t>FOR THE MONTH OF MAY 2020</t>
  </si>
  <si>
    <t>LL12000</t>
  </si>
  <si>
    <t>BONFACE</t>
  </si>
  <si>
    <t>ANTONY</t>
  </si>
  <si>
    <t>FOR THE MONTH OF JUNE 2020</t>
  </si>
  <si>
    <t>JUNE</t>
  </si>
  <si>
    <t>FOR THE MONTH OF JULY 2020</t>
  </si>
  <si>
    <t>FOR THE MONTH OF AUGUST 2020</t>
  </si>
  <si>
    <t>FOR THE MONTH OF SEPTEMBER 2020</t>
  </si>
  <si>
    <t>SEPTEMBER</t>
  </si>
  <si>
    <t>PAID ON 30/8</t>
  </si>
  <si>
    <t>ANTONY PAID LL</t>
  </si>
  <si>
    <t>BONIFACE PAID LL</t>
  </si>
  <si>
    <t>FOR THE MONTH OF OCTOBER 2020</t>
  </si>
  <si>
    <t>OCTOBER</t>
  </si>
  <si>
    <t>DIRECT TO LL ANTONY</t>
  </si>
  <si>
    <t>FOR THE MONTH OF NOVEMBER 2020</t>
  </si>
  <si>
    <t>CECILIA WAMBUI</t>
  </si>
  <si>
    <t>CECILIA PAID LL</t>
  </si>
  <si>
    <t>FOR THE MONTH OF DECEMBER 2020</t>
  </si>
  <si>
    <t>FOR THE MONTH OF JANUARY  2021</t>
  </si>
  <si>
    <t>paid on 30/12</t>
  </si>
  <si>
    <t>FOR THE MONTH OF FEBRUARY  2021</t>
  </si>
  <si>
    <t>LL11700</t>
  </si>
  <si>
    <t>FOR THE MONTH OF MARCH  2021</t>
  </si>
  <si>
    <t>MUM ON 11/3</t>
  </si>
  <si>
    <t>MUM 11/3</t>
  </si>
  <si>
    <t>FOR THE MONTH OF APRIL  2021</t>
  </si>
  <si>
    <t>LL3000</t>
  </si>
  <si>
    <t>MUM ON 8/04</t>
  </si>
  <si>
    <t>FOR THE MONTH OF MAY  2021</t>
  </si>
  <si>
    <t>MUM ON 13/05</t>
  </si>
  <si>
    <t>MRS NJERU PAID LL</t>
  </si>
  <si>
    <t>FOR THE MONTH OF JUNE  2021</t>
  </si>
  <si>
    <t>LL5000</t>
  </si>
  <si>
    <t>FOR THE MONTH OF JULY  2021</t>
  </si>
  <si>
    <t>PAID ON 22/7</t>
  </si>
  <si>
    <t>FOR THE MONTH OF AUGUST  2021</t>
  </si>
  <si>
    <t>FOR THE MONTH OF SEPTEMBER  2021</t>
  </si>
  <si>
    <t>PAID ON 4/9</t>
  </si>
  <si>
    <t>FOR THE MONTH OF OCTOBER  2021</t>
  </si>
  <si>
    <t>VACCATED</t>
  </si>
  <si>
    <t>CECILIA VACCATED</t>
  </si>
  <si>
    <t>SAMUEL VACCATED</t>
  </si>
  <si>
    <t>JOSPHAT LL</t>
  </si>
  <si>
    <t>PAID LL</t>
  </si>
  <si>
    <t>FOR THE MONTH OF NOVEMBER  2021</t>
  </si>
  <si>
    <t>NOV</t>
  </si>
  <si>
    <t>FOR THE MONTH OF DECEMBER  2021</t>
  </si>
  <si>
    <t>PAID ON 27/11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</si>
</sst>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,##0.00;\-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FF0000"/>
      <name val="Arial"/>
      <family val="2"/>
    </font>
    <font>
      <b/>
      <sz val="8"/>
      <name val="Arial"/>
      <family val="2"/>
    </font>
    <font>
      <b/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1" xfId="0" applyFill="1" applyBorder="1"/>
    <xf numFmtId="0" fontId="0" fillId="0" borderId="0" xfId="0" applyBorder="1"/>
    <xf numFmtId="0" fontId="3" fillId="0" borderId="0" xfId="0" applyFont="1" applyBorder="1"/>
    <xf numFmtId="0" fontId="2" fillId="0" borderId="0" xfId="0" applyFont="1"/>
    <xf numFmtId="49" fontId="4" fillId="0" borderId="0" xfId="1" applyNumberFormat="1" applyFont="1" applyBorder="1" applyAlignment="1">
      <alignment horizontal="right"/>
    </xf>
    <xf numFmtId="49" fontId="5" fillId="0" borderId="0" xfId="0" applyNumberFormat="1" applyFont="1" applyBorder="1" applyAlignment="1">
      <alignment horizontal="right"/>
    </xf>
    <xf numFmtId="4" fontId="3" fillId="0" borderId="0" xfId="0" applyNumberFormat="1" applyFont="1" applyBorder="1"/>
    <xf numFmtId="164" fontId="5" fillId="0" borderId="0" xfId="0" applyNumberFormat="1" applyFont="1" applyBorder="1"/>
    <xf numFmtId="0" fontId="3" fillId="0" borderId="2" xfId="0" applyFont="1" applyBorder="1"/>
    <xf numFmtId="0" fontId="0" fillId="0" borderId="0" xfId="0" applyFont="1"/>
    <xf numFmtId="0" fontId="0" fillId="0" borderId="1" xfId="0" applyFont="1" applyBorder="1"/>
    <xf numFmtId="3" fontId="0" fillId="0" borderId="1" xfId="0" applyNumberFormat="1" applyFont="1" applyBorder="1"/>
    <xf numFmtId="3" fontId="0" fillId="0" borderId="0" xfId="0" applyNumberFormat="1"/>
    <xf numFmtId="9" fontId="0" fillId="0" borderId="1" xfId="0" applyNumberFormat="1" applyFont="1" applyBorder="1"/>
    <xf numFmtId="0" fontId="2" fillId="0" borderId="1" xfId="0" applyFont="1" applyBorder="1"/>
    <xf numFmtId="16" fontId="0" fillId="0" borderId="1" xfId="0" applyNumberFormat="1" applyBorder="1"/>
    <xf numFmtId="14" fontId="0" fillId="0" borderId="1" xfId="0" applyNumberFormat="1" applyBorder="1"/>
    <xf numFmtId="14" fontId="0" fillId="0" borderId="1" xfId="0" applyNumberFormat="1" applyFont="1" applyBorder="1"/>
    <xf numFmtId="14" fontId="0" fillId="0" borderId="1" xfId="0" applyNumberFormat="1" applyFont="1" applyFill="1" applyBorder="1"/>
    <xf numFmtId="0" fontId="0" fillId="0" borderId="1" xfId="0" applyFont="1" applyFill="1" applyBorder="1"/>
    <xf numFmtId="3" fontId="2" fillId="0" borderId="1" xfId="0" applyNumberFormat="1" applyFont="1" applyBorder="1"/>
    <xf numFmtId="0" fontId="6" fillId="0" borderId="0" xfId="0" applyFont="1"/>
    <xf numFmtId="16" fontId="0" fillId="0" borderId="1" xfId="0" applyNumberFormat="1" applyFont="1" applyBorder="1"/>
    <xf numFmtId="0" fontId="0" fillId="0" borderId="3" xfId="0" applyFont="1" applyFill="1" applyBorder="1"/>
    <xf numFmtId="14" fontId="0" fillId="0" borderId="3" xfId="0" applyNumberFormat="1" applyFont="1" applyFill="1" applyBorder="1"/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F38" sqref="F38"/>
    </sheetView>
  </sheetViews>
  <sheetFormatPr defaultRowHeight="15" x14ac:dyDescent="0.25"/>
  <cols>
    <col min="1" max="1" width="4" customWidth="1"/>
    <col min="2" max="2" width="18.85546875" customWidth="1"/>
    <col min="3" max="3" width="11.5703125" customWidth="1"/>
    <col min="4" max="4" width="12.28515625" customWidth="1"/>
    <col min="5" max="5" width="11" customWidth="1"/>
    <col min="6" max="7" width="11.5703125" customWidth="1"/>
  </cols>
  <sheetData>
    <row r="1" spans="1:7" x14ac:dyDescent="0.25">
      <c r="A1" s="1"/>
      <c r="B1" s="1"/>
      <c r="C1" s="1" t="s">
        <v>24</v>
      </c>
      <c r="D1" s="1"/>
      <c r="E1" s="1"/>
      <c r="F1" s="25" t="s">
        <v>38</v>
      </c>
      <c r="G1" s="1"/>
    </row>
    <row r="2" spans="1:7" x14ac:dyDescent="0.25">
      <c r="A2" s="1"/>
      <c r="B2" s="1"/>
      <c r="C2" s="1" t="s">
        <v>0</v>
      </c>
      <c r="D2" s="1"/>
      <c r="E2" s="1"/>
      <c r="F2" s="1"/>
      <c r="G2" s="1"/>
    </row>
    <row r="3" spans="1:7" x14ac:dyDescent="0.25">
      <c r="A3" s="1"/>
      <c r="B3" s="1"/>
      <c r="C3" s="1" t="s">
        <v>25</v>
      </c>
      <c r="D3" s="1"/>
      <c r="E3" s="1"/>
      <c r="F3" s="1"/>
      <c r="G3" s="1"/>
    </row>
    <row r="4" spans="1:7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7" x14ac:dyDescent="0.25">
      <c r="A5" s="3">
        <v>1</v>
      </c>
      <c r="B5" s="3" t="s">
        <v>29</v>
      </c>
      <c r="C5" s="3"/>
      <c r="D5" s="3">
        <v>14000</v>
      </c>
      <c r="E5" s="3">
        <f>C5+D5</f>
        <v>14000</v>
      </c>
      <c r="F5" s="3">
        <v>14000</v>
      </c>
      <c r="G5" s="3">
        <f>E5-F5</f>
        <v>0</v>
      </c>
    </row>
    <row r="6" spans="1:7" x14ac:dyDescent="0.25">
      <c r="A6" s="3">
        <v>2</v>
      </c>
      <c r="B6" s="3" t="s">
        <v>26</v>
      </c>
      <c r="C6" s="3"/>
      <c r="D6" s="3">
        <v>3500</v>
      </c>
      <c r="E6" s="3">
        <f t="shared" ref="E6:E14" si="0">C6+D6</f>
        <v>3500</v>
      </c>
      <c r="F6" s="3">
        <v>3500</v>
      </c>
      <c r="G6" s="3">
        <f t="shared" ref="G6:G14" si="1">E6-F6</f>
        <v>0</v>
      </c>
    </row>
    <row r="7" spans="1:7" x14ac:dyDescent="0.25">
      <c r="A7" s="3">
        <v>3</v>
      </c>
      <c r="B7" s="3" t="s">
        <v>27</v>
      </c>
      <c r="C7" s="3"/>
      <c r="D7" s="3">
        <v>7000</v>
      </c>
      <c r="E7" s="3">
        <f t="shared" si="0"/>
        <v>7000</v>
      </c>
      <c r="F7" s="3">
        <v>7000</v>
      </c>
      <c r="G7" s="3">
        <f t="shared" si="1"/>
        <v>0</v>
      </c>
    </row>
    <row r="8" spans="1:7" x14ac:dyDescent="0.25">
      <c r="A8" s="3">
        <v>4</v>
      </c>
      <c r="B8" s="3" t="s">
        <v>28</v>
      </c>
      <c r="C8" s="3"/>
      <c r="D8" s="3">
        <v>4000</v>
      </c>
      <c r="E8" s="3">
        <f t="shared" si="0"/>
        <v>4000</v>
      </c>
      <c r="F8" s="3">
        <v>4000</v>
      </c>
      <c r="G8" s="3">
        <f t="shared" si="1"/>
        <v>0</v>
      </c>
    </row>
    <row r="9" spans="1:7" x14ac:dyDescent="0.25">
      <c r="A9" s="3">
        <v>5</v>
      </c>
      <c r="B9" s="4" t="s">
        <v>30</v>
      </c>
      <c r="C9" s="3"/>
      <c r="D9" s="3">
        <v>7000</v>
      </c>
      <c r="E9" s="3">
        <f t="shared" si="0"/>
        <v>7000</v>
      </c>
      <c r="F9" s="3">
        <v>7000</v>
      </c>
      <c r="G9" s="3">
        <f t="shared" si="1"/>
        <v>0</v>
      </c>
    </row>
    <row r="10" spans="1:7" x14ac:dyDescent="0.25">
      <c r="A10" s="3">
        <v>6</v>
      </c>
      <c r="B10" s="3" t="s">
        <v>31</v>
      </c>
      <c r="C10" s="3"/>
      <c r="D10" s="3">
        <v>1200</v>
      </c>
      <c r="E10" s="3">
        <f t="shared" si="0"/>
        <v>1200</v>
      </c>
      <c r="F10" s="3">
        <v>1200</v>
      </c>
      <c r="G10" s="3">
        <f t="shared" si="1"/>
        <v>0</v>
      </c>
    </row>
    <row r="11" spans="1:7" x14ac:dyDescent="0.25">
      <c r="A11" s="3">
        <v>7</v>
      </c>
      <c r="B11" s="3" t="s">
        <v>32</v>
      </c>
      <c r="C11" s="3"/>
      <c r="D11" s="3">
        <v>2500</v>
      </c>
      <c r="E11" s="3">
        <f t="shared" si="0"/>
        <v>2500</v>
      </c>
      <c r="F11" s="3">
        <v>2500</v>
      </c>
      <c r="G11" s="3">
        <f t="shared" si="1"/>
        <v>0</v>
      </c>
    </row>
    <row r="12" spans="1:7" x14ac:dyDescent="0.25">
      <c r="A12" s="3">
        <v>8</v>
      </c>
      <c r="B12" s="3" t="s">
        <v>33</v>
      </c>
      <c r="C12" s="3"/>
      <c r="D12" s="3">
        <v>2300</v>
      </c>
      <c r="E12" s="3">
        <f t="shared" si="0"/>
        <v>2300</v>
      </c>
      <c r="F12" s="3">
        <v>2200</v>
      </c>
      <c r="G12" s="3">
        <f t="shared" si="1"/>
        <v>100</v>
      </c>
    </row>
    <row r="13" spans="1:7" x14ac:dyDescent="0.25">
      <c r="A13" s="3">
        <v>9</v>
      </c>
      <c r="B13" s="3" t="s">
        <v>34</v>
      </c>
      <c r="C13" s="3"/>
      <c r="D13" s="3">
        <v>6500</v>
      </c>
      <c r="E13" s="3">
        <f t="shared" si="0"/>
        <v>6500</v>
      </c>
      <c r="F13" s="3">
        <v>6500</v>
      </c>
      <c r="G13" s="3">
        <f t="shared" si="1"/>
        <v>0</v>
      </c>
    </row>
    <row r="14" spans="1:7" x14ac:dyDescent="0.25">
      <c r="A14" s="3">
        <v>10</v>
      </c>
      <c r="B14" s="3"/>
      <c r="C14" s="3"/>
      <c r="D14" s="3"/>
      <c r="E14" s="3">
        <f t="shared" si="0"/>
        <v>0</v>
      </c>
      <c r="F14" s="3"/>
      <c r="G14" s="3">
        <f t="shared" si="1"/>
        <v>0</v>
      </c>
    </row>
    <row r="15" spans="1:7" x14ac:dyDescent="0.25">
      <c r="A15" s="3"/>
      <c r="B15" s="2" t="s">
        <v>8</v>
      </c>
      <c r="C15" s="2"/>
      <c r="D15" s="2">
        <f>SUM(D5:D14)</f>
        <v>48000</v>
      </c>
      <c r="E15" s="2">
        <f>SUM(E5:E14)</f>
        <v>48000</v>
      </c>
      <c r="F15" s="2">
        <f>SUM(F5:F14)</f>
        <v>47900</v>
      </c>
      <c r="G15" s="2">
        <f>SUM(G5:G14)</f>
        <v>100</v>
      </c>
    </row>
    <row r="16" spans="1:7" x14ac:dyDescent="0.25">
      <c r="A16" s="5"/>
      <c r="B16" s="6"/>
      <c r="C16" s="6"/>
      <c r="D16" s="6" t="s">
        <v>9</v>
      </c>
      <c r="E16" s="6"/>
      <c r="F16" s="6"/>
      <c r="G16" s="5"/>
    </row>
    <row r="17" spans="2:11" x14ac:dyDescent="0.25">
      <c r="B17" s="7" t="s">
        <v>10</v>
      </c>
      <c r="C17" s="8"/>
      <c r="D17" s="9"/>
      <c r="E17" s="6"/>
      <c r="F17" s="10"/>
      <c r="G17" s="11"/>
      <c r="H17" s="10"/>
    </row>
    <row r="18" spans="2:11" x14ac:dyDescent="0.25">
      <c r="B18" s="1" t="s">
        <v>11</v>
      </c>
      <c r="C18" s="1"/>
      <c r="D18" s="1"/>
      <c r="E18" s="12"/>
      <c r="F18" s="1" t="s">
        <v>12</v>
      </c>
      <c r="G18" s="13"/>
      <c r="H18" s="13"/>
      <c r="I18" s="13"/>
    </row>
    <row r="19" spans="2:11" x14ac:dyDescent="0.25">
      <c r="B19" s="2" t="s">
        <v>13</v>
      </c>
      <c r="C19" s="2" t="s">
        <v>14</v>
      </c>
      <c r="D19" s="2" t="s">
        <v>15</v>
      </c>
      <c r="E19" s="2" t="s">
        <v>16</v>
      </c>
      <c r="F19" s="2" t="s">
        <v>13</v>
      </c>
      <c r="G19" s="2" t="s">
        <v>14</v>
      </c>
      <c r="H19" s="2" t="s">
        <v>15</v>
      </c>
      <c r="I19" s="2" t="s">
        <v>16</v>
      </c>
    </row>
    <row r="20" spans="2:11" x14ac:dyDescent="0.25">
      <c r="B20" s="14" t="s">
        <v>36</v>
      </c>
      <c r="C20" s="15">
        <f>D15</f>
        <v>48000</v>
      </c>
      <c r="D20" s="14"/>
      <c r="E20" s="14"/>
      <c r="F20" s="14" t="s">
        <v>36</v>
      </c>
      <c r="G20" s="15">
        <f>F15</f>
        <v>47900</v>
      </c>
      <c r="H20" s="14"/>
      <c r="I20" s="14"/>
      <c r="K20" s="16"/>
    </row>
    <row r="21" spans="2:11" x14ac:dyDescent="0.25">
      <c r="B21" s="14" t="s">
        <v>3</v>
      </c>
      <c r="C21" s="15"/>
      <c r="D21" s="14"/>
      <c r="E21" s="14"/>
      <c r="F21" s="14" t="s">
        <v>3</v>
      </c>
      <c r="G21" s="15"/>
      <c r="H21" s="14"/>
      <c r="I21" s="14"/>
    </row>
    <row r="22" spans="2:11" x14ac:dyDescent="0.25">
      <c r="B22" s="14" t="s">
        <v>17</v>
      </c>
      <c r="C22" s="17">
        <v>0.1</v>
      </c>
      <c r="D22" s="15">
        <f>C20*C22</f>
        <v>4800</v>
      </c>
      <c r="F22" s="14" t="s">
        <v>17</v>
      </c>
      <c r="G22" s="17">
        <v>0.1</v>
      </c>
      <c r="H22" s="15">
        <f>D22</f>
        <v>4800</v>
      </c>
      <c r="I22" s="14"/>
    </row>
    <row r="23" spans="2:11" x14ac:dyDescent="0.25">
      <c r="B23" s="18" t="s">
        <v>18</v>
      </c>
      <c r="C23" s="14" t="s">
        <v>9</v>
      </c>
      <c r="D23" s="14"/>
      <c r="E23" s="14"/>
      <c r="F23" s="18" t="s">
        <v>18</v>
      </c>
      <c r="G23" s="15"/>
      <c r="H23" s="14"/>
      <c r="I23" s="14"/>
    </row>
    <row r="24" spans="2:11" x14ac:dyDescent="0.25">
      <c r="B24" s="19" t="s">
        <v>39</v>
      </c>
      <c r="C24" s="3"/>
      <c r="D24" s="3">
        <v>5061</v>
      </c>
      <c r="E24" s="3"/>
      <c r="F24" s="19" t="s">
        <v>39</v>
      </c>
      <c r="G24" s="3"/>
      <c r="H24" s="3">
        <v>5061</v>
      </c>
      <c r="I24" s="3"/>
    </row>
    <row r="25" spans="2:11" x14ac:dyDescent="0.25">
      <c r="B25" s="20" t="s">
        <v>37</v>
      </c>
      <c r="C25" s="3"/>
      <c r="D25" s="3">
        <v>3000</v>
      </c>
      <c r="E25" s="3"/>
      <c r="F25" s="20" t="s">
        <v>37</v>
      </c>
      <c r="G25" s="3"/>
      <c r="H25" s="3">
        <v>3000</v>
      </c>
      <c r="I25" s="3"/>
    </row>
    <row r="26" spans="2:11" x14ac:dyDescent="0.25">
      <c r="B26" s="21" t="s">
        <v>40</v>
      </c>
      <c r="C26" s="14"/>
      <c r="D26" s="14">
        <v>10087</v>
      </c>
      <c r="E26" s="14"/>
      <c r="F26" s="21" t="s">
        <v>40</v>
      </c>
      <c r="G26" s="14"/>
      <c r="H26" s="14">
        <v>10087</v>
      </c>
      <c r="I26" s="14"/>
    </row>
    <row r="27" spans="2:11" x14ac:dyDescent="0.25">
      <c r="B27" s="21" t="s">
        <v>40</v>
      </c>
      <c r="C27" s="14"/>
      <c r="D27" s="14">
        <v>25005</v>
      </c>
      <c r="E27" s="14"/>
      <c r="F27" s="21" t="s">
        <v>40</v>
      </c>
      <c r="G27" s="14"/>
      <c r="H27" s="14">
        <v>25005</v>
      </c>
      <c r="I27" s="14"/>
    </row>
    <row r="28" spans="2:11" x14ac:dyDescent="0.25">
      <c r="B28" s="22" t="s">
        <v>33</v>
      </c>
      <c r="C28" s="14"/>
      <c r="D28" s="14">
        <v>800</v>
      </c>
      <c r="E28" s="14"/>
      <c r="F28" s="22" t="s">
        <v>33</v>
      </c>
      <c r="G28" s="14"/>
      <c r="H28" s="14">
        <v>800</v>
      </c>
      <c r="I28" s="14"/>
    </row>
    <row r="29" spans="2:11" x14ac:dyDescent="0.25">
      <c r="B29" s="20"/>
      <c r="C29" s="3"/>
      <c r="D29" s="23"/>
      <c r="E29" s="14"/>
      <c r="F29" s="3"/>
      <c r="G29" s="3"/>
      <c r="H29" s="3"/>
      <c r="I29" s="14"/>
    </row>
    <row r="30" spans="2:11" x14ac:dyDescent="0.25">
      <c r="B30" s="18" t="s">
        <v>8</v>
      </c>
      <c r="C30" s="24">
        <f>C20+C21-D22</f>
        <v>43200</v>
      </c>
      <c r="D30" s="24">
        <f>SUM(D24:D29)</f>
        <v>43953</v>
      </c>
      <c r="E30" s="24">
        <f>C30-D30</f>
        <v>-753</v>
      </c>
      <c r="F30" s="18" t="s">
        <v>8</v>
      </c>
      <c r="G30" s="24">
        <f>G20+G21-H22</f>
        <v>43100</v>
      </c>
      <c r="H30" s="24">
        <f>SUM(H24:H29)</f>
        <v>43953</v>
      </c>
      <c r="I30" s="15">
        <f>G30-H30</f>
        <v>-853</v>
      </c>
    </row>
    <row r="32" spans="2:11" x14ac:dyDescent="0.25">
      <c r="B32" t="s">
        <v>19</v>
      </c>
      <c r="D32" t="s">
        <v>20</v>
      </c>
      <c r="G32" t="s">
        <v>21</v>
      </c>
    </row>
    <row r="34" spans="2:7" x14ac:dyDescent="0.25">
      <c r="B34" t="s">
        <v>22</v>
      </c>
      <c r="D34" t="s">
        <v>23</v>
      </c>
      <c r="G34" t="s">
        <v>35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K26" sqref="K26"/>
    </sheetView>
  </sheetViews>
  <sheetFormatPr defaultRowHeight="15" x14ac:dyDescent="0.25"/>
  <cols>
    <col min="2" max="2" width="20.7109375" bestFit="1" customWidth="1"/>
  </cols>
  <sheetData>
    <row r="1" spans="1:8" x14ac:dyDescent="0.25">
      <c r="A1" s="1"/>
      <c r="B1" s="1"/>
      <c r="C1" s="1" t="s">
        <v>24</v>
      </c>
      <c r="D1" s="1"/>
      <c r="E1" s="1"/>
      <c r="F1" s="25" t="s">
        <v>38</v>
      </c>
      <c r="G1" s="1"/>
    </row>
    <row r="2" spans="1:8" x14ac:dyDescent="0.25">
      <c r="A2" s="1"/>
      <c r="B2" s="1"/>
      <c r="C2" s="1" t="s">
        <v>0</v>
      </c>
      <c r="D2" s="1"/>
      <c r="E2" s="1"/>
      <c r="F2" s="1"/>
      <c r="G2" s="1"/>
    </row>
    <row r="3" spans="1:8" x14ac:dyDescent="0.25">
      <c r="A3" s="1"/>
      <c r="B3" s="1"/>
      <c r="C3" s="1" t="s">
        <v>80</v>
      </c>
      <c r="D3" s="1"/>
      <c r="E3" s="1"/>
      <c r="F3" s="1"/>
      <c r="G3" s="1"/>
    </row>
    <row r="4" spans="1:8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8" x14ac:dyDescent="0.25">
      <c r="A5" s="3">
        <v>1</v>
      </c>
      <c r="B5" s="3" t="s">
        <v>29</v>
      </c>
      <c r="C5" s="3">
        <f>'AUGUST 19'!G5:G15</f>
        <v>0</v>
      </c>
      <c r="D5" s="3">
        <v>6000</v>
      </c>
      <c r="E5" s="3">
        <f>C5+D5</f>
        <v>6000</v>
      </c>
      <c r="F5" s="3">
        <v>6000</v>
      </c>
      <c r="G5" s="3">
        <f>E5-F5</f>
        <v>0</v>
      </c>
    </row>
    <row r="6" spans="1:8" x14ac:dyDescent="0.25">
      <c r="A6" s="3">
        <v>2</v>
      </c>
      <c r="B6" s="3" t="s">
        <v>26</v>
      </c>
      <c r="C6" s="3">
        <f>'AUGUST 19'!G6:G16</f>
        <v>0</v>
      </c>
      <c r="D6" s="3">
        <v>3500</v>
      </c>
      <c r="E6" s="3">
        <f t="shared" ref="E6:E15" si="0">C6+D6</f>
        <v>3500</v>
      </c>
      <c r="F6" s="3">
        <v>3500</v>
      </c>
      <c r="G6" s="3">
        <f t="shared" ref="G6:G15" si="1">E6-F6</f>
        <v>0</v>
      </c>
    </row>
    <row r="7" spans="1:8" x14ac:dyDescent="0.25">
      <c r="A7" s="3">
        <v>3</v>
      </c>
      <c r="B7" s="3" t="s">
        <v>27</v>
      </c>
      <c r="C7" s="3">
        <f>'AUGUST 19'!G7:G17</f>
        <v>0</v>
      </c>
      <c r="D7" s="3">
        <v>7000</v>
      </c>
      <c r="E7" s="3">
        <f t="shared" si="0"/>
        <v>7000</v>
      </c>
      <c r="F7" s="3">
        <v>7000</v>
      </c>
      <c r="G7" s="3">
        <f t="shared" si="1"/>
        <v>0</v>
      </c>
    </row>
    <row r="8" spans="1:8" x14ac:dyDescent="0.25">
      <c r="A8" s="3">
        <v>4</v>
      </c>
      <c r="B8" s="3" t="s">
        <v>28</v>
      </c>
      <c r="C8" s="3">
        <f>'AUGUST 19'!G8:G18</f>
        <v>0</v>
      </c>
      <c r="D8" s="3">
        <v>2000</v>
      </c>
      <c r="E8" s="3">
        <f t="shared" si="0"/>
        <v>2000</v>
      </c>
      <c r="F8" s="3">
        <v>2000</v>
      </c>
      <c r="G8" s="3">
        <f t="shared" si="1"/>
        <v>0</v>
      </c>
    </row>
    <row r="9" spans="1:8" x14ac:dyDescent="0.25">
      <c r="A9" s="3">
        <v>5</v>
      </c>
      <c r="B9" s="4" t="s">
        <v>47</v>
      </c>
      <c r="C9" s="3">
        <f>'AUGUST 19'!G9:G19</f>
        <v>3400</v>
      </c>
      <c r="D9" s="4">
        <v>4000</v>
      </c>
      <c r="E9" s="4">
        <f t="shared" si="0"/>
        <v>7400</v>
      </c>
      <c r="F9" s="3">
        <v>4000</v>
      </c>
      <c r="G9" s="4">
        <f t="shared" si="1"/>
        <v>3400</v>
      </c>
      <c r="H9" t="s">
        <v>91</v>
      </c>
    </row>
    <row r="10" spans="1:8" x14ac:dyDescent="0.25">
      <c r="A10" s="3">
        <v>6</v>
      </c>
      <c r="B10" s="4" t="s">
        <v>30</v>
      </c>
      <c r="C10" s="3">
        <f>'AUGUST 19'!G10:G20</f>
        <v>8700</v>
      </c>
      <c r="D10" s="3">
        <v>7000</v>
      </c>
      <c r="E10" s="3">
        <f>C10+D10</f>
        <v>15700</v>
      </c>
      <c r="F10" s="3">
        <v>7000</v>
      </c>
      <c r="G10" s="3">
        <f t="shared" si="1"/>
        <v>8700</v>
      </c>
      <c r="H10" t="s">
        <v>85</v>
      </c>
    </row>
    <row r="11" spans="1:8" x14ac:dyDescent="0.25">
      <c r="A11" s="3">
        <v>7</v>
      </c>
      <c r="B11" s="3" t="s">
        <v>31</v>
      </c>
      <c r="C11" s="3">
        <f>'AUGUST 19'!G11:G21</f>
        <v>700</v>
      </c>
      <c r="D11" s="3">
        <v>1200</v>
      </c>
      <c r="E11" s="3">
        <f t="shared" si="0"/>
        <v>1900</v>
      </c>
      <c r="F11" s="3">
        <f>500+1000</f>
        <v>1500</v>
      </c>
      <c r="G11" s="3">
        <f t="shared" si="1"/>
        <v>400</v>
      </c>
    </row>
    <row r="12" spans="1:8" x14ac:dyDescent="0.25">
      <c r="A12" s="3">
        <v>8</v>
      </c>
      <c r="B12" s="3" t="s">
        <v>55</v>
      </c>
      <c r="C12" s="3">
        <f>'AUGUST 19'!G12:G22</f>
        <v>0</v>
      </c>
      <c r="D12" s="3">
        <v>2500</v>
      </c>
      <c r="E12" s="3">
        <f t="shared" si="0"/>
        <v>2500</v>
      </c>
      <c r="F12" s="3">
        <v>2500</v>
      </c>
      <c r="G12" s="3">
        <f t="shared" si="1"/>
        <v>0</v>
      </c>
    </row>
    <row r="13" spans="1:8" x14ac:dyDescent="0.25">
      <c r="A13" s="3">
        <v>9</v>
      </c>
      <c r="B13" s="3" t="s">
        <v>33</v>
      </c>
      <c r="C13" s="3">
        <f>'AUGUST 19'!G13:G23</f>
        <v>50</v>
      </c>
      <c r="D13" s="3">
        <v>2300</v>
      </c>
      <c r="E13" s="3">
        <f t="shared" si="0"/>
        <v>2350</v>
      </c>
      <c r="F13" s="3">
        <v>2300</v>
      </c>
      <c r="G13" s="3">
        <f t="shared" si="1"/>
        <v>50</v>
      </c>
      <c r="H13" t="s">
        <v>84</v>
      </c>
    </row>
    <row r="14" spans="1:8" x14ac:dyDescent="0.25">
      <c r="A14" s="3">
        <v>10</v>
      </c>
      <c r="B14" s="3"/>
      <c r="C14" s="3">
        <f>'AUGUST 19'!G14:G24</f>
        <v>0</v>
      </c>
      <c r="D14" s="3"/>
      <c r="E14" s="3">
        <f t="shared" si="0"/>
        <v>0</v>
      </c>
      <c r="F14" s="3"/>
      <c r="G14" s="3">
        <f>E14-F14</f>
        <v>0</v>
      </c>
    </row>
    <row r="15" spans="1:8" x14ac:dyDescent="0.25">
      <c r="A15" s="3">
        <v>11</v>
      </c>
      <c r="B15" s="3"/>
      <c r="C15" s="3">
        <f>'AUGUST 19'!G15:G25</f>
        <v>0</v>
      </c>
      <c r="D15" s="3"/>
      <c r="E15" s="3">
        <f t="shared" si="0"/>
        <v>0</v>
      </c>
      <c r="F15" s="3"/>
      <c r="G15" s="3">
        <f t="shared" si="1"/>
        <v>0</v>
      </c>
    </row>
    <row r="16" spans="1:8" x14ac:dyDescent="0.25">
      <c r="A16" s="3"/>
      <c r="B16" s="2" t="s">
        <v>8</v>
      </c>
      <c r="C16" s="3">
        <f>'AUGUST 19'!G16:G26</f>
        <v>12850</v>
      </c>
      <c r="D16" s="2">
        <f>SUM(D5:D15)</f>
        <v>35500</v>
      </c>
      <c r="E16" s="2">
        <f>SUM(E5:E15)</f>
        <v>48350</v>
      </c>
      <c r="F16" s="2">
        <f>SUM(F5:F15)</f>
        <v>35800</v>
      </c>
      <c r="G16" s="2">
        <f>SUM(G5:G15)</f>
        <v>12550</v>
      </c>
    </row>
    <row r="17" spans="1:11" x14ac:dyDescent="0.25">
      <c r="A17" s="5"/>
      <c r="B17" s="6"/>
      <c r="C17" s="6"/>
      <c r="D17" s="6" t="s">
        <v>9</v>
      </c>
      <c r="E17" s="6"/>
      <c r="F17" s="6"/>
      <c r="G17" s="5"/>
    </row>
    <row r="18" spans="1:11" x14ac:dyDescent="0.25">
      <c r="B18" s="7" t="s">
        <v>10</v>
      </c>
      <c r="C18" s="8"/>
      <c r="D18" s="9"/>
      <c r="E18" s="6"/>
      <c r="F18" s="10"/>
      <c r="G18" s="11"/>
      <c r="H18" s="10"/>
    </row>
    <row r="19" spans="1:11" x14ac:dyDescent="0.25">
      <c r="B19" s="1" t="s">
        <v>11</v>
      </c>
      <c r="C19" s="1"/>
      <c r="D19" s="1"/>
      <c r="E19" s="12"/>
      <c r="F19" s="1" t="s">
        <v>12</v>
      </c>
      <c r="G19" s="13"/>
      <c r="H19" s="13"/>
      <c r="I19" s="13"/>
    </row>
    <row r="20" spans="1:11" x14ac:dyDescent="0.25"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11" x14ac:dyDescent="0.25">
      <c r="B21" s="14" t="s">
        <v>81</v>
      </c>
      <c r="C21" s="15">
        <f>D16</f>
        <v>35500</v>
      </c>
      <c r="D21" s="14"/>
      <c r="E21" s="14"/>
      <c r="F21" s="14" t="s">
        <v>81</v>
      </c>
      <c r="G21" s="15">
        <f>F16</f>
        <v>35800</v>
      </c>
      <c r="H21" s="14"/>
      <c r="I21" s="14"/>
      <c r="K21" s="16"/>
    </row>
    <row r="22" spans="1:11" x14ac:dyDescent="0.25">
      <c r="B22" s="14" t="s">
        <v>3</v>
      </c>
      <c r="C22" s="15">
        <f>'AUGUST 19'!E31</f>
        <v>-7270</v>
      </c>
      <c r="D22" s="14"/>
      <c r="E22" s="14"/>
      <c r="F22" s="14" t="s">
        <v>3</v>
      </c>
      <c r="G22" s="15">
        <f>'AUGUST 19'!I31</f>
        <v>-20120</v>
      </c>
      <c r="H22" s="14"/>
      <c r="I22" s="14"/>
    </row>
    <row r="23" spans="1:11" x14ac:dyDescent="0.25">
      <c r="B23" s="14" t="s">
        <v>17</v>
      </c>
      <c r="C23" s="17">
        <v>0.1</v>
      </c>
      <c r="D23" s="15">
        <f>C21*C23</f>
        <v>3550</v>
      </c>
      <c r="F23" s="14" t="s">
        <v>17</v>
      </c>
      <c r="G23" s="17">
        <v>0.1</v>
      </c>
      <c r="H23" s="15">
        <f>D23</f>
        <v>3550</v>
      </c>
      <c r="I23" s="14"/>
    </row>
    <row r="24" spans="1:11" x14ac:dyDescent="0.25">
      <c r="B24" s="18" t="s">
        <v>18</v>
      </c>
      <c r="C24" s="14" t="s">
        <v>9</v>
      </c>
      <c r="D24" s="14"/>
      <c r="E24" s="14"/>
      <c r="F24" s="18" t="s">
        <v>18</v>
      </c>
      <c r="G24" s="15"/>
      <c r="H24" s="14"/>
      <c r="I24" s="14"/>
    </row>
    <row r="25" spans="1:11" x14ac:dyDescent="0.25">
      <c r="B25" s="27" t="s">
        <v>62</v>
      </c>
      <c r="C25" s="19"/>
      <c r="D25" s="3">
        <v>10087</v>
      </c>
      <c r="E25" s="3"/>
      <c r="F25" s="27" t="s">
        <v>62</v>
      </c>
      <c r="G25" s="19"/>
      <c r="H25" s="3">
        <v>10087</v>
      </c>
      <c r="I25" s="3"/>
    </row>
    <row r="26" spans="1:11" x14ac:dyDescent="0.25">
      <c r="B26" s="20" t="s">
        <v>83</v>
      </c>
      <c r="C26" s="3"/>
      <c r="D26" s="3">
        <v>14680</v>
      </c>
      <c r="E26" s="3"/>
      <c r="F26" s="20" t="s">
        <v>83</v>
      </c>
      <c r="G26" s="3"/>
      <c r="H26" s="3">
        <v>14680</v>
      </c>
      <c r="I26" s="3"/>
    </row>
    <row r="27" spans="1:11" x14ac:dyDescent="0.25">
      <c r="B27" s="21" t="s">
        <v>37</v>
      </c>
      <c r="C27" s="14"/>
      <c r="D27" s="14">
        <f>7000+2300</f>
        <v>9300</v>
      </c>
      <c r="E27" s="14"/>
      <c r="F27" s="21" t="s">
        <v>37</v>
      </c>
      <c r="G27" s="14"/>
      <c r="H27" s="14">
        <f>7000+2300</f>
        <v>9300</v>
      </c>
      <c r="I27" s="14"/>
    </row>
    <row r="28" spans="1:11" x14ac:dyDescent="0.25">
      <c r="B28" s="21" t="s">
        <v>86</v>
      </c>
      <c r="C28" s="14"/>
      <c r="D28" s="14">
        <v>7127</v>
      </c>
      <c r="E28" s="14"/>
      <c r="F28" s="21" t="s">
        <v>86</v>
      </c>
      <c r="G28" s="14"/>
      <c r="H28" s="14">
        <v>7127</v>
      </c>
      <c r="I28" s="14"/>
    </row>
    <row r="29" spans="1:11" x14ac:dyDescent="0.25">
      <c r="B29" s="22" t="s">
        <v>47</v>
      </c>
      <c r="C29" s="14"/>
      <c r="D29" s="14">
        <v>4000</v>
      </c>
      <c r="E29" s="14"/>
      <c r="F29" s="22" t="s">
        <v>47</v>
      </c>
      <c r="G29" s="14"/>
      <c r="H29" s="14">
        <v>4000</v>
      </c>
      <c r="I29" s="14"/>
    </row>
    <row r="30" spans="1:11" x14ac:dyDescent="0.25">
      <c r="B30" s="20"/>
      <c r="C30" s="3"/>
      <c r="D30" s="23"/>
      <c r="E30" s="14"/>
      <c r="F30" s="3"/>
      <c r="G30" s="3"/>
      <c r="H30" s="3"/>
      <c r="I30" s="14"/>
    </row>
    <row r="31" spans="1:11" x14ac:dyDescent="0.25">
      <c r="B31" s="18" t="s">
        <v>8</v>
      </c>
      <c r="C31" s="24">
        <f>C21+C22-D23</f>
        <v>24680</v>
      </c>
      <c r="D31" s="24">
        <f>SUM(D25:D30)</f>
        <v>45194</v>
      </c>
      <c r="E31" s="24">
        <f>C31-D31</f>
        <v>-20514</v>
      </c>
      <c r="F31" s="18" t="s">
        <v>8</v>
      </c>
      <c r="G31" s="24">
        <f>G21+G22-H23</f>
        <v>12130</v>
      </c>
      <c r="H31" s="24">
        <f>SUM(H25:H30)</f>
        <v>45194</v>
      </c>
      <c r="I31" s="15">
        <f>G31-H31</f>
        <v>-33064</v>
      </c>
    </row>
    <row r="33" spans="2:7" x14ac:dyDescent="0.25">
      <c r="B33" t="s">
        <v>19</v>
      </c>
      <c r="D33" t="s">
        <v>20</v>
      </c>
      <c r="G33" t="s">
        <v>21</v>
      </c>
    </row>
    <row r="35" spans="2:7" x14ac:dyDescent="0.25">
      <c r="B35" t="s">
        <v>82</v>
      </c>
      <c r="D35" t="s">
        <v>23</v>
      </c>
      <c r="G35" t="s">
        <v>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J23" sqref="J23"/>
    </sheetView>
  </sheetViews>
  <sheetFormatPr defaultRowHeight="15" x14ac:dyDescent="0.25"/>
  <cols>
    <col min="2" max="2" width="20.7109375" bestFit="1" customWidth="1"/>
  </cols>
  <sheetData>
    <row r="1" spans="1:7" x14ac:dyDescent="0.25">
      <c r="A1" s="1"/>
      <c r="B1" s="1"/>
      <c r="C1" s="1" t="s">
        <v>24</v>
      </c>
      <c r="D1" s="1"/>
      <c r="E1" s="1"/>
      <c r="F1" s="25" t="s">
        <v>38</v>
      </c>
      <c r="G1" s="1"/>
    </row>
    <row r="2" spans="1:7" x14ac:dyDescent="0.25">
      <c r="A2" s="1"/>
      <c r="B2" s="1"/>
      <c r="C2" s="1" t="s">
        <v>0</v>
      </c>
      <c r="D2" s="1"/>
      <c r="E2" s="1"/>
      <c r="F2" s="1"/>
      <c r="G2" s="1"/>
    </row>
    <row r="3" spans="1:7" x14ac:dyDescent="0.25">
      <c r="A3" s="1"/>
      <c r="B3" s="1"/>
      <c r="C3" s="1" t="s">
        <v>88</v>
      </c>
      <c r="D3" s="1"/>
      <c r="E3" s="1"/>
      <c r="F3" s="1"/>
      <c r="G3" s="1"/>
    </row>
    <row r="4" spans="1:7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7" x14ac:dyDescent="0.25">
      <c r="A5" s="3">
        <v>1</v>
      </c>
      <c r="B5" s="3" t="s">
        <v>29</v>
      </c>
      <c r="C5" s="3">
        <f>'SEPTEMBER 19'!G5:G15</f>
        <v>0</v>
      </c>
      <c r="D5" s="3">
        <v>6000</v>
      </c>
      <c r="E5" s="3">
        <f>C5+D5</f>
        <v>6000</v>
      </c>
      <c r="F5" s="3">
        <v>6000</v>
      </c>
      <c r="G5" s="3">
        <f>E5-F5</f>
        <v>0</v>
      </c>
    </row>
    <row r="6" spans="1:7" x14ac:dyDescent="0.25">
      <c r="A6" s="3">
        <v>2</v>
      </c>
      <c r="B6" s="3" t="s">
        <v>26</v>
      </c>
      <c r="C6" s="3">
        <f>'SEPTEMBER 19'!G6:G16</f>
        <v>0</v>
      </c>
      <c r="D6" s="3">
        <v>3500</v>
      </c>
      <c r="E6" s="3">
        <f t="shared" ref="E6:E15" si="0">C6+D6</f>
        <v>3500</v>
      </c>
      <c r="F6" s="3">
        <v>3500</v>
      </c>
      <c r="G6" s="3">
        <f t="shared" ref="G6:G15" si="1">E6-F6</f>
        <v>0</v>
      </c>
    </row>
    <row r="7" spans="1:7" x14ac:dyDescent="0.25">
      <c r="A7" s="3">
        <v>3</v>
      </c>
      <c r="B7" s="3" t="s">
        <v>27</v>
      </c>
      <c r="C7" s="3">
        <f>'SEPTEMBER 19'!G7:G17</f>
        <v>0</v>
      </c>
      <c r="D7" s="3">
        <v>7000</v>
      </c>
      <c r="E7" s="3">
        <f t="shared" si="0"/>
        <v>7000</v>
      </c>
      <c r="F7" s="3">
        <v>7000</v>
      </c>
      <c r="G7" s="3">
        <f t="shared" si="1"/>
        <v>0</v>
      </c>
    </row>
    <row r="8" spans="1:7" x14ac:dyDescent="0.25">
      <c r="A8" s="3">
        <v>4</v>
      </c>
      <c r="B8" s="3" t="s">
        <v>28</v>
      </c>
      <c r="C8" s="3">
        <f>'SEPTEMBER 19'!G8:G18</f>
        <v>0</v>
      </c>
      <c r="D8" s="3">
        <v>2000</v>
      </c>
      <c r="E8" s="3">
        <f t="shared" si="0"/>
        <v>2000</v>
      </c>
      <c r="F8" s="3">
        <v>2000</v>
      </c>
      <c r="G8" s="3">
        <f t="shared" si="1"/>
        <v>0</v>
      </c>
    </row>
    <row r="9" spans="1:7" x14ac:dyDescent="0.25">
      <c r="A9" s="3">
        <v>5</v>
      </c>
      <c r="B9" s="4" t="s">
        <v>47</v>
      </c>
      <c r="C9" s="3">
        <f>'SEPTEMBER 19'!G9:G19</f>
        <v>3400</v>
      </c>
      <c r="D9" s="4">
        <v>4000</v>
      </c>
      <c r="E9" s="4">
        <f t="shared" si="0"/>
        <v>7400</v>
      </c>
      <c r="F9" s="3">
        <f>2500+4000</f>
        <v>6500</v>
      </c>
      <c r="G9" s="4">
        <f t="shared" si="1"/>
        <v>900</v>
      </c>
    </row>
    <row r="10" spans="1:7" x14ac:dyDescent="0.25">
      <c r="A10" s="3">
        <v>6</v>
      </c>
      <c r="B10" s="4" t="s">
        <v>30</v>
      </c>
      <c r="C10" s="3">
        <f>'SEPTEMBER 19'!G10:G20</f>
        <v>8700</v>
      </c>
      <c r="D10" s="3">
        <v>7000</v>
      </c>
      <c r="E10" s="3">
        <f>C10+D10</f>
        <v>15700</v>
      </c>
      <c r="F10" s="3">
        <f>2000+2000+3000+3000+1500+1500+2500</f>
        <v>15500</v>
      </c>
      <c r="G10" s="3">
        <f t="shared" si="1"/>
        <v>200</v>
      </c>
    </row>
    <row r="11" spans="1:7" x14ac:dyDescent="0.25">
      <c r="A11" s="3">
        <v>7</v>
      </c>
      <c r="B11" s="3" t="s">
        <v>31</v>
      </c>
      <c r="C11" s="3">
        <f>'SEPTEMBER 19'!G11:G21</f>
        <v>400</v>
      </c>
      <c r="D11" s="3">
        <v>1200</v>
      </c>
      <c r="E11" s="3">
        <f t="shared" si="0"/>
        <v>1600</v>
      </c>
      <c r="F11" s="3">
        <v>1200</v>
      </c>
      <c r="G11" s="3">
        <f t="shared" si="1"/>
        <v>400</v>
      </c>
    </row>
    <row r="12" spans="1:7" x14ac:dyDescent="0.25">
      <c r="A12" s="3">
        <v>8</v>
      </c>
      <c r="B12" s="3" t="s">
        <v>55</v>
      </c>
      <c r="C12" s="3">
        <f>'SEPTEMBER 19'!G12:G22</f>
        <v>0</v>
      </c>
      <c r="D12" s="3">
        <v>2500</v>
      </c>
      <c r="E12" s="3">
        <f t="shared" si="0"/>
        <v>2500</v>
      </c>
      <c r="F12" s="3">
        <v>2400</v>
      </c>
      <c r="G12" s="3">
        <f t="shared" si="1"/>
        <v>100</v>
      </c>
    </row>
    <row r="13" spans="1:7" x14ac:dyDescent="0.25">
      <c r="A13" s="3">
        <v>9</v>
      </c>
      <c r="B13" s="3" t="s">
        <v>33</v>
      </c>
      <c r="C13" s="3">
        <f>'SEPTEMBER 19'!G13:G23</f>
        <v>50</v>
      </c>
      <c r="D13" s="3">
        <v>2300</v>
      </c>
      <c r="E13" s="3">
        <f t="shared" si="0"/>
        <v>2350</v>
      </c>
      <c r="F13" s="3">
        <v>2300</v>
      </c>
      <c r="G13" s="3">
        <f t="shared" si="1"/>
        <v>50</v>
      </c>
    </row>
    <row r="14" spans="1:7" x14ac:dyDescent="0.25">
      <c r="A14" s="3">
        <v>10</v>
      </c>
      <c r="B14" s="3"/>
      <c r="C14" s="3">
        <f>'SEPTEMBER 19'!G14:G24</f>
        <v>0</v>
      </c>
      <c r="D14" s="3"/>
      <c r="E14" s="3">
        <f t="shared" si="0"/>
        <v>0</v>
      </c>
      <c r="F14" s="3"/>
      <c r="G14" s="3">
        <f t="shared" si="1"/>
        <v>0</v>
      </c>
    </row>
    <row r="15" spans="1:7" x14ac:dyDescent="0.25">
      <c r="A15" s="3">
        <v>11</v>
      </c>
      <c r="B15" s="3"/>
      <c r="C15" s="3">
        <f>'SEPTEMBER 19'!G15:G25</f>
        <v>0</v>
      </c>
      <c r="D15" s="3"/>
      <c r="E15" s="3">
        <f t="shared" si="0"/>
        <v>0</v>
      </c>
      <c r="F15" s="3"/>
      <c r="G15" s="3">
        <f t="shared" si="1"/>
        <v>0</v>
      </c>
    </row>
    <row r="16" spans="1:7" x14ac:dyDescent="0.25">
      <c r="A16" s="3"/>
      <c r="B16" s="2" t="s">
        <v>8</v>
      </c>
      <c r="C16" s="3">
        <f>'SEPTEMBER 19'!G16:G26</f>
        <v>12550</v>
      </c>
      <c r="D16" s="2">
        <f>SUM(D5:D15)</f>
        <v>35500</v>
      </c>
      <c r="E16" s="2">
        <f>SUM(E5:E15)</f>
        <v>48050</v>
      </c>
      <c r="F16" s="2">
        <f>SUM(F5:F15)</f>
        <v>46400</v>
      </c>
      <c r="G16" s="2">
        <f>SUM(G5:G15)</f>
        <v>1650</v>
      </c>
    </row>
    <row r="17" spans="1:9" x14ac:dyDescent="0.25">
      <c r="A17" s="5"/>
      <c r="B17" s="6"/>
      <c r="C17" s="6"/>
      <c r="D17" s="6" t="s">
        <v>9</v>
      </c>
      <c r="E17" s="6"/>
      <c r="F17" s="6"/>
      <c r="G17" s="5"/>
    </row>
    <row r="18" spans="1:9" x14ac:dyDescent="0.25">
      <c r="B18" s="7" t="s">
        <v>10</v>
      </c>
      <c r="C18" s="8"/>
      <c r="D18" s="9"/>
      <c r="E18" s="6"/>
      <c r="F18" s="10"/>
      <c r="G18" s="11"/>
      <c r="H18" s="10"/>
    </row>
    <row r="19" spans="1:9" x14ac:dyDescent="0.25">
      <c r="B19" s="1" t="s">
        <v>11</v>
      </c>
      <c r="C19" s="1"/>
      <c r="D19" s="1"/>
      <c r="E19" s="12"/>
      <c r="F19" s="1" t="s">
        <v>12</v>
      </c>
      <c r="G19" s="13"/>
      <c r="H19" s="13"/>
      <c r="I19" s="13"/>
    </row>
    <row r="20" spans="1:9" x14ac:dyDescent="0.25"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9" x14ac:dyDescent="0.25">
      <c r="B21" s="14" t="s">
        <v>87</v>
      </c>
      <c r="C21" s="15">
        <f>D16</f>
        <v>35500</v>
      </c>
      <c r="D21" s="14"/>
      <c r="E21" s="14"/>
      <c r="F21" s="14" t="s">
        <v>87</v>
      </c>
      <c r="G21" s="15">
        <f>F16</f>
        <v>46400</v>
      </c>
      <c r="H21" s="14"/>
      <c r="I21" s="14"/>
    </row>
    <row r="22" spans="1:9" x14ac:dyDescent="0.25">
      <c r="B22" s="14" t="s">
        <v>3</v>
      </c>
      <c r="C22" s="15">
        <f>'SEPTEMBER 19'!E31</f>
        <v>-20514</v>
      </c>
      <c r="D22" s="14"/>
      <c r="E22" s="14"/>
      <c r="F22" s="14" t="s">
        <v>3</v>
      </c>
      <c r="G22" s="15">
        <f>'SEPTEMBER 19'!I31</f>
        <v>-33064</v>
      </c>
      <c r="H22" s="14"/>
      <c r="I22" s="14"/>
    </row>
    <row r="23" spans="1:9" x14ac:dyDescent="0.25">
      <c r="B23" s="14" t="s">
        <v>17</v>
      </c>
      <c r="C23" s="17">
        <v>0.1</v>
      </c>
      <c r="D23" s="15">
        <f>C21*C23</f>
        <v>3550</v>
      </c>
      <c r="F23" s="14" t="s">
        <v>17</v>
      </c>
      <c r="G23" s="17">
        <v>0.1</v>
      </c>
      <c r="H23" s="15">
        <f>D23</f>
        <v>3550</v>
      </c>
      <c r="I23" s="14"/>
    </row>
    <row r="24" spans="1:9" x14ac:dyDescent="0.25">
      <c r="B24" s="18" t="s">
        <v>18</v>
      </c>
      <c r="C24" s="14" t="s">
        <v>9</v>
      </c>
      <c r="D24" s="14"/>
      <c r="E24" s="14"/>
      <c r="F24" s="18" t="s">
        <v>18</v>
      </c>
      <c r="G24" s="15"/>
      <c r="H24" s="14"/>
      <c r="I24" s="14"/>
    </row>
    <row r="25" spans="1:9" x14ac:dyDescent="0.25">
      <c r="B25" s="27" t="s">
        <v>62</v>
      </c>
      <c r="C25" s="19"/>
      <c r="D25" s="3">
        <v>5127</v>
      </c>
      <c r="E25" s="3"/>
      <c r="F25" s="27" t="s">
        <v>62</v>
      </c>
      <c r="G25" s="19"/>
      <c r="H25" s="3">
        <v>5127</v>
      </c>
      <c r="I25" s="3"/>
    </row>
    <row r="26" spans="1:9" x14ac:dyDescent="0.25">
      <c r="B26" s="20"/>
      <c r="C26" s="3"/>
      <c r="D26" s="3"/>
      <c r="E26" s="3"/>
      <c r="F26" s="20"/>
      <c r="G26" s="3"/>
      <c r="H26" s="3"/>
      <c r="I26" s="3"/>
    </row>
    <row r="27" spans="1:9" x14ac:dyDescent="0.25">
      <c r="B27" s="21" t="s">
        <v>92</v>
      </c>
      <c r="C27" s="14"/>
      <c r="D27" s="14">
        <v>4000</v>
      </c>
      <c r="E27" s="14"/>
      <c r="F27" s="21" t="s">
        <v>92</v>
      </c>
      <c r="G27" s="14"/>
      <c r="H27" s="14">
        <v>4000</v>
      </c>
      <c r="I27" s="14"/>
    </row>
    <row r="28" spans="1:9" x14ac:dyDescent="0.25">
      <c r="B28" s="21" t="s">
        <v>93</v>
      </c>
      <c r="D28" s="14">
        <v>2375</v>
      </c>
      <c r="E28" s="14"/>
      <c r="F28" s="21" t="s">
        <v>93</v>
      </c>
      <c r="G28" s="14"/>
      <c r="H28" s="14">
        <v>2375</v>
      </c>
      <c r="I28" s="14"/>
    </row>
    <row r="29" spans="1:9" x14ac:dyDescent="0.25">
      <c r="B29" s="22" t="s">
        <v>94</v>
      </c>
      <c r="C29" s="14"/>
      <c r="D29" s="14">
        <v>1000</v>
      </c>
      <c r="E29" s="14"/>
      <c r="F29" s="22" t="s">
        <v>94</v>
      </c>
      <c r="G29" s="14"/>
      <c r="H29" s="14">
        <v>1000</v>
      </c>
      <c r="I29" s="14"/>
    </row>
    <row r="30" spans="1:9" x14ac:dyDescent="0.25">
      <c r="B30" s="20"/>
      <c r="C30" s="3"/>
      <c r="D30" s="23"/>
      <c r="E30" s="14"/>
      <c r="F30" s="20"/>
      <c r="G30" s="3"/>
      <c r="H30" s="23"/>
      <c r="I30" s="14"/>
    </row>
    <row r="31" spans="1:9" x14ac:dyDescent="0.25">
      <c r="B31" s="18" t="s">
        <v>8</v>
      </c>
      <c r="C31" s="24">
        <f>C21+C22-D23</f>
        <v>11436</v>
      </c>
      <c r="D31" s="24">
        <f>SUM(D25:D30)</f>
        <v>12502</v>
      </c>
      <c r="E31" s="24">
        <f>C31-D31</f>
        <v>-1066</v>
      </c>
      <c r="F31" s="18" t="s">
        <v>8</v>
      </c>
      <c r="G31" s="24">
        <f>G21+G22-H23</f>
        <v>9786</v>
      </c>
      <c r="H31" s="24">
        <f>SUM(H25:H30)</f>
        <v>12502</v>
      </c>
      <c r="I31" s="15">
        <f>G31-H31</f>
        <v>-2716</v>
      </c>
    </row>
    <row r="33" spans="2:7" x14ac:dyDescent="0.25">
      <c r="B33" t="s">
        <v>19</v>
      </c>
      <c r="D33" t="s">
        <v>20</v>
      </c>
      <c r="G33" t="s">
        <v>21</v>
      </c>
    </row>
    <row r="35" spans="2:7" x14ac:dyDescent="0.25">
      <c r="B35" t="s">
        <v>82</v>
      </c>
      <c r="D35" t="s">
        <v>23</v>
      </c>
      <c r="G35" t="s">
        <v>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F10" sqref="F10"/>
    </sheetView>
  </sheetViews>
  <sheetFormatPr defaultRowHeight="15" x14ac:dyDescent="0.25"/>
  <cols>
    <col min="2" max="2" width="20.85546875" customWidth="1"/>
  </cols>
  <sheetData>
    <row r="1" spans="1:8" x14ac:dyDescent="0.25">
      <c r="A1" s="1"/>
      <c r="B1" s="1"/>
      <c r="C1" s="1" t="s">
        <v>24</v>
      </c>
      <c r="D1" s="1"/>
      <c r="E1" s="1"/>
      <c r="F1" s="25" t="s">
        <v>38</v>
      </c>
      <c r="G1" s="1"/>
    </row>
    <row r="2" spans="1:8" x14ac:dyDescent="0.25">
      <c r="A2" s="1"/>
      <c r="B2" s="1"/>
      <c r="C2" s="1" t="s">
        <v>0</v>
      </c>
      <c r="D2" s="1"/>
      <c r="E2" s="1"/>
      <c r="F2" s="1"/>
      <c r="G2" s="1"/>
    </row>
    <row r="3" spans="1:8" x14ac:dyDescent="0.25">
      <c r="A3" s="1"/>
      <c r="B3" s="1"/>
      <c r="C3" s="1" t="s">
        <v>96</v>
      </c>
      <c r="D3" s="1"/>
      <c r="E3" s="1"/>
      <c r="F3" s="1"/>
      <c r="G3" s="1"/>
    </row>
    <row r="4" spans="1:8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8" x14ac:dyDescent="0.25">
      <c r="A5" s="3">
        <v>1</v>
      </c>
      <c r="B5" s="3" t="s">
        <v>29</v>
      </c>
      <c r="C5" s="3">
        <f>'OCTOBER 19'!G5:G15</f>
        <v>0</v>
      </c>
      <c r="D5" s="3">
        <v>6000</v>
      </c>
      <c r="E5" s="3">
        <f>C5+D5</f>
        <v>6000</v>
      </c>
      <c r="F5" s="3">
        <v>6000</v>
      </c>
      <c r="G5" s="3">
        <f>E5-F5</f>
        <v>0</v>
      </c>
    </row>
    <row r="6" spans="1:8" x14ac:dyDescent="0.25">
      <c r="A6" s="3">
        <v>2</v>
      </c>
      <c r="B6" s="3" t="s">
        <v>26</v>
      </c>
      <c r="C6" s="3">
        <f>'OCTOBER 19'!G6:G16</f>
        <v>0</v>
      </c>
      <c r="D6" s="3">
        <v>3500</v>
      </c>
      <c r="E6" s="3">
        <f t="shared" ref="E6:E14" si="0">C6+D6</f>
        <v>3500</v>
      </c>
      <c r="F6" s="3">
        <v>3500</v>
      </c>
      <c r="G6" s="3">
        <f t="shared" ref="G6:G15" si="1">E6-F6</f>
        <v>0</v>
      </c>
    </row>
    <row r="7" spans="1:8" x14ac:dyDescent="0.25">
      <c r="A7" s="3">
        <v>3</v>
      </c>
      <c r="B7" s="3" t="s">
        <v>27</v>
      </c>
      <c r="C7" s="3">
        <f>'OCTOBER 19'!G7:G17</f>
        <v>0</v>
      </c>
      <c r="D7" s="3">
        <v>7000</v>
      </c>
      <c r="E7" s="3">
        <f t="shared" si="0"/>
        <v>7000</v>
      </c>
      <c r="F7" s="3">
        <v>7000</v>
      </c>
      <c r="G7" s="3">
        <f>E7-F7</f>
        <v>0</v>
      </c>
    </row>
    <row r="8" spans="1:8" x14ac:dyDescent="0.25">
      <c r="A8" s="3">
        <v>4</v>
      </c>
      <c r="B8" s="3" t="s">
        <v>28</v>
      </c>
      <c r="C8" s="3">
        <f>'OCTOBER 19'!G8:G18</f>
        <v>0</v>
      </c>
      <c r="D8" s="3">
        <v>2000</v>
      </c>
      <c r="E8" s="3">
        <f t="shared" si="0"/>
        <v>2000</v>
      </c>
      <c r="F8" s="3">
        <v>2000</v>
      </c>
      <c r="G8" s="3">
        <f t="shared" si="1"/>
        <v>0</v>
      </c>
    </row>
    <row r="9" spans="1:8" x14ac:dyDescent="0.25">
      <c r="A9" s="3">
        <v>5</v>
      </c>
      <c r="B9" s="4" t="s">
        <v>47</v>
      </c>
      <c r="C9" s="3">
        <f>'OCTOBER 19'!G9:G19</f>
        <v>900</v>
      </c>
      <c r="D9" s="4">
        <v>4000</v>
      </c>
      <c r="E9" s="4">
        <f>C9+D9</f>
        <v>4900</v>
      </c>
      <c r="F9" s="3">
        <f>1500+1700</f>
        <v>3200</v>
      </c>
      <c r="G9" s="4">
        <f>E9-F9</f>
        <v>1700</v>
      </c>
    </row>
    <row r="10" spans="1:8" x14ac:dyDescent="0.25">
      <c r="A10" s="3">
        <v>6</v>
      </c>
      <c r="B10" s="4" t="s">
        <v>30</v>
      </c>
      <c r="C10" s="3">
        <f>'OCTOBER 19'!G10:G20</f>
        <v>200</v>
      </c>
      <c r="D10" s="3">
        <v>7000</v>
      </c>
      <c r="E10" s="3">
        <f>C10+D10</f>
        <v>7200</v>
      </c>
      <c r="F10" s="3">
        <f>2500+2500+2200</f>
        <v>7200</v>
      </c>
      <c r="G10" s="3">
        <f t="shared" si="1"/>
        <v>0</v>
      </c>
    </row>
    <row r="11" spans="1:8" x14ac:dyDescent="0.25">
      <c r="A11" s="3">
        <v>7</v>
      </c>
      <c r="B11" s="3" t="s">
        <v>31</v>
      </c>
      <c r="C11" s="3">
        <f>'OCTOBER 19'!G11:G21</f>
        <v>400</v>
      </c>
      <c r="D11" s="3">
        <v>1200</v>
      </c>
      <c r="E11" s="3">
        <f t="shared" si="0"/>
        <v>1600</v>
      </c>
      <c r="F11" s="3">
        <f>900+300</f>
        <v>1200</v>
      </c>
      <c r="G11" s="3">
        <f t="shared" si="1"/>
        <v>400</v>
      </c>
    </row>
    <row r="12" spans="1:8" x14ac:dyDescent="0.25">
      <c r="A12" s="3">
        <v>8</v>
      </c>
      <c r="B12" s="3" t="s">
        <v>55</v>
      </c>
      <c r="C12" s="3">
        <f>'OCTOBER 19'!G12:G22</f>
        <v>100</v>
      </c>
      <c r="D12" s="3">
        <v>2500</v>
      </c>
      <c r="E12" s="3">
        <f t="shared" si="0"/>
        <v>2600</v>
      </c>
      <c r="F12" s="3">
        <v>2600</v>
      </c>
      <c r="G12" s="3">
        <f t="shared" si="1"/>
        <v>0</v>
      </c>
    </row>
    <row r="13" spans="1:8" x14ac:dyDescent="0.25">
      <c r="A13" s="3">
        <v>9</v>
      </c>
      <c r="B13" s="3" t="s">
        <v>33</v>
      </c>
      <c r="C13" s="3">
        <f>'OCTOBER 19'!G13:G23</f>
        <v>50</v>
      </c>
      <c r="D13" s="3">
        <v>2300</v>
      </c>
      <c r="E13" s="3">
        <f>C13+D13</f>
        <v>2350</v>
      </c>
      <c r="F13" s="3">
        <f>200+500+500+500+500</f>
        <v>2200</v>
      </c>
      <c r="G13" s="3">
        <f t="shared" si="1"/>
        <v>150</v>
      </c>
    </row>
    <row r="14" spans="1:8" x14ac:dyDescent="0.25">
      <c r="A14" s="3">
        <v>10</v>
      </c>
      <c r="B14" s="3" t="s">
        <v>97</v>
      </c>
      <c r="C14" s="3">
        <f>'OCTOBER 19'!G14:G24</f>
        <v>0</v>
      </c>
      <c r="D14" s="3">
        <v>7000</v>
      </c>
      <c r="E14" s="3">
        <f t="shared" si="0"/>
        <v>7000</v>
      </c>
      <c r="F14" s="3">
        <v>7000</v>
      </c>
      <c r="G14" s="3">
        <f t="shared" si="1"/>
        <v>0</v>
      </c>
      <c r="H14" t="s">
        <v>98</v>
      </c>
    </row>
    <row r="15" spans="1:8" x14ac:dyDescent="0.25">
      <c r="A15" s="3">
        <v>11</v>
      </c>
      <c r="B15" s="3" t="s">
        <v>99</v>
      </c>
      <c r="C15" s="3">
        <f>'OCTOBER 19'!G15:G25</f>
        <v>0</v>
      </c>
      <c r="D15" s="3">
        <v>2000</v>
      </c>
      <c r="E15" s="3">
        <f>C15+D15</f>
        <v>2000</v>
      </c>
      <c r="F15" s="3">
        <v>2000</v>
      </c>
      <c r="G15" s="3">
        <f t="shared" si="1"/>
        <v>0</v>
      </c>
    </row>
    <row r="16" spans="1:8" x14ac:dyDescent="0.25">
      <c r="A16" s="3"/>
      <c r="B16" s="2" t="s">
        <v>8</v>
      </c>
      <c r="C16" s="3">
        <f>SUM(C5:C15)</f>
        <v>1650</v>
      </c>
      <c r="D16" s="2">
        <f>SUM(D5:D15)</f>
        <v>44500</v>
      </c>
      <c r="E16" s="2">
        <f>SUM(E5:E15)</f>
        <v>46150</v>
      </c>
      <c r="F16" s="2">
        <f>SUM(F5:F15)</f>
        <v>43900</v>
      </c>
      <c r="G16" s="2">
        <f>SUM(G5:G15)</f>
        <v>2250</v>
      </c>
    </row>
    <row r="17" spans="1:9" x14ac:dyDescent="0.25">
      <c r="A17" s="5"/>
      <c r="B17" s="6"/>
      <c r="C17" s="6"/>
      <c r="D17" s="6" t="s">
        <v>9</v>
      </c>
      <c r="E17" s="6"/>
      <c r="F17" s="6"/>
      <c r="G17" s="5"/>
    </row>
    <row r="18" spans="1:9" x14ac:dyDescent="0.25">
      <c r="B18" s="7" t="s">
        <v>10</v>
      </c>
      <c r="C18" s="8"/>
      <c r="D18" s="9"/>
      <c r="E18" s="6"/>
      <c r="F18" s="10"/>
      <c r="G18" s="11"/>
      <c r="H18" s="10"/>
    </row>
    <row r="19" spans="1:9" x14ac:dyDescent="0.25">
      <c r="B19" s="1" t="s">
        <v>11</v>
      </c>
      <c r="C19" s="1"/>
      <c r="D19" s="1"/>
      <c r="E19" s="12"/>
      <c r="F19" s="1" t="s">
        <v>12</v>
      </c>
      <c r="G19" s="13"/>
      <c r="H19" s="13"/>
      <c r="I19" s="13"/>
    </row>
    <row r="20" spans="1:9" x14ac:dyDescent="0.25"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9" x14ac:dyDescent="0.25">
      <c r="B21" s="14" t="s">
        <v>95</v>
      </c>
      <c r="C21" s="15">
        <f>D16</f>
        <v>44500</v>
      </c>
      <c r="D21" s="14"/>
      <c r="E21" s="14"/>
      <c r="F21" s="14" t="s">
        <v>95</v>
      </c>
      <c r="G21" s="15">
        <f>F16</f>
        <v>43900</v>
      </c>
      <c r="H21" s="14"/>
      <c r="I21" s="14"/>
    </row>
    <row r="22" spans="1:9" x14ac:dyDescent="0.25">
      <c r="B22" s="14" t="s">
        <v>3</v>
      </c>
      <c r="C22" s="15">
        <f>'OCTOBER 19'!E31</f>
        <v>-1066</v>
      </c>
      <c r="D22" s="14"/>
      <c r="E22" s="14"/>
      <c r="F22" s="14" t="s">
        <v>3</v>
      </c>
      <c r="G22" s="15">
        <f>'OCTOBER 19'!I31</f>
        <v>-2716</v>
      </c>
      <c r="H22" s="14"/>
      <c r="I22" s="14"/>
    </row>
    <row r="23" spans="1:9" x14ac:dyDescent="0.25">
      <c r="B23" s="14" t="s">
        <v>17</v>
      </c>
      <c r="C23" s="17">
        <v>0.1</v>
      </c>
      <c r="D23" s="15">
        <f>C21*C23</f>
        <v>4450</v>
      </c>
      <c r="F23" s="14" t="s">
        <v>17</v>
      </c>
      <c r="G23" s="17">
        <v>0.1</v>
      </c>
      <c r="H23" s="15">
        <f>D23</f>
        <v>4450</v>
      </c>
      <c r="I23" s="14"/>
    </row>
    <row r="24" spans="1:9" x14ac:dyDescent="0.25">
      <c r="B24" s="18" t="s">
        <v>18</v>
      </c>
      <c r="C24" s="14" t="s">
        <v>9</v>
      </c>
      <c r="D24" s="14"/>
      <c r="E24" s="14"/>
      <c r="F24" s="18" t="s">
        <v>18</v>
      </c>
      <c r="G24" s="15"/>
      <c r="H24" s="14"/>
      <c r="I24" s="14"/>
    </row>
    <row r="25" spans="1:9" x14ac:dyDescent="0.25">
      <c r="B25" s="27" t="s">
        <v>62</v>
      </c>
      <c r="C25" s="19"/>
      <c r="D25" s="3">
        <v>10087</v>
      </c>
      <c r="E25" s="3"/>
      <c r="F25" s="27" t="s">
        <v>62</v>
      </c>
      <c r="G25" s="19"/>
      <c r="H25" s="3">
        <v>10087</v>
      </c>
      <c r="I25" s="3"/>
    </row>
    <row r="26" spans="1:9" x14ac:dyDescent="0.25">
      <c r="B26" s="20"/>
      <c r="C26" s="3"/>
      <c r="D26" s="3"/>
      <c r="E26" s="3"/>
      <c r="F26" s="20"/>
      <c r="G26" s="3"/>
      <c r="H26" s="3"/>
      <c r="I26" s="3"/>
    </row>
    <row r="27" spans="1:9" x14ac:dyDescent="0.25">
      <c r="B27" s="21" t="s">
        <v>100</v>
      </c>
      <c r="C27" s="14"/>
      <c r="D27" s="14">
        <v>15000</v>
      </c>
      <c r="E27" s="14"/>
      <c r="F27" s="21" t="s">
        <v>100</v>
      </c>
      <c r="G27" s="14"/>
      <c r="H27" s="14">
        <v>15000</v>
      </c>
      <c r="I27" s="14"/>
    </row>
    <row r="28" spans="1:9" x14ac:dyDescent="0.25">
      <c r="B28" s="21" t="s">
        <v>97</v>
      </c>
      <c r="D28" s="14">
        <v>7000</v>
      </c>
      <c r="E28" s="14"/>
      <c r="F28" s="21" t="s">
        <v>97</v>
      </c>
      <c r="H28" s="14">
        <v>7000</v>
      </c>
      <c r="I28" s="14"/>
    </row>
    <row r="29" spans="1:9" x14ac:dyDescent="0.25">
      <c r="B29" s="22" t="s">
        <v>101</v>
      </c>
      <c r="C29" s="14"/>
      <c r="D29" s="14">
        <v>3056</v>
      </c>
      <c r="E29" s="14"/>
      <c r="F29" s="22" t="s">
        <v>101</v>
      </c>
      <c r="G29" s="14"/>
      <c r="H29" s="14">
        <v>3056</v>
      </c>
      <c r="I29" s="14"/>
    </row>
    <row r="30" spans="1:9" x14ac:dyDescent="0.25">
      <c r="B30" s="20" t="s">
        <v>102</v>
      </c>
      <c r="C30" s="3"/>
      <c r="D30" s="23">
        <v>3106</v>
      </c>
      <c r="E30" s="14"/>
      <c r="F30" s="20" t="s">
        <v>102</v>
      </c>
      <c r="G30" s="3"/>
      <c r="H30" s="23">
        <v>3106</v>
      </c>
      <c r="I30" s="14"/>
    </row>
    <row r="31" spans="1:9" x14ac:dyDescent="0.25">
      <c r="B31" s="20" t="s">
        <v>103</v>
      </c>
      <c r="C31" s="3"/>
      <c r="D31" s="23">
        <v>500</v>
      </c>
      <c r="E31" s="14"/>
      <c r="F31" s="20" t="s">
        <v>103</v>
      </c>
      <c r="G31" s="3"/>
      <c r="H31" s="23">
        <v>500</v>
      </c>
      <c r="I31" s="14"/>
    </row>
    <row r="32" spans="1:9" x14ac:dyDescent="0.25">
      <c r="B32" s="18" t="s">
        <v>8</v>
      </c>
      <c r="C32" s="24">
        <f>C21+C22-D23</f>
        <v>38984</v>
      </c>
      <c r="D32" s="24">
        <f>SUM(D25:D31)</f>
        <v>38749</v>
      </c>
      <c r="E32" s="24">
        <f>C32-D32</f>
        <v>235</v>
      </c>
      <c r="F32" s="18" t="s">
        <v>8</v>
      </c>
      <c r="G32" s="24">
        <f>G21+G22-H23</f>
        <v>36734</v>
      </c>
      <c r="H32" s="24">
        <f>SUM(H25:H31)</f>
        <v>38749</v>
      </c>
      <c r="I32" s="15">
        <f>G32-H32</f>
        <v>-2015</v>
      </c>
    </row>
    <row r="34" spans="2:7" x14ac:dyDescent="0.25">
      <c r="B34" t="s">
        <v>19</v>
      </c>
      <c r="D34" t="s">
        <v>20</v>
      </c>
      <c r="G34" t="s">
        <v>21</v>
      </c>
    </row>
    <row r="36" spans="2:7" x14ac:dyDescent="0.25">
      <c r="B36" t="s">
        <v>82</v>
      </c>
      <c r="D36" t="s">
        <v>23</v>
      </c>
      <c r="G36" t="s">
        <v>35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F11" sqref="F11"/>
    </sheetView>
  </sheetViews>
  <sheetFormatPr defaultRowHeight="15" x14ac:dyDescent="0.25"/>
  <cols>
    <col min="2" max="2" width="21.5703125" bestFit="1" customWidth="1"/>
  </cols>
  <sheetData>
    <row r="1" spans="1:8" x14ac:dyDescent="0.25">
      <c r="C1" s="1" t="s">
        <v>24</v>
      </c>
      <c r="D1" s="1"/>
      <c r="E1" s="1"/>
      <c r="F1" s="25" t="s">
        <v>38</v>
      </c>
      <c r="G1" s="1"/>
    </row>
    <row r="2" spans="1:8" x14ac:dyDescent="0.25">
      <c r="A2" s="1"/>
      <c r="C2" s="1" t="s">
        <v>0</v>
      </c>
      <c r="D2" s="1"/>
      <c r="G2" s="1"/>
    </row>
    <row r="3" spans="1:8" x14ac:dyDescent="0.25">
      <c r="A3" s="1"/>
      <c r="B3" s="1"/>
      <c r="C3" s="1" t="s">
        <v>105</v>
      </c>
      <c r="F3" s="1"/>
      <c r="G3" s="1"/>
    </row>
    <row r="4" spans="1:8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8" x14ac:dyDescent="0.25">
      <c r="A5" s="3">
        <v>1</v>
      </c>
      <c r="B5" s="3" t="s">
        <v>29</v>
      </c>
      <c r="C5" s="3">
        <f>'NOVEMBER 19'!G5:G15</f>
        <v>0</v>
      </c>
      <c r="D5" s="3">
        <v>6000</v>
      </c>
      <c r="E5" s="3">
        <f>C5+D5</f>
        <v>6000</v>
      </c>
      <c r="F5" s="3">
        <f>4000+2000</f>
        <v>6000</v>
      </c>
      <c r="G5" s="3">
        <f>E5-F5</f>
        <v>0</v>
      </c>
      <c r="H5" t="s">
        <v>75</v>
      </c>
    </row>
    <row r="6" spans="1:8" x14ac:dyDescent="0.25">
      <c r="A6" s="3">
        <v>2</v>
      </c>
      <c r="B6" s="3" t="s">
        <v>26</v>
      </c>
      <c r="C6" s="3">
        <f>'NOVEMBER 19'!G6:G16</f>
        <v>0</v>
      </c>
      <c r="D6" s="3">
        <v>3500</v>
      </c>
      <c r="E6" s="3">
        <f t="shared" ref="E6:E12" si="0">C6+D6</f>
        <v>3500</v>
      </c>
      <c r="F6" s="3">
        <v>3500</v>
      </c>
      <c r="G6" s="3">
        <f t="shared" ref="G6:G15" si="1">E6-F6</f>
        <v>0</v>
      </c>
    </row>
    <row r="7" spans="1:8" x14ac:dyDescent="0.25">
      <c r="A7" s="3">
        <v>3</v>
      </c>
      <c r="B7" s="3" t="s">
        <v>27</v>
      </c>
      <c r="C7" s="3">
        <f>'NOVEMBER 19'!G7:G17</f>
        <v>0</v>
      </c>
      <c r="D7" s="3">
        <v>7000</v>
      </c>
      <c r="E7" s="3">
        <f t="shared" si="0"/>
        <v>7000</v>
      </c>
      <c r="F7" s="3">
        <v>7000</v>
      </c>
      <c r="G7" s="3">
        <f>E7-F7</f>
        <v>0</v>
      </c>
    </row>
    <row r="8" spans="1:8" x14ac:dyDescent="0.25">
      <c r="A8" s="3">
        <v>4</v>
      </c>
      <c r="B8" s="3" t="s">
        <v>28</v>
      </c>
      <c r="C8" s="3">
        <f>'NOVEMBER 19'!G8:G18</f>
        <v>0</v>
      </c>
      <c r="D8" s="3">
        <v>2000</v>
      </c>
      <c r="E8" s="3">
        <f t="shared" si="0"/>
        <v>2000</v>
      </c>
      <c r="F8" s="3">
        <v>2000</v>
      </c>
      <c r="G8" s="3">
        <f t="shared" si="1"/>
        <v>0</v>
      </c>
    </row>
    <row r="9" spans="1:8" x14ac:dyDescent="0.25">
      <c r="A9" s="3">
        <v>5</v>
      </c>
      <c r="B9" s="4" t="s">
        <v>47</v>
      </c>
      <c r="C9" s="3">
        <f>'NOVEMBER 19'!G9:G19</f>
        <v>1700</v>
      </c>
      <c r="D9" s="4">
        <v>4000</v>
      </c>
      <c r="E9" s="4">
        <f>C9+D9</f>
        <v>5700</v>
      </c>
      <c r="F9" s="3">
        <v>4000</v>
      </c>
      <c r="G9" s="4">
        <f>E9-F9</f>
        <v>1700</v>
      </c>
    </row>
    <row r="10" spans="1:8" x14ac:dyDescent="0.25">
      <c r="A10" s="3">
        <v>6</v>
      </c>
      <c r="B10" s="4" t="s">
        <v>30</v>
      </c>
      <c r="C10" s="3">
        <f>'NOVEMBER 19'!G10:G20</f>
        <v>0</v>
      </c>
      <c r="D10" s="3">
        <v>7000</v>
      </c>
      <c r="E10" s="3">
        <f>C10+D10</f>
        <v>7000</v>
      </c>
      <c r="F10" s="3">
        <f>3500</f>
        <v>3500</v>
      </c>
      <c r="G10" s="3">
        <f t="shared" si="1"/>
        <v>3500</v>
      </c>
    </row>
    <row r="11" spans="1:8" x14ac:dyDescent="0.25">
      <c r="A11" s="3">
        <v>7</v>
      </c>
      <c r="B11" s="3" t="s">
        <v>31</v>
      </c>
      <c r="C11" s="3">
        <f>'NOVEMBER 19'!G11:G21</f>
        <v>400</v>
      </c>
      <c r="D11" s="3">
        <v>1200</v>
      </c>
      <c r="E11" s="3">
        <f t="shared" si="0"/>
        <v>1600</v>
      </c>
      <c r="F11" s="3">
        <f>500+700</f>
        <v>1200</v>
      </c>
      <c r="G11" s="3">
        <f t="shared" si="1"/>
        <v>400</v>
      </c>
    </row>
    <row r="12" spans="1:8" x14ac:dyDescent="0.25">
      <c r="A12" s="3">
        <v>8</v>
      </c>
      <c r="B12" s="3" t="s">
        <v>55</v>
      </c>
      <c r="C12" s="3">
        <f>'NOVEMBER 19'!G12:G22</f>
        <v>0</v>
      </c>
      <c r="D12" s="3">
        <v>2500</v>
      </c>
      <c r="E12" s="3">
        <f t="shared" si="0"/>
        <v>2500</v>
      </c>
      <c r="F12" s="3">
        <v>2500</v>
      </c>
      <c r="G12" s="3">
        <f t="shared" si="1"/>
        <v>0</v>
      </c>
      <c r="H12" t="s">
        <v>98</v>
      </c>
    </row>
    <row r="13" spans="1:8" x14ac:dyDescent="0.25">
      <c r="A13" s="3">
        <v>9</v>
      </c>
      <c r="B13" s="3" t="s">
        <v>33</v>
      </c>
      <c r="C13" s="3">
        <f>'NOVEMBER 19'!G13:G23</f>
        <v>150</v>
      </c>
      <c r="D13" s="3">
        <v>2300</v>
      </c>
      <c r="E13" s="3">
        <f>C13+D13</f>
        <v>2450</v>
      </c>
      <c r="F13" s="3"/>
      <c r="G13" s="3">
        <f t="shared" si="1"/>
        <v>2450</v>
      </c>
    </row>
    <row r="14" spans="1:8" x14ac:dyDescent="0.25">
      <c r="A14" s="3">
        <v>10</v>
      </c>
      <c r="B14" s="3" t="s">
        <v>97</v>
      </c>
      <c r="C14" s="3">
        <f>'NOVEMBER 19'!G14:G24</f>
        <v>0</v>
      </c>
      <c r="D14" s="3">
        <v>7000</v>
      </c>
      <c r="E14" s="3">
        <f>C14+D14</f>
        <v>7000</v>
      </c>
      <c r="F14" s="3">
        <v>7000</v>
      </c>
      <c r="G14" s="3">
        <f t="shared" si="1"/>
        <v>0</v>
      </c>
      <c r="H14" t="s">
        <v>98</v>
      </c>
    </row>
    <row r="15" spans="1:8" x14ac:dyDescent="0.25">
      <c r="A15" s="3">
        <v>11</v>
      </c>
      <c r="B15" s="3" t="s">
        <v>99</v>
      </c>
      <c r="C15" s="3">
        <f>'NOVEMBER 19'!G15:G25</f>
        <v>0</v>
      </c>
      <c r="D15" s="3">
        <v>2500</v>
      </c>
      <c r="E15" s="3">
        <f>C15+D15</f>
        <v>2500</v>
      </c>
      <c r="F15" s="3">
        <v>2500</v>
      </c>
      <c r="G15" s="3">
        <f t="shared" si="1"/>
        <v>0</v>
      </c>
      <c r="H15" t="s">
        <v>98</v>
      </c>
    </row>
    <row r="16" spans="1:8" x14ac:dyDescent="0.25">
      <c r="A16" s="3"/>
      <c r="B16" s="2" t="s">
        <v>8</v>
      </c>
      <c r="C16" s="3">
        <f>SUM(C5:C15)</f>
        <v>2250</v>
      </c>
      <c r="D16" s="2">
        <f>SUM(D5:D15)</f>
        <v>45000</v>
      </c>
      <c r="E16" s="2">
        <f>SUM(E5:E15)</f>
        <v>47250</v>
      </c>
      <c r="F16" s="2">
        <f>SUM(F5:F15)</f>
        <v>39200</v>
      </c>
      <c r="G16" s="2">
        <f>SUM(G5:G15)</f>
        <v>8050</v>
      </c>
    </row>
    <row r="17" spans="1:9" x14ac:dyDescent="0.25">
      <c r="A17" s="5"/>
      <c r="B17" s="6"/>
      <c r="C17" s="6"/>
      <c r="D17" s="6" t="s">
        <v>9</v>
      </c>
      <c r="E17" s="6"/>
      <c r="F17" s="6"/>
      <c r="G17" s="5"/>
    </row>
    <row r="18" spans="1:9" x14ac:dyDescent="0.25">
      <c r="B18" s="7" t="s">
        <v>10</v>
      </c>
      <c r="C18" s="8"/>
      <c r="D18" s="9"/>
      <c r="E18" s="6"/>
      <c r="F18" s="10"/>
      <c r="G18" s="11"/>
      <c r="H18" s="10"/>
    </row>
    <row r="19" spans="1:9" x14ac:dyDescent="0.25">
      <c r="B19" s="1" t="s">
        <v>11</v>
      </c>
      <c r="C19" s="1"/>
      <c r="D19" s="1"/>
      <c r="E19" s="12"/>
      <c r="F19" s="1" t="s">
        <v>12</v>
      </c>
      <c r="G19" s="13"/>
      <c r="H19" s="13"/>
      <c r="I19" s="13"/>
    </row>
    <row r="20" spans="1:9" x14ac:dyDescent="0.25"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9" x14ac:dyDescent="0.25">
      <c r="B21" s="14" t="s">
        <v>104</v>
      </c>
      <c r="C21" s="15">
        <f>D16</f>
        <v>45000</v>
      </c>
      <c r="D21" s="14"/>
      <c r="E21" s="14"/>
      <c r="F21" s="14" t="s">
        <v>104</v>
      </c>
      <c r="G21" s="15">
        <f>F16</f>
        <v>39200</v>
      </c>
      <c r="H21" s="14"/>
      <c r="I21" s="14"/>
    </row>
    <row r="22" spans="1:9" x14ac:dyDescent="0.25">
      <c r="B22" s="14" t="s">
        <v>3</v>
      </c>
      <c r="C22" s="15">
        <f>'NOVEMBER 19'!E32</f>
        <v>235</v>
      </c>
      <c r="D22" s="14"/>
      <c r="E22" s="14"/>
      <c r="F22" s="14" t="s">
        <v>3</v>
      </c>
      <c r="G22" s="15">
        <f>'NOVEMBER 19'!I32</f>
        <v>-2015</v>
      </c>
      <c r="H22" s="14"/>
      <c r="I22" s="14"/>
    </row>
    <row r="23" spans="1:9" x14ac:dyDescent="0.25">
      <c r="B23" s="14" t="s">
        <v>17</v>
      </c>
      <c r="C23" s="17">
        <v>0.1</v>
      </c>
      <c r="D23" s="15">
        <f>C21*C23</f>
        <v>4500</v>
      </c>
      <c r="F23" s="14" t="s">
        <v>17</v>
      </c>
      <c r="G23" s="17">
        <v>0.1</v>
      </c>
      <c r="H23" s="15">
        <f>D23</f>
        <v>4500</v>
      </c>
      <c r="I23" s="14"/>
    </row>
    <row r="24" spans="1:9" x14ac:dyDescent="0.25">
      <c r="B24" s="18" t="s">
        <v>18</v>
      </c>
      <c r="C24" s="14" t="s">
        <v>9</v>
      </c>
      <c r="D24" s="14"/>
      <c r="E24" s="14"/>
      <c r="F24" s="18" t="s">
        <v>18</v>
      </c>
      <c r="G24" s="15"/>
      <c r="H24" s="14"/>
      <c r="I24" s="14"/>
    </row>
    <row r="25" spans="1:9" x14ac:dyDescent="0.25">
      <c r="B25" s="27" t="s">
        <v>62</v>
      </c>
      <c r="C25" s="19"/>
      <c r="D25" s="3">
        <v>10087</v>
      </c>
      <c r="E25" s="3"/>
      <c r="F25" s="27" t="s">
        <v>62</v>
      </c>
      <c r="G25" s="19"/>
      <c r="H25" s="3">
        <v>10087</v>
      </c>
      <c r="I25" s="3"/>
    </row>
    <row r="26" spans="1:9" x14ac:dyDescent="0.25">
      <c r="B26" s="20"/>
      <c r="C26" s="3"/>
      <c r="D26" s="3"/>
      <c r="E26" s="3"/>
      <c r="F26" s="20"/>
      <c r="G26" s="3"/>
      <c r="H26" s="3"/>
      <c r="I26" s="3"/>
    </row>
    <row r="27" spans="1:9" x14ac:dyDescent="0.25">
      <c r="B27" s="21" t="s">
        <v>100</v>
      </c>
      <c r="C27" s="14"/>
      <c r="D27" s="14">
        <v>14500</v>
      </c>
      <c r="E27" s="14"/>
      <c r="F27" s="21" t="s">
        <v>100</v>
      </c>
      <c r="G27" s="14"/>
      <c r="H27" s="14">
        <v>14500</v>
      </c>
      <c r="I27" s="14"/>
    </row>
    <row r="28" spans="1:9" x14ac:dyDescent="0.25">
      <c r="B28" s="21" t="s">
        <v>23</v>
      </c>
      <c r="D28" s="14">
        <v>7000</v>
      </c>
      <c r="E28" s="14"/>
      <c r="F28" s="21" t="s">
        <v>23</v>
      </c>
      <c r="H28" s="14">
        <v>7000</v>
      </c>
      <c r="I28" s="14"/>
    </row>
    <row r="29" spans="1:9" x14ac:dyDescent="0.25">
      <c r="B29" s="22" t="s">
        <v>106</v>
      </c>
      <c r="C29" s="14"/>
      <c r="D29" s="14">
        <v>9148</v>
      </c>
      <c r="E29" s="14"/>
      <c r="F29" s="22" t="s">
        <v>106</v>
      </c>
      <c r="G29" s="14"/>
      <c r="H29" s="14">
        <v>9148</v>
      </c>
      <c r="I29" s="14"/>
    </row>
    <row r="30" spans="1:9" x14ac:dyDescent="0.25">
      <c r="B30" s="20" t="s">
        <v>29</v>
      </c>
      <c r="C30" s="3"/>
      <c r="D30" s="23">
        <v>2000</v>
      </c>
      <c r="E30" s="14"/>
      <c r="F30" s="20" t="s">
        <v>107</v>
      </c>
      <c r="G30" s="3"/>
      <c r="H30" s="23">
        <v>2000</v>
      </c>
      <c r="I30" s="14"/>
    </row>
    <row r="31" spans="1:9" x14ac:dyDescent="0.25">
      <c r="B31" s="20" t="s">
        <v>108</v>
      </c>
      <c r="C31" s="3"/>
      <c r="D31" s="23">
        <v>5000</v>
      </c>
      <c r="E31" s="14"/>
      <c r="F31" s="20" t="s">
        <v>108</v>
      </c>
      <c r="G31" s="3"/>
      <c r="H31" s="23">
        <v>5000</v>
      </c>
      <c r="I31" s="14"/>
    </row>
    <row r="32" spans="1:9" x14ac:dyDescent="0.25">
      <c r="B32" s="20" t="s">
        <v>112</v>
      </c>
      <c r="C32" s="3"/>
      <c r="D32" s="23">
        <f>D15+D12</f>
        <v>5000</v>
      </c>
      <c r="E32" s="14"/>
      <c r="F32" s="20" t="s">
        <v>111</v>
      </c>
      <c r="G32" s="3"/>
      <c r="H32" s="23">
        <f>E15+E12</f>
        <v>5000</v>
      </c>
      <c r="I32" s="14"/>
    </row>
    <row r="33" spans="2:9" x14ac:dyDescent="0.25">
      <c r="B33" s="18" t="s">
        <v>8</v>
      </c>
      <c r="C33" s="24">
        <f>C21+C22-D23</f>
        <v>40735</v>
      </c>
      <c r="D33" s="24">
        <f>SUM(D25:D32)</f>
        <v>52735</v>
      </c>
      <c r="E33" s="24">
        <f>C33-D33</f>
        <v>-12000</v>
      </c>
      <c r="F33" s="18" t="s">
        <v>8</v>
      </c>
      <c r="G33" s="24">
        <f>G21+G22-H23</f>
        <v>32685</v>
      </c>
      <c r="H33" s="24">
        <f>SUM(H25:H32)</f>
        <v>52735</v>
      </c>
      <c r="I33" s="15">
        <f>G33-H33</f>
        <v>-20050</v>
      </c>
    </row>
    <row r="35" spans="2:9" x14ac:dyDescent="0.25">
      <c r="B35" t="s">
        <v>19</v>
      </c>
      <c r="D35" t="s">
        <v>20</v>
      </c>
      <c r="G35" t="s">
        <v>21</v>
      </c>
    </row>
    <row r="37" spans="2:9" x14ac:dyDescent="0.25">
      <c r="B37" t="s">
        <v>82</v>
      </c>
      <c r="D37" t="s">
        <v>23</v>
      </c>
      <c r="G37" t="s">
        <v>35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F9" sqref="F9"/>
    </sheetView>
  </sheetViews>
  <sheetFormatPr defaultRowHeight="15" x14ac:dyDescent="0.25"/>
  <cols>
    <col min="2" max="2" width="20" customWidth="1"/>
  </cols>
  <sheetData>
    <row r="1" spans="1:9" x14ac:dyDescent="0.25">
      <c r="C1" s="1" t="s">
        <v>24</v>
      </c>
      <c r="D1" s="1"/>
      <c r="E1" s="1"/>
      <c r="F1" s="25" t="s">
        <v>38</v>
      </c>
      <c r="G1" s="1"/>
    </row>
    <row r="2" spans="1:9" x14ac:dyDescent="0.25">
      <c r="A2" s="1"/>
      <c r="C2" s="1" t="s">
        <v>0</v>
      </c>
      <c r="D2" s="1"/>
      <c r="G2" s="1"/>
    </row>
    <row r="3" spans="1:9" x14ac:dyDescent="0.25">
      <c r="A3" s="1"/>
      <c r="B3" s="1"/>
      <c r="C3" s="1" t="s">
        <v>110</v>
      </c>
      <c r="F3" s="1"/>
      <c r="G3" s="1"/>
    </row>
    <row r="4" spans="1:9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9" x14ac:dyDescent="0.25">
      <c r="A5" s="3">
        <v>1</v>
      </c>
      <c r="B5" s="3" t="s">
        <v>29</v>
      </c>
      <c r="C5" s="3">
        <f>'DECEMBER 19'!G5:G15</f>
        <v>0</v>
      </c>
      <c r="D5" s="3">
        <v>6000</v>
      </c>
      <c r="E5" s="3">
        <f>C5+D5</f>
        <v>6000</v>
      </c>
      <c r="F5" s="3">
        <v>6000</v>
      </c>
      <c r="G5" s="3">
        <f>E5-F5</f>
        <v>0</v>
      </c>
    </row>
    <row r="6" spans="1:9" x14ac:dyDescent="0.25">
      <c r="A6" s="3">
        <v>2</v>
      </c>
      <c r="B6" s="3" t="s">
        <v>26</v>
      </c>
      <c r="C6" s="3">
        <f>'DECEMBER 19'!G6:G16</f>
        <v>0</v>
      </c>
      <c r="D6" s="3">
        <v>3500</v>
      </c>
      <c r="E6" s="3">
        <f t="shared" ref="E6:E12" si="0">C6+D6</f>
        <v>3500</v>
      </c>
      <c r="F6" s="3">
        <v>3500</v>
      </c>
      <c r="G6" s="3">
        <f t="shared" ref="G6:G15" si="1">E6-F6</f>
        <v>0</v>
      </c>
    </row>
    <row r="7" spans="1:9" x14ac:dyDescent="0.25">
      <c r="A7" s="3">
        <v>3</v>
      </c>
      <c r="B7" s="3" t="s">
        <v>27</v>
      </c>
      <c r="C7" s="3">
        <f>'DECEMBER 19'!G7:G17</f>
        <v>0</v>
      </c>
      <c r="D7" s="3">
        <v>7000</v>
      </c>
      <c r="E7" s="3">
        <f t="shared" si="0"/>
        <v>7000</v>
      </c>
      <c r="F7" s="3">
        <v>7000</v>
      </c>
      <c r="G7" s="3">
        <f>E7-F7</f>
        <v>0</v>
      </c>
    </row>
    <row r="8" spans="1:9" x14ac:dyDescent="0.25">
      <c r="A8" s="3">
        <v>4</v>
      </c>
      <c r="B8" s="3" t="s">
        <v>28</v>
      </c>
      <c r="C8" s="3">
        <f>'DECEMBER 19'!G8:G18</f>
        <v>0</v>
      </c>
      <c r="D8" s="3">
        <v>2000</v>
      </c>
      <c r="E8" s="3">
        <f t="shared" si="0"/>
        <v>2000</v>
      </c>
      <c r="F8" s="3"/>
      <c r="G8" s="3">
        <f t="shared" si="1"/>
        <v>2000</v>
      </c>
    </row>
    <row r="9" spans="1:9" x14ac:dyDescent="0.25">
      <c r="A9" s="3">
        <v>5</v>
      </c>
      <c r="B9" s="4" t="s">
        <v>47</v>
      </c>
      <c r="C9" s="3">
        <f>'DECEMBER 19'!G9:G19</f>
        <v>1700</v>
      </c>
      <c r="D9" s="4">
        <v>4000</v>
      </c>
      <c r="E9" s="4">
        <f>C9+D9</f>
        <v>5700</v>
      </c>
      <c r="F9" s="3">
        <v>4000</v>
      </c>
      <c r="G9" s="4">
        <f>E9-F9</f>
        <v>1700</v>
      </c>
    </row>
    <row r="10" spans="1:9" x14ac:dyDescent="0.25">
      <c r="A10" s="3">
        <v>6</v>
      </c>
      <c r="B10" s="4" t="s">
        <v>30</v>
      </c>
      <c r="C10" s="3">
        <f>'DECEMBER 19'!G10:G20</f>
        <v>3500</v>
      </c>
      <c r="D10" s="3">
        <v>7000</v>
      </c>
      <c r="E10" s="3">
        <f>C10+D10</f>
        <v>10500</v>
      </c>
      <c r="F10" s="3">
        <f>3500+2500+1000</f>
        <v>7000</v>
      </c>
      <c r="G10" s="3">
        <f t="shared" si="1"/>
        <v>3500</v>
      </c>
    </row>
    <row r="11" spans="1:9" x14ac:dyDescent="0.25">
      <c r="A11" s="3">
        <v>7</v>
      </c>
      <c r="B11" s="3" t="s">
        <v>31</v>
      </c>
      <c r="C11" s="3">
        <f>'DECEMBER 19'!G11:G21</f>
        <v>400</v>
      </c>
      <c r="D11" s="3">
        <v>1200</v>
      </c>
      <c r="E11" s="3">
        <f t="shared" si="0"/>
        <v>1600</v>
      </c>
      <c r="F11" s="3">
        <v>1200</v>
      </c>
      <c r="G11" s="3">
        <f t="shared" si="1"/>
        <v>400</v>
      </c>
    </row>
    <row r="12" spans="1:9" x14ac:dyDescent="0.25">
      <c r="A12" s="3">
        <v>8</v>
      </c>
      <c r="B12" s="3" t="s">
        <v>113</v>
      </c>
      <c r="C12" s="3">
        <f>'DECEMBER 19'!G12:G22</f>
        <v>0</v>
      </c>
      <c r="D12" s="3"/>
      <c r="E12" s="3">
        <f t="shared" si="0"/>
        <v>0</v>
      </c>
      <c r="F12" s="3"/>
      <c r="G12" s="3">
        <f t="shared" si="1"/>
        <v>0</v>
      </c>
    </row>
    <row r="13" spans="1:9" x14ac:dyDescent="0.25">
      <c r="A13" s="3">
        <v>9</v>
      </c>
      <c r="B13" s="3" t="s">
        <v>33</v>
      </c>
      <c r="C13" s="3">
        <f>'DECEMBER 19'!G13:G23</f>
        <v>2450</v>
      </c>
      <c r="D13" s="3">
        <v>2300</v>
      </c>
      <c r="E13" s="3">
        <f>C13+D13</f>
        <v>4750</v>
      </c>
      <c r="F13" s="3">
        <f>1000+1000+2750</f>
        <v>4750</v>
      </c>
      <c r="G13" s="3">
        <f t="shared" si="1"/>
        <v>0</v>
      </c>
      <c r="H13" t="s">
        <v>118</v>
      </c>
      <c r="I13">
        <v>2750</v>
      </c>
    </row>
    <row r="14" spans="1:9" x14ac:dyDescent="0.25">
      <c r="A14" s="3">
        <v>10</v>
      </c>
      <c r="B14" s="3" t="s">
        <v>97</v>
      </c>
      <c r="C14" s="3">
        <f>'DECEMBER 19'!G14:G24</f>
        <v>0</v>
      </c>
      <c r="D14" s="3">
        <v>7000</v>
      </c>
      <c r="E14" s="3">
        <f>C14+D14</f>
        <v>7000</v>
      </c>
      <c r="F14" s="3">
        <v>7000</v>
      </c>
      <c r="G14" s="3">
        <f t="shared" si="1"/>
        <v>0</v>
      </c>
      <c r="H14" t="s">
        <v>98</v>
      </c>
    </row>
    <row r="15" spans="1:9" x14ac:dyDescent="0.25">
      <c r="A15" s="3">
        <v>11</v>
      </c>
      <c r="B15" s="3"/>
      <c r="C15" s="3">
        <f>'DECEMBER 19'!G15:G25</f>
        <v>0</v>
      </c>
      <c r="D15" s="3"/>
      <c r="E15" s="3">
        <f>C15+D15</f>
        <v>0</v>
      </c>
      <c r="F15" s="3"/>
      <c r="G15" s="3">
        <f t="shared" si="1"/>
        <v>0</v>
      </c>
    </row>
    <row r="16" spans="1:9" x14ac:dyDescent="0.25">
      <c r="A16" s="3"/>
      <c r="B16" s="2" t="s">
        <v>8</v>
      </c>
      <c r="C16" s="3">
        <f>SUM(C5:C15)</f>
        <v>8050</v>
      </c>
      <c r="D16" s="2">
        <f>SUM(D5:D15)</f>
        <v>40000</v>
      </c>
      <c r="E16" s="2">
        <f>SUM(E5:E15)</f>
        <v>48050</v>
      </c>
      <c r="F16" s="2">
        <f>SUM(F5:F15)</f>
        <v>40450</v>
      </c>
      <c r="G16" s="2">
        <f>SUM(G5:G15)</f>
        <v>7600</v>
      </c>
    </row>
    <row r="17" spans="1:9" x14ac:dyDescent="0.25">
      <c r="A17" s="5"/>
      <c r="B17" s="6"/>
      <c r="C17" s="6"/>
      <c r="D17" s="6" t="s">
        <v>9</v>
      </c>
      <c r="E17" s="6"/>
      <c r="F17" s="6"/>
      <c r="G17" s="5"/>
    </row>
    <row r="18" spans="1:9" x14ac:dyDescent="0.25">
      <c r="B18" s="7" t="s">
        <v>10</v>
      </c>
      <c r="C18" s="8"/>
      <c r="D18" s="9"/>
      <c r="E18" s="6"/>
      <c r="F18" s="10"/>
      <c r="G18" s="11"/>
      <c r="H18" s="10"/>
    </row>
    <row r="19" spans="1:9" x14ac:dyDescent="0.25">
      <c r="B19" s="1" t="s">
        <v>11</v>
      </c>
      <c r="C19" s="1"/>
      <c r="D19" s="1"/>
      <c r="E19" s="12"/>
      <c r="F19" s="1" t="s">
        <v>12</v>
      </c>
      <c r="G19" s="13"/>
      <c r="H19" s="13"/>
      <c r="I19" s="13"/>
    </row>
    <row r="20" spans="1:9" x14ac:dyDescent="0.25"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9" x14ac:dyDescent="0.25">
      <c r="B21" s="14" t="s">
        <v>109</v>
      </c>
      <c r="C21" s="15">
        <f>D16</f>
        <v>40000</v>
      </c>
      <c r="D21" s="14"/>
      <c r="E21" s="14"/>
      <c r="F21" s="14" t="s">
        <v>109</v>
      </c>
      <c r="G21" s="15">
        <f>F16</f>
        <v>40450</v>
      </c>
      <c r="H21" s="14"/>
      <c r="I21" s="14"/>
    </row>
    <row r="22" spans="1:9" x14ac:dyDescent="0.25">
      <c r="B22" s="14" t="s">
        <v>3</v>
      </c>
      <c r="C22" s="15">
        <f>'DECEMBER 19'!E33</f>
        <v>-12000</v>
      </c>
      <c r="D22" s="14"/>
      <c r="E22" s="14"/>
      <c r="F22" s="14" t="s">
        <v>3</v>
      </c>
      <c r="G22" s="15">
        <f>'DECEMBER 19'!I33</f>
        <v>-20050</v>
      </c>
      <c r="H22" s="14"/>
      <c r="I22" s="14"/>
    </row>
    <row r="23" spans="1:9" x14ac:dyDescent="0.25">
      <c r="B23" s="14" t="s">
        <v>17</v>
      </c>
      <c r="C23" s="17">
        <v>0.1</v>
      </c>
      <c r="D23" s="15">
        <f>C21*C23</f>
        <v>4000</v>
      </c>
      <c r="F23" s="14" t="s">
        <v>17</v>
      </c>
      <c r="G23" s="17">
        <v>0.1</v>
      </c>
      <c r="H23" s="15">
        <f>D23</f>
        <v>4000</v>
      </c>
      <c r="I23" s="14"/>
    </row>
    <row r="24" spans="1:9" x14ac:dyDescent="0.25">
      <c r="B24" s="18" t="s">
        <v>18</v>
      </c>
      <c r="C24" s="14" t="s">
        <v>9</v>
      </c>
      <c r="D24" s="14"/>
      <c r="E24" s="14"/>
      <c r="F24" s="18" t="s">
        <v>18</v>
      </c>
      <c r="G24" s="15"/>
      <c r="H24" s="14"/>
      <c r="I24" s="14"/>
    </row>
    <row r="25" spans="1:9" x14ac:dyDescent="0.25">
      <c r="B25" s="27" t="s">
        <v>62</v>
      </c>
      <c r="C25" s="19"/>
      <c r="D25" s="3">
        <v>10087</v>
      </c>
      <c r="E25" s="3"/>
      <c r="F25" s="27" t="s">
        <v>62</v>
      </c>
      <c r="G25" s="19"/>
      <c r="H25" s="3">
        <v>10087</v>
      </c>
      <c r="I25" s="3"/>
    </row>
    <row r="26" spans="1:9" x14ac:dyDescent="0.25">
      <c r="B26" s="20"/>
      <c r="C26" s="3"/>
      <c r="D26" s="3"/>
      <c r="E26" s="3"/>
      <c r="F26" s="20"/>
      <c r="G26" s="3"/>
      <c r="H26" s="3"/>
      <c r="I26" s="3"/>
    </row>
    <row r="27" spans="1:9" x14ac:dyDescent="0.25">
      <c r="B27" s="21" t="s">
        <v>100</v>
      </c>
      <c r="C27" s="14"/>
      <c r="D27" s="14">
        <v>14000</v>
      </c>
      <c r="E27" s="14"/>
      <c r="F27" s="21" t="s">
        <v>100</v>
      </c>
      <c r="G27" s="14"/>
      <c r="H27" s="14">
        <v>14000</v>
      </c>
      <c r="I27" s="14"/>
    </row>
    <row r="28" spans="1:9" x14ac:dyDescent="0.25">
      <c r="B28" s="21" t="s">
        <v>23</v>
      </c>
      <c r="D28" s="14">
        <v>7000</v>
      </c>
      <c r="E28" s="14"/>
      <c r="F28" s="21" t="s">
        <v>23</v>
      </c>
      <c r="H28" s="14">
        <v>7000</v>
      </c>
      <c r="I28" s="14"/>
    </row>
    <row r="29" spans="1:9" x14ac:dyDescent="0.25">
      <c r="B29" s="28" t="s">
        <v>114</v>
      </c>
      <c r="C29" s="22"/>
      <c r="D29" s="14">
        <v>4000</v>
      </c>
      <c r="E29" s="14"/>
      <c r="F29" s="28" t="s">
        <v>114</v>
      </c>
      <c r="G29" s="22"/>
      <c r="H29" s="14">
        <v>4000</v>
      </c>
      <c r="I29" s="14"/>
    </row>
    <row r="30" spans="1:9" x14ac:dyDescent="0.25">
      <c r="B30" s="20" t="s">
        <v>33</v>
      </c>
      <c r="C30" s="3"/>
      <c r="D30" s="23">
        <v>1000</v>
      </c>
      <c r="E30" s="14"/>
      <c r="F30" s="20" t="s">
        <v>33</v>
      </c>
      <c r="G30" s="3"/>
      <c r="H30" s="23">
        <v>1000</v>
      </c>
      <c r="I30" s="14"/>
    </row>
    <row r="31" spans="1:9" x14ac:dyDescent="0.25">
      <c r="B31" s="20" t="s">
        <v>33</v>
      </c>
      <c r="C31" s="3"/>
      <c r="D31" s="23">
        <v>2750</v>
      </c>
      <c r="E31" s="14"/>
      <c r="F31" s="20" t="s">
        <v>33</v>
      </c>
      <c r="G31" s="3"/>
      <c r="H31" s="23">
        <f>D31</f>
        <v>2750</v>
      </c>
      <c r="I31" s="14"/>
    </row>
    <row r="32" spans="1:9" x14ac:dyDescent="0.25">
      <c r="B32" s="20"/>
      <c r="C32" s="3"/>
      <c r="D32" s="23"/>
      <c r="E32" s="14"/>
      <c r="F32" s="20"/>
      <c r="G32" s="3"/>
      <c r="H32" s="23"/>
      <c r="I32" s="14"/>
    </row>
    <row r="33" spans="2:9" x14ac:dyDescent="0.25">
      <c r="B33" s="18" t="s">
        <v>8</v>
      </c>
      <c r="C33" s="24">
        <f>C21+C22-D23</f>
        <v>24000</v>
      </c>
      <c r="D33" s="24">
        <f>SUM(D25:D32)</f>
        <v>38837</v>
      </c>
      <c r="E33" s="24">
        <f>C33-D33</f>
        <v>-14837</v>
      </c>
      <c r="F33" s="18" t="s">
        <v>8</v>
      </c>
      <c r="G33" s="24">
        <f>G21+G22-H23</f>
        <v>16400</v>
      </c>
      <c r="H33" s="24">
        <f>SUM(H25:H32)</f>
        <v>38837</v>
      </c>
      <c r="I33" s="15">
        <f>G33-H33</f>
        <v>-22437</v>
      </c>
    </row>
    <row r="35" spans="2:9" x14ac:dyDescent="0.25">
      <c r="B35" t="s">
        <v>19</v>
      </c>
      <c r="D35" t="s">
        <v>20</v>
      </c>
      <c r="G35" t="s">
        <v>21</v>
      </c>
    </row>
    <row r="37" spans="2:9" x14ac:dyDescent="0.25">
      <c r="B37" t="s">
        <v>82</v>
      </c>
      <c r="D37" t="s">
        <v>23</v>
      </c>
      <c r="G37" t="s">
        <v>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L23" sqref="L23"/>
    </sheetView>
  </sheetViews>
  <sheetFormatPr defaultRowHeight="15" x14ac:dyDescent="0.25"/>
  <cols>
    <col min="1" max="1" width="3.85546875" customWidth="1"/>
    <col min="2" max="2" width="21.5703125" bestFit="1" customWidth="1"/>
  </cols>
  <sheetData>
    <row r="1" spans="1:7" x14ac:dyDescent="0.25">
      <c r="C1" s="1" t="s">
        <v>24</v>
      </c>
      <c r="D1" s="1"/>
      <c r="E1" s="1"/>
      <c r="F1" s="25" t="s">
        <v>38</v>
      </c>
      <c r="G1" s="1"/>
    </row>
    <row r="2" spans="1:7" x14ac:dyDescent="0.25">
      <c r="A2" s="1"/>
      <c r="C2" s="1" t="s">
        <v>0</v>
      </c>
      <c r="D2" s="1"/>
      <c r="G2" s="1"/>
    </row>
    <row r="3" spans="1:7" x14ac:dyDescent="0.25">
      <c r="A3" s="1"/>
      <c r="B3" s="1"/>
      <c r="C3" s="1" t="s">
        <v>116</v>
      </c>
      <c r="F3" s="1"/>
      <c r="G3" s="1"/>
    </row>
    <row r="4" spans="1:7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7" x14ac:dyDescent="0.25">
      <c r="A5" s="3">
        <v>1</v>
      </c>
      <c r="B5" s="3" t="s">
        <v>29</v>
      </c>
      <c r="C5" s="3">
        <f>JANUARY20!G5:G15</f>
        <v>0</v>
      </c>
      <c r="D5" s="3">
        <v>6000</v>
      </c>
      <c r="E5" s="3">
        <f>C5+D5</f>
        <v>6000</v>
      </c>
      <c r="F5" s="3">
        <v>6000</v>
      </c>
      <c r="G5" s="3">
        <f>E5-F5</f>
        <v>0</v>
      </c>
    </row>
    <row r="6" spans="1:7" x14ac:dyDescent="0.25">
      <c r="A6" s="3">
        <v>2</v>
      </c>
      <c r="B6" s="3" t="s">
        <v>26</v>
      </c>
      <c r="C6" s="3">
        <f>JANUARY20!G6:G16</f>
        <v>0</v>
      </c>
      <c r="D6" s="3">
        <v>3500</v>
      </c>
      <c r="E6" s="3">
        <f t="shared" ref="E6:E12" si="0">C6+D6</f>
        <v>3500</v>
      </c>
      <c r="F6" s="3">
        <v>3500</v>
      </c>
      <c r="G6" s="3">
        <f t="shared" ref="G6:G15" si="1">E6-F6</f>
        <v>0</v>
      </c>
    </row>
    <row r="7" spans="1:7" x14ac:dyDescent="0.25">
      <c r="A7" s="3">
        <v>3</v>
      </c>
      <c r="B7" s="3" t="s">
        <v>27</v>
      </c>
      <c r="C7" s="3">
        <f>JANUARY20!G7:G17</f>
        <v>0</v>
      </c>
      <c r="D7" s="3">
        <v>7000</v>
      </c>
      <c r="E7" s="3">
        <f t="shared" si="0"/>
        <v>7000</v>
      </c>
      <c r="F7" s="3">
        <v>7000</v>
      </c>
      <c r="G7" s="3">
        <f>E7-F7</f>
        <v>0</v>
      </c>
    </row>
    <row r="8" spans="1:7" x14ac:dyDescent="0.25">
      <c r="A8" s="3">
        <v>4</v>
      </c>
      <c r="B8" s="3" t="s">
        <v>28</v>
      </c>
      <c r="C8" s="3">
        <f>JANUARY20!G8:G18</f>
        <v>2000</v>
      </c>
      <c r="D8" s="3">
        <v>2000</v>
      </c>
      <c r="E8" s="3">
        <f t="shared" si="0"/>
        <v>4000</v>
      </c>
      <c r="F8" s="3">
        <v>4000</v>
      </c>
      <c r="G8" s="3">
        <f t="shared" si="1"/>
        <v>0</v>
      </c>
    </row>
    <row r="9" spans="1:7" x14ac:dyDescent="0.25">
      <c r="A9" s="3">
        <v>5</v>
      </c>
      <c r="B9" s="4" t="s">
        <v>47</v>
      </c>
      <c r="C9" s="3">
        <f>JANUARY20!G9:G19</f>
        <v>1700</v>
      </c>
      <c r="D9" s="4">
        <v>4000</v>
      </c>
      <c r="E9" s="4">
        <f>C9+D9</f>
        <v>5700</v>
      </c>
      <c r="F9" s="3">
        <f>2800+1200</f>
        <v>4000</v>
      </c>
      <c r="G9" s="4">
        <f>E9-F9</f>
        <v>1700</v>
      </c>
    </row>
    <row r="10" spans="1:7" x14ac:dyDescent="0.25">
      <c r="A10" s="3">
        <v>6</v>
      </c>
      <c r="B10" s="4" t="s">
        <v>30</v>
      </c>
      <c r="C10" s="3">
        <f>JANUARY20!G10:G20</f>
        <v>3500</v>
      </c>
      <c r="D10" s="3">
        <v>7000</v>
      </c>
      <c r="E10" s="3">
        <f>C10+D10</f>
        <v>10500</v>
      </c>
      <c r="F10" s="3">
        <v>7000</v>
      </c>
      <c r="G10" s="3">
        <f t="shared" si="1"/>
        <v>3500</v>
      </c>
    </row>
    <row r="11" spans="1:7" x14ac:dyDescent="0.25">
      <c r="A11" s="3">
        <v>7</v>
      </c>
      <c r="B11" s="3" t="s">
        <v>31</v>
      </c>
      <c r="C11" s="3">
        <f>JANUARY20!G11:G21</f>
        <v>400</v>
      </c>
      <c r="D11" s="3">
        <v>1200</v>
      </c>
      <c r="E11" s="3">
        <f t="shared" si="0"/>
        <v>1600</v>
      </c>
      <c r="F11" s="3">
        <v>1200</v>
      </c>
      <c r="G11" s="3">
        <f t="shared" si="1"/>
        <v>400</v>
      </c>
    </row>
    <row r="12" spans="1:7" x14ac:dyDescent="0.25">
      <c r="A12" s="3">
        <v>8</v>
      </c>
      <c r="B12" s="3" t="s">
        <v>113</v>
      </c>
      <c r="C12" s="3">
        <f>JANUARY20!G12:G22</f>
        <v>0</v>
      </c>
      <c r="D12" s="3"/>
      <c r="E12" s="3">
        <f t="shared" si="0"/>
        <v>0</v>
      </c>
      <c r="F12" s="3"/>
      <c r="G12" s="3">
        <f t="shared" si="1"/>
        <v>0</v>
      </c>
    </row>
    <row r="13" spans="1:7" x14ac:dyDescent="0.25">
      <c r="A13" s="3">
        <v>9</v>
      </c>
      <c r="B13" s="3"/>
      <c r="C13" s="3"/>
      <c r="D13" s="3"/>
      <c r="E13" s="3">
        <f>C13+D13</f>
        <v>0</v>
      </c>
      <c r="F13" s="3"/>
      <c r="G13" s="3">
        <f t="shared" si="1"/>
        <v>0</v>
      </c>
    </row>
    <row r="14" spans="1:7" x14ac:dyDescent="0.25">
      <c r="A14" s="3">
        <v>10</v>
      </c>
      <c r="B14" s="3"/>
      <c r="C14" s="3"/>
      <c r="D14" s="3"/>
      <c r="E14" s="3">
        <f>C14+D14</f>
        <v>0</v>
      </c>
      <c r="F14" s="3"/>
      <c r="G14" s="3">
        <f t="shared" si="1"/>
        <v>0</v>
      </c>
    </row>
    <row r="15" spans="1:7" x14ac:dyDescent="0.25">
      <c r="A15" s="3">
        <v>11</v>
      </c>
      <c r="B15" s="3"/>
      <c r="C15" s="3">
        <f>JANUARY20!G15:G25</f>
        <v>0</v>
      </c>
      <c r="D15" s="3"/>
      <c r="E15" s="3">
        <f>C15+D15</f>
        <v>0</v>
      </c>
      <c r="F15" s="3"/>
      <c r="G15" s="3">
        <f t="shared" si="1"/>
        <v>0</v>
      </c>
    </row>
    <row r="16" spans="1:7" x14ac:dyDescent="0.25">
      <c r="A16" s="3"/>
      <c r="B16" s="2" t="s">
        <v>8</v>
      </c>
      <c r="C16" s="3">
        <f>SUM(C5:C15)</f>
        <v>7600</v>
      </c>
      <c r="D16" s="2">
        <f>SUM(D5:D15)</f>
        <v>30700</v>
      </c>
      <c r="E16" s="2">
        <f>SUM(E5:E15)</f>
        <v>38300</v>
      </c>
      <c r="F16" s="2">
        <f>SUM(F5:F15)</f>
        <v>32700</v>
      </c>
      <c r="G16" s="2">
        <f>SUM(G5:G15)</f>
        <v>5600</v>
      </c>
    </row>
    <row r="17" spans="1:9" x14ac:dyDescent="0.25">
      <c r="A17" s="5"/>
      <c r="B17" s="6"/>
      <c r="C17" s="6"/>
      <c r="D17" s="6" t="s">
        <v>9</v>
      </c>
      <c r="E17" s="6"/>
      <c r="F17" s="6"/>
      <c r="G17" s="5"/>
    </row>
    <row r="18" spans="1:9" x14ac:dyDescent="0.25">
      <c r="B18" s="7" t="s">
        <v>10</v>
      </c>
      <c r="C18" s="8"/>
      <c r="D18" s="9"/>
      <c r="E18" s="6"/>
      <c r="F18" s="10"/>
      <c r="G18" s="11"/>
      <c r="H18" s="10"/>
    </row>
    <row r="19" spans="1:9" x14ac:dyDescent="0.25">
      <c r="B19" s="1" t="s">
        <v>11</v>
      </c>
      <c r="C19" s="1"/>
      <c r="D19" s="1"/>
      <c r="E19" s="12"/>
      <c r="F19" s="1" t="s">
        <v>12</v>
      </c>
      <c r="G19" s="13"/>
      <c r="H19" s="13"/>
      <c r="I19" s="13"/>
    </row>
    <row r="20" spans="1:9" x14ac:dyDescent="0.25"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9" x14ac:dyDescent="0.25">
      <c r="B21" s="14" t="s">
        <v>115</v>
      </c>
      <c r="C21" s="15">
        <f>D16</f>
        <v>30700</v>
      </c>
      <c r="D21" s="14"/>
      <c r="E21" s="14"/>
      <c r="F21" s="14" t="s">
        <v>48</v>
      </c>
      <c r="G21" s="15">
        <f>F16</f>
        <v>32700</v>
      </c>
      <c r="H21" s="14"/>
      <c r="I21" s="14"/>
    </row>
    <row r="22" spans="1:9" x14ac:dyDescent="0.25">
      <c r="B22" s="14" t="s">
        <v>3</v>
      </c>
      <c r="C22" s="15">
        <f>JANUARY20!E33</f>
        <v>-14837</v>
      </c>
      <c r="D22" s="14"/>
      <c r="E22" s="14"/>
      <c r="F22" s="14" t="s">
        <v>3</v>
      </c>
      <c r="G22" s="15">
        <f>JANUARY20!I33</f>
        <v>-22437</v>
      </c>
      <c r="H22" s="14"/>
      <c r="I22" s="14"/>
    </row>
    <row r="23" spans="1:9" x14ac:dyDescent="0.25">
      <c r="B23" s="14" t="s">
        <v>17</v>
      </c>
      <c r="C23" s="17">
        <v>0.1</v>
      </c>
      <c r="D23" s="15">
        <f>C21*C23</f>
        <v>3070</v>
      </c>
      <c r="F23" s="14" t="s">
        <v>17</v>
      </c>
      <c r="G23" s="17">
        <v>0.1</v>
      </c>
      <c r="H23" s="15">
        <f>D23</f>
        <v>3070</v>
      </c>
      <c r="I23" s="14"/>
    </row>
    <row r="24" spans="1:9" x14ac:dyDescent="0.25">
      <c r="B24" s="18" t="s">
        <v>18</v>
      </c>
      <c r="C24" s="14" t="s">
        <v>9</v>
      </c>
      <c r="D24" s="14"/>
      <c r="E24" s="14"/>
      <c r="F24" s="18" t="s">
        <v>18</v>
      </c>
      <c r="G24" s="15"/>
      <c r="H24" s="14"/>
      <c r="I24" s="14"/>
    </row>
    <row r="25" spans="1:9" x14ac:dyDescent="0.25">
      <c r="B25" s="27" t="s">
        <v>62</v>
      </c>
      <c r="C25" s="19"/>
      <c r="D25" s="3">
        <v>10087</v>
      </c>
      <c r="E25" s="3"/>
      <c r="F25" s="27" t="s">
        <v>62</v>
      </c>
      <c r="G25" s="19"/>
      <c r="H25" s="3">
        <v>10087</v>
      </c>
      <c r="I25" s="3"/>
    </row>
    <row r="26" spans="1:9" x14ac:dyDescent="0.25">
      <c r="B26" s="20"/>
      <c r="C26" s="3"/>
      <c r="D26" s="3"/>
      <c r="E26" s="3"/>
      <c r="F26" s="20"/>
      <c r="G26" s="3"/>
      <c r="H26" s="3"/>
      <c r="I26" s="3"/>
    </row>
    <row r="27" spans="1:9" x14ac:dyDescent="0.25">
      <c r="B27" s="21" t="s">
        <v>100</v>
      </c>
      <c r="C27" s="14"/>
      <c r="D27" s="14">
        <v>13500</v>
      </c>
      <c r="E27" s="14"/>
      <c r="F27" s="21" t="s">
        <v>100</v>
      </c>
      <c r="G27" s="14"/>
      <c r="H27" s="14">
        <v>13500</v>
      </c>
      <c r="I27" s="14"/>
    </row>
    <row r="28" spans="1:9" x14ac:dyDescent="0.25">
      <c r="B28" s="21"/>
      <c r="D28" s="14"/>
      <c r="E28" s="14"/>
      <c r="F28" s="21"/>
      <c r="H28" s="14"/>
      <c r="I28" s="14"/>
    </row>
    <row r="29" spans="1:9" x14ac:dyDescent="0.25">
      <c r="B29" s="28" t="s">
        <v>117</v>
      </c>
      <c r="C29" s="22"/>
      <c r="D29" s="14">
        <v>1056</v>
      </c>
      <c r="E29" s="14"/>
      <c r="F29" s="28" t="s">
        <v>117</v>
      </c>
      <c r="G29" s="22"/>
      <c r="H29" s="14">
        <v>1056</v>
      </c>
      <c r="I29" s="14"/>
    </row>
    <row r="30" spans="1:9" x14ac:dyDescent="0.25">
      <c r="B30" s="20"/>
      <c r="C30" s="3"/>
      <c r="D30" s="23"/>
      <c r="E30" s="14"/>
      <c r="F30" s="20"/>
      <c r="G30" s="3"/>
      <c r="H30" s="23"/>
      <c r="I30" s="14"/>
    </row>
    <row r="31" spans="1:9" x14ac:dyDescent="0.25">
      <c r="B31" s="20"/>
      <c r="C31" s="3"/>
      <c r="D31" s="23"/>
      <c r="E31" s="14"/>
      <c r="F31" s="20"/>
      <c r="G31" s="3"/>
      <c r="H31" s="23"/>
      <c r="I31" s="14"/>
    </row>
    <row r="32" spans="1:9" x14ac:dyDescent="0.25">
      <c r="B32" s="20"/>
      <c r="C32" s="3"/>
      <c r="D32" s="23"/>
      <c r="E32" s="14"/>
      <c r="F32" s="20"/>
      <c r="G32" s="3"/>
      <c r="H32" s="23"/>
      <c r="I32" s="14"/>
    </row>
    <row r="33" spans="2:9" x14ac:dyDescent="0.25">
      <c r="B33" s="18" t="s">
        <v>8</v>
      </c>
      <c r="C33" s="24">
        <f>C21+C22-D23</f>
        <v>12793</v>
      </c>
      <c r="D33" s="24">
        <f>SUM(D25:D32)</f>
        <v>24643</v>
      </c>
      <c r="E33" s="24">
        <f>C33-D33</f>
        <v>-11850</v>
      </c>
      <c r="F33" s="18" t="s">
        <v>8</v>
      </c>
      <c r="G33" s="24">
        <f>G21+G22-H23</f>
        <v>7193</v>
      </c>
      <c r="H33" s="24">
        <f>SUM(H25:H32)</f>
        <v>24643</v>
      </c>
      <c r="I33" s="15">
        <f>G33-H33</f>
        <v>-17450</v>
      </c>
    </row>
    <row r="35" spans="2:9" x14ac:dyDescent="0.25">
      <c r="B35" t="s">
        <v>19</v>
      </c>
      <c r="D35" t="s">
        <v>20</v>
      </c>
      <c r="G35" t="s">
        <v>21</v>
      </c>
    </row>
    <row r="37" spans="2:9" x14ac:dyDescent="0.25">
      <c r="B37" t="s">
        <v>82</v>
      </c>
      <c r="D37" t="s">
        <v>23</v>
      </c>
      <c r="G37" t="s">
        <v>35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L26" sqref="L26"/>
    </sheetView>
  </sheetViews>
  <sheetFormatPr defaultRowHeight="15" x14ac:dyDescent="0.25"/>
  <cols>
    <col min="1" max="1" width="4.5703125" customWidth="1"/>
    <col min="2" max="2" width="21.140625" customWidth="1"/>
    <col min="3" max="3" width="10.5703125" customWidth="1"/>
  </cols>
  <sheetData>
    <row r="1" spans="1:7" x14ac:dyDescent="0.25">
      <c r="C1" s="1" t="s">
        <v>24</v>
      </c>
      <c r="D1" s="1"/>
      <c r="E1" s="1"/>
      <c r="F1" s="25" t="s">
        <v>38</v>
      </c>
      <c r="G1" s="1"/>
    </row>
    <row r="2" spans="1:7" x14ac:dyDescent="0.25">
      <c r="A2" s="1"/>
      <c r="C2" s="1" t="s">
        <v>0</v>
      </c>
      <c r="D2" s="1"/>
      <c r="G2" s="1"/>
    </row>
    <row r="3" spans="1:7" x14ac:dyDescent="0.25">
      <c r="A3" s="1"/>
      <c r="B3" s="1"/>
      <c r="C3" s="1" t="s">
        <v>119</v>
      </c>
      <c r="F3" s="1"/>
      <c r="G3" s="1"/>
    </row>
    <row r="4" spans="1:7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7" x14ac:dyDescent="0.25">
      <c r="A5" s="3">
        <v>1</v>
      </c>
      <c r="B5" s="3" t="s">
        <v>29</v>
      </c>
      <c r="C5" s="3">
        <f>'FEBRUARY 20'!G5:G15</f>
        <v>0</v>
      </c>
      <c r="D5" s="3">
        <v>6000</v>
      </c>
      <c r="E5" s="3">
        <f>C5+D5</f>
        <v>6000</v>
      </c>
      <c r="F5" s="3">
        <v>6000</v>
      </c>
      <c r="G5" s="3">
        <f>E5-F5</f>
        <v>0</v>
      </c>
    </row>
    <row r="6" spans="1:7" x14ac:dyDescent="0.25">
      <c r="A6" s="3">
        <v>2</v>
      </c>
      <c r="B6" s="3" t="s">
        <v>26</v>
      </c>
      <c r="C6" s="3">
        <f>'FEBRUARY 20'!G6:G16</f>
        <v>0</v>
      </c>
      <c r="D6" s="3">
        <v>3500</v>
      </c>
      <c r="E6" s="3">
        <f t="shared" ref="E6:E12" si="0">C6+D6</f>
        <v>3500</v>
      </c>
      <c r="F6" s="3">
        <v>3500</v>
      </c>
      <c r="G6" s="3">
        <f t="shared" ref="G6:G15" si="1">E6-F6</f>
        <v>0</v>
      </c>
    </row>
    <row r="7" spans="1:7" x14ac:dyDescent="0.25">
      <c r="A7" s="3">
        <v>3</v>
      </c>
      <c r="B7" s="3" t="s">
        <v>27</v>
      </c>
      <c r="C7" s="3">
        <f>'FEBRUARY 20'!G7:G17</f>
        <v>0</v>
      </c>
      <c r="D7" s="3">
        <v>7000</v>
      </c>
      <c r="E7" s="3">
        <f t="shared" si="0"/>
        <v>7000</v>
      </c>
      <c r="F7" s="3">
        <v>7000</v>
      </c>
      <c r="G7" s="3">
        <f>E7-F7</f>
        <v>0</v>
      </c>
    </row>
    <row r="8" spans="1:7" x14ac:dyDescent="0.25">
      <c r="A8" s="3">
        <v>4</v>
      </c>
      <c r="B8" s="3" t="s">
        <v>113</v>
      </c>
      <c r="C8" s="3">
        <f>'FEBRUARY 20'!G8:G18</f>
        <v>0</v>
      </c>
      <c r="D8" s="3"/>
      <c r="E8" s="3">
        <f t="shared" si="0"/>
        <v>0</v>
      </c>
      <c r="F8" s="3"/>
      <c r="G8" s="3">
        <f t="shared" si="1"/>
        <v>0</v>
      </c>
    </row>
    <row r="9" spans="1:7" x14ac:dyDescent="0.25">
      <c r="A9" s="3">
        <v>5</v>
      </c>
      <c r="B9" s="4" t="s">
        <v>47</v>
      </c>
      <c r="C9" s="3">
        <f>'FEBRUARY 20'!G9:G19</f>
        <v>1700</v>
      </c>
      <c r="D9" s="4">
        <v>4000</v>
      </c>
      <c r="E9" s="4">
        <f>C9+D9</f>
        <v>5700</v>
      </c>
      <c r="F9" s="3">
        <f>2000+2100</f>
        <v>4100</v>
      </c>
      <c r="G9" s="4">
        <f>E9-F9</f>
        <v>1600</v>
      </c>
    </row>
    <row r="10" spans="1:7" x14ac:dyDescent="0.25">
      <c r="A10" s="3">
        <v>6</v>
      </c>
      <c r="B10" s="4" t="s">
        <v>30</v>
      </c>
      <c r="C10" s="3">
        <f>'FEBRUARY 20'!G10:G20</f>
        <v>3500</v>
      </c>
      <c r="D10" s="3">
        <v>7000</v>
      </c>
      <c r="E10" s="3">
        <f>C10+D10</f>
        <v>10500</v>
      </c>
      <c r="F10" s="3">
        <v>2000</v>
      </c>
      <c r="G10" s="3">
        <f t="shared" si="1"/>
        <v>8500</v>
      </c>
    </row>
    <row r="11" spans="1:7" x14ac:dyDescent="0.25">
      <c r="A11" s="3">
        <v>7</v>
      </c>
      <c r="B11" s="3" t="s">
        <v>31</v>
      </c>
      <c r="C11" s="3">
        <f>'FEBRUARY 20'!G11:G21</f>
        <v>400</v>
      </c>
      <c r="D11" s="3">
        <v>1200</v>
      </c>
      <c r="E11" s="3">
        <f t="shared" si="0"/>
        <v>1600</v>
      </c>
      <c r="F11" s="3">
        <v>1200</v>
      </c>
      <c r="G11" s="3">
        <f t="shared" si="1"/>
        <v>400</v>
      </c>
    </row>
    <row r="12" spans="1:7" x14ac:dyDescent="0.25">
      <c r="A12" s="3">
        <v>8</v>
      </c>
      <c r="B12" s="3" t="s">
        <v>113</v>
      </c>
      <c r="C12" s="3">
        <f>'FEBRUARY 20'!G12:G22</f>
        <v>0</v>
      </c>
      <c r="D12" s="3"/>
      <c r="E12" s="3">
        <f t="shared" si="0"/>
        <v>0</v>
      </c>
      <c r="F12" s="3"/>
      <c r="G12" s="3">
        <f t="shared" si="1"/>
        <v>0</v>
      </c>
    </row>
    <row r="13" spans="1:7" x14ac:dyDescent="0.25">
      <c r="A13" s="3">
        <v>9</v>
      </c>
      <c r="B13" s="3"/>
      <c r="C13" s="3">
        <f>'FEBRUARY 20'!G13:G23</f>
        <v>0</v>
      </c>
      <c r="D13" s="3"/>
      <c r="E13" s="3">
        <f>C13+D13</f>
        <v>0</v>
      </c>
      <c r="F13" s="3"/>
      <c r="G13" s="3">
        <f t="shared" si="1"/>
        <v>0</v>
      </c>
    </row>
    <row r="14" spans="1:7" x14ac:dyDescent="0.25">
      <c r="A14" s="3">
        <v>10</v>
      </c>
      <c r="B14" s="3"/>
      <c r="C14" s="3">
        <f>'FEBRUARY 20'!G14:G24</f>
        <v>0</v>
      </c>
      <c r="D14" s="3"/>
      <c r="E14" s="3">
        <f>C14+D14</f>
        <v>0</v>
      </c>
      <c r="F14" s="3"/>
      <c r="G14" s="3">
        <f t="shared" si="1"/>
        <v>0</v>
      </c>
    </row>
    <row r="15" spans="1:7" x14ac:dyDescent="0.25">
      <c r="A15" s="3">
        <v>11</v>
      </c>
      <c r="B15" s="3"/>
      <c r="C15" s="3">
        <f>'FEBRUARY 20'!G15:G25</f>
        <v>0</v>
      </c>
      <c r="D15" s="3"/>
      <c r="E15" s="3">
        <f>C15+D15</f>
        <v>0</v>
      </c>
      <c r="F15" s="3"/>
      <c r="G15" s="3">
        <f t="shared" si="1"/>
        <v>0</v>
      </c>
    </row>
    <row r="16" spans="1:7" x14ac:dyDescent="0.25">
      <c r="A16" s="3"/>
      <c r="B16" s="2" t="s">
        <v>8</v>
      </c>
      <c r="C16" s="3">
        <f>SUM(C5:C15)</f>
        <v>5600</v>
      </c>
      <c r="D16" s="2">
        <f>SUM(D5:D15)</f>
        <v>28700</v>
      </c>
      <c r="E16" s="2">
        <f>SUM(E5:E15)</f>
        <v>34300</v>
      </c>
      <c r="F16" s="2">
        <f>SUM(F5:F15)</f>
        <v>23800</v>
      </c>
      <c r="G16" s="2">
        <f>SUM(G5:G15)</f>
        <v>10500</v>
      </c>
    </row>
    <row r="17" spans="1:13" x14ac:dyDescent="0.25">
      <c r="A17" s="5"/>
      <c r="B17" s="6"/>
      <c r="C17" s="6"/>
      <c r="D17" s="6" t="s">
        <v>9</v>
      </c>
      <c r="E17" s="6"/>
      <c r="F17" s="6"/>
      <c r="G17" s="5"/>
    </row>
    <row r="18" spans="1:13" x14ac:dyDescent="0.25">
      <c r="B18" s="7" t="s">
        <v>10</v>
      </c>
      <c r="C18" s="8"/>
      <c r="D18" s="9"/>
      <c r="E18" s="6"/>
      <c r="F18" s="10"/>
      <c r="G18" s="11"/>
      <c r="H18" s="10"/>
    </row>
    <row r="19" spans="1:13" x14ac:dyDescent="0.25">
      <c r="B19" s="1" t="s">
        <v>11</v>
      </c>
      <c r="C19" s="1"/>
      <c r="D19" s="1"/>
      <c r="E19" s="12"/>
      <c r="F19" s="1" t="s">
        <v>12</v>
      </c>
      <c r="G19" s="13"/>
      <c r="H19" s="13"/>
      <c r="I19" s="13"/>
    </row>
    <row r="20" spans="1:13" x14ac:dyDescent="0.25"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13" x14ac:dyDescent="0.25">
      <c r="B21" s="14" t="s">
        <v>52</v>
      </c>
      <c r="C21" s="15">
        <f>D16</f>
        <v>28700</v>
      </c>
      <c r="D21" s="14"/>
      <c r="E21" s="14"/>
      <c r="F21" s="14" t="s">
        <v>52</v>
      </c>
      <c r="G21" s="15">
        <f>F16</f>
        <v>23800</v>
      </c>
      <c r="H21" s="14"/>
      <c r="I21" s="14"/>
    </row>
    <row r="22" spans="1:13" x14ac:dyDescent="0.25">
      <c r="B22" s="14" t="s">
        <v>3</v>
      </c>
      <c r="C22" s="15">
        <f>'FEBRUARY 20'!E33</f>
        <v>-11850</v>
      </c>
      <c r="D22" s="14"/>
      <c r="E22" s="14"/>
      <c r="F22" s="14" t="s">
        <v>3</v>
      </c>
      <c r="G22" s="15">
        <f>'FEBRUARY 20'!I33</f>
        <v>-17450</v>
      </c>
      <c r="H22" s="14"/>
      <c r="I22" s="14"/>
    </row>
    <row r="23" spans="1:13" x14ac:dyDescent="0.25">
      <c r="B23" s="14" t="s">
        <v>17</v>
      </c>
      <c r="C23" s="17">
        <v>0.1</v>
      </c>
      <c r="D23" s="15">
        <f>C21*C23</f>
        <v>2870</v>
      </c>
      <c r="F23" s="14" t="s">
        <v>17</v>
      </c>
      <c r="G23" s="17">
        <v>0.1</v>
      </c>
      <c r="H23" s="15">
        <f>D23</f>
        <v>2870</v>
      </c>
      <c r="I23" s="14"/>
    </row>
    <row r="24" spans="1:13" x14ac:dyDescent="0.25">
      <c r="B24" s="18" t="s">
        <v>18</v>
      </c>
      <c r="C24" s="14" t="s">
        <v>9</v>
      </c>
      <c r="D24" s="14"/>
      <c r="E24" s="14"/>
      <c r="F24" s="18" t="s">
        <v>18</v>
      </c>
      <c r="G24" s="15"/>
      <c r="H24" s="14"/>
      <c r="I24" s="14"/>
    </row>
    <row r="25" spans="1:13" x14ac:dyDescent="0.25">
      <c r="B25" s="27" t="s">
        <v>62</v>
      </c>
      <c r="C25" s="19"/>
      <c r="D25" s="3">
        <v>10087</v>
      </c>
      <c r="E25" s="3"/>
      <c r="F25" s="27" t="s">
        <v>62</v>
      </c>
      <c r="G25" s="19"/>
      <c r="H25" s="3">
        <v>10087</v>
      </c>
      <c r="I25" s="3"/>
    </row>
    <row r="26" spans="1:13" x14ac:dyDescent="0.25">
      <c r="B26" s="20"/>
      <c r="C26" s="3"/>
      <c r="D26" s="3"/>
      <c r="E26" s="3"/>
      <c r="F26" s="20"/>
      <c r="G26" s="3"/>
      <c r="H26" s="3"/>
      <c r="I26" s="3"/>
    </row>
    <row r="27" spans="1:13" x14ac:dyDescent="0.25">
      <c r="B27" s="21" t="s">
        <v>100</v>
      </c>
      <c r="C27" s="14"/>
      <c r="D27" s="14">
        <v>13000</v>
      </c>
      <c r="E27" s="14"/>
      <c r="F27" s="21" t="s">
        <v>100</v>
      </c>
      <c r="G27" s="14"/>
      <c r="H27" s="14">
        <v>13000</v>
      </c>
      <c r="I27" s="14"/>
    </row>
    <row r="28" spans="1:13" x14ac:dyDescent="0.25">
      <c r="B28" s="21" t="s">
        <v>29</v>
      </c>
      <c r="D28" s="14">
        <v>1000</v>
      </c>
      <c r="E28" s="14"/>
      <c r="F28" s="21" t="s">
        <v>29</v>
      </c>
      <c r="H28" s="14">
        <v>1000</v>
      </c>
      <c r="I28" s="14"/>
    </row>
    <row r="29" spans="1:13" x14ac:dyDescent="0.25">
      <c r="B29" s="28"/>
      <c r="C29" s="22"/>
      <c r="D29" s="14"/>
      <c r="E29" s="14"/>
      <c r="F29" s="28"/>
      <c r="G29" s="22"/>
      <c r="H29" s="14"/>
      <c r="I29" s="14"/>
    </row>
    <row r="30" spans="1:13" x14ac:dyDescent="0.25">
      <c r="B30" s="20"/>
      <c r="C30" s="3"/>
      <c r="D30" s="23"/>
      <c r="E30" s="14"/>
      <c r="F30" s="20"/>
      <c r="G30" s="3"/>
      <c r="H30" s="23"/>
      <c r="I30" s="14"/>
    </row>
    <row r="31" spans="1:13" x14ac:dyDescent="0.25">
      <c r="B31" s="20"/>
      <c r="C31" s="3"/>
      <c r="D31" s="23"/>
      <c r="E31" s="14"/>
      <c r="F31" s="20"/>
      <c r="G31" s="3"/>
      <c r="H31" s="23"/>
      <c r="I31" s="14"/>
    </row>
    <row r="32" spans="1:13" x14ac:dyDescent="0.25">
      <c r="B32" s="20"/>
      <c r="C32" s="3"/>
      <c r="D32" s="23"/>
      <c r="E32" s="14"/>
      <c r="F32" s="20"/>
      <c r="G32" s="3"/>
      <c r="H32" s="23"/>
      <c r="I32" s="14"/>
      <c r="M32" s="16"/>
    </row>
    <row r="33" spans="2:9" x14ac:dyDescent="0.25">
      <c r="B33" s="18" t="s">
        <v>8</v>
      </c>
      <c r="C33" s="24">
        <f>C21+C22-D23</f>
        <v>13980</v>
      </c>
      <c r="D33" s="24">
        <f>SUM(D25:D32)</f>
        <v>24087</v>
      </c>
      <c r="E33" s="24">
        <f>C33-D33</f>
        <v>-10107</v>
      </c>
      <c r="F33" s="18" t="s">
        <v>8</v>
      </c>
      <c r="G33" s="24">
        <f>G21+G22-H23</f>
        <v>3480</v>
      </c>
      <c r="H33" s="24">
        <f>SUM(H25:H32)</f>
        <v>24087</v>
      </c>
      <c r="I33" s="15">
        <f>G33-H33</f>
        <v>-20607</v>
      </c>
    </row>
    <row r="35" spans="2:9" x14ac:dyDescent="0.25">
      <c r="B35" t="s">
        <v>19</v>
      </c>
      <c r="D35" t="s">
        <v>20</v>
      </c>
      <c r="G35" t="s">
        <v>21</v>
      </c>
    </row>
    <row r="37" spans="2:9" x14ac:dyDescent="0.25">
      <c r="B37" t="s">
        <v>82</v>
      </c>
      <c r="D37" t="s">
        <v>23</v>
      </c>
      <c r="G37" t="s">
        <v>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B38" sqref="B38"/>
    </sheetView>
  </sheetViews>
  <sheetFormatPr defaultRowHeight="15" x14ac:dyDescent="0.25"/>
  <cols>
    <col min="1" max="1" width="4.85546875" bestFit="1" customWidth="1"/>
    <col min="2" max="2" width="21.42578125" customWidth="1"/>
  </cols>
  <sheetData>
    <row r="1" spans="1:8" x14ac:dyDescent="0.25">
      <c r="C1" s="1" t="s">
        <v>24</v>
      </c>
      <c r="D1" s="1"/>
      <c r="E1" s="1"/>
      <c r="F1" s="25" t="s">
        <v>38</v>
      </c>
      <c r="G1" s="1"/>
    </row>
    <row r="2" spans="1:8" x14ac:dyDescent="0.25">
      <c r="A2" s="1"/>
      <c r="C2" s="1" t="s">
        <v>0</v>
      </c>
      <c r="D2" s="1"/>
      <c r="G2" s="1"/>
    </row>
    <row r="3" spans="1:8" x14ac:dyDescent="0.25">
      <c r="A3" s="1"/>
      <c r="B3" s="1"/>
      <c r="C3" s="1" t="s">
        <v>120</v>
      </c>
      <c r="F3" s="1"/>
      <c r="G3" s="1"/>
    </row>
    <row r="4" spans="1:8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8" x14ac:dyDescent="0.25">
      <c r="A5" s="3">
        <v>1</v>
      </c>
      <c r="B5" s="3" t="s">
        <v>29</v>
      </c>
      <c r="C5" s="3">
        <f>'MARCH 20'!G5:G15</f>
        <v>0</v>
      </c>
      <c r="D5" s="3">
        <v>6000</v>
      </c>
      <c r="E5" s="3">
        <f>C5+D5</f>
        <v>6000</v>
      </c>
      <c r="F5" s="3">
        <v>6000</v>
      </c>
      <c r="G5" s="3">
        <f>E5-F5</f>
        <v>0</v>
      </c>
      <c r="H5" t="s">
        <v>98</v>
      </c>
    </row>
    <row r="6" spans="1:8" x14ac:dyDescent="0.25">
      <c r="A6" s="3">
        <v>2</v>
      </c>
      <c r="B6" s="3" t="s">
        <v>26</v>
      </c>
      <c r="C6" s="3">
        <f>'MARCH 20'!G6:G16</f>
        <v>0</v>
      </c>
      <c r="D6" s="3">
        <v>3500</v>
      </c>
      <c r="E6" s="3">
        <f t="shared" ref="E6:E12" si="0">C6+D6</f>
        <v>3500</v>
      </c>
      <c r="F6" s="3">
        <v>3500</v>
      </c>
      <c r="G6" s="3">
        <f t="shared" ref="G6:G15" si="1">E6-F6</f>
        <v>0</v>
      </c>
    </row>
    <row r="7" spans="1:8" x14ac:dyDescent="0.25">
      <c r="A7" s="3">
        <v>3</v>
      </c>
      <c r="B7" s="3" t="s">
        <v>27</v>
      </c>
      <c r="C7" s="3">
        <f>'MARCH 20'!G7:G17</f>
        <v>0</v>
      </c>
      <c r="D7" s="3">
        <v>7000</v>
      </c>
      <c r="E7" s="3">
        <f t="shared" si="0"/>
        <v>7000</v>
      </c>
      <c r="F7" s="3">
        <v>7000</v>
      </c>
      <c r="G7" s="3">
        <f>E7-F7</f>
        <v>0</v>
      </c>
    </row>
    <row r="8" spans="1:8" x14ac:dyDescent="0.25">
      <c r="A8" s="3">
        <v>4</v>
      </c>
      <c r="B8" s="3" t="s">
        <v>113</v>
      </c>
      <c r="C8" s="3">
        <f>'MARCH 20'!G8:G18</f>
        <v>0</v>
      </c>
      <c r="D8" s="3"/>
      <c r="E8" s="3">
        <f t="shared" si="0"/>
        <v>0</v>
      </c>
      <c r="F8" s="3"/>
      <c r="G8" s="3">
        <f t="shared" si="1"/>
        <v>0</v>
      </c>
    </row>
    <row r="9" spans="1:8" x14ac:dyDescent="0.25">
      <c r="A9" s="3">
        <v>5</v>
      </c>
      <c r="B9" s="4" t="s">
        <v>47</v>
      </c>
      <c r="C9" s="3">
        <f>'MARCH 20'!G9:G19</f>
        <v>1600</v>
      </c>
      <c r="D9" s="4">
        <v>4000</v>
      </c>
      <c r="E9" s="4">
        <f>C9+D9</f>
        <v>5600</v>
      </c>
      <c r="F9" s="3">
        <v>2000</v>
      </c>
      <c r="G9" s="4">
        <f>E9-F9</f>
        <v>3600</v>
      </c>
      <c r="H9" t="s">
        <v>75</v>
      </c>
    </row>
    <row r="10" spans="1:8" x14ac:dyDescent="0.25">
      <c r="A10" s="3">
        <v>6</v>
      </c>
      <c r="B10" s="4" t="s">
        <v>30</v>
      </c>
      <c r="C10" s="3">
        <f>'MARCH 20'!G10:G20</f>
        <v>8500</v>
      </c>
      <c r="D10" s="3">
        <v>7000</v>
      </c>
      <c r="E10" s="3">
        <f>C10+D10</f>
        <v>15500</v>
      </c>
      <c r="F10" s="3">
        <f>5000+7000</f>
        <v>12000</v>
      </c>
      <c r="G10" s="3">
        <f t="shared" si="1"/>
        <v>3500</v>
      </c>
      <c r="H10" t="s">
        <v>122</v>
      </c>
    </row>
    <row r="11" spans="1:8" x14ac:dyDescent="0.25">
      <c r="A11" s="3">
        <v>7</v>
      </c>
      <c r="B11" s="3" t="s">
        <v>31</v>
      </c>
      <c r="C11" s="3">
        <f>'MARCH 20'!G11:G21</f>
        <v>400</v>
      </c>
      <c r="D11" s="3">
        <v>1200</v>
      </c>
      <c r="E11" s="3">
        <f t="shared" si="0"/>
        <v>1600</v>
      </c>
      <c r="F11" s="3"/>
      <c r="G11" s="3">
        <f t="shared" si="1"/>
        <v>1600</v>
      </c>
    </row>
    <row r="12" spans="1:8" x14ac:dyDescent="0.25">
      <c r="A12" s="3">
        <v>8</v>
      </c>
      <c r="B12" s="3" t="s">
        <v>113</v>
      </c>
      <c r="C12" s="3">
        <f>'MARCH 20'!G12:G22</f>
        <v>0</v>
      </c>
      <c r="D12" s="3"/>
      <c r="E12" s="3">
        <f t="shared" si="0"/>
        <v>0</v>
      </c>
      <c r="F12" s="3"/>
      <c r="G12" s="3">
        <f t="shared" si="1"/>
        <v>0</v>
      </c>
    </row>
    <row r="13" spans="1:8" x14ac:dyDescent="0.25">
      <c r="A13" s="3">
        <v>9</v>
      </c>
      <c r="B13" s="3"/>
      <c r="C13" s="3">
        <f>'MARCH 20'!G13:G23</f>
        <v>0</v>
      </c>
      <c r="D13" s="3"/>
      <c r="E13" s="3">
        <f>C13+D13</f>
        <v>0</v>
      </c>
      <c r="F13" s="3"/>
      <c r="G13" s="3">
        <f t="shared" si="1"/>
        <v>0</v>
      </c>
    </row>
    <row r="14" spans="1:8" x14ac:dyDescent="0.25">
      <c r="A14" s="3">
        <v>10</v>
      </c>
      <c r="B14" s="3"/>
      <c r="C14" s="3">
        <f>'MARCH 20'!G14:G24</f>
        <v>0</v>
      </c>
      <c r="D14" s="3"/>
      <c r="E14" s="3">
        <f>C14+D14</f>
        <v>0</v>
      </c>
      <c r="F14" s="3"/>
      <c r="G14" s="3">
        <f t="shared" si="1"/>
        <v>0</v>
      </c>
    </row>
    <row r="15" spans="1:8" x14ac:dyDescent="0.25">
      <c r="A15" s="3">
        <v>11</v>
      </c>
      <c r="B15" s="3"/>
      <c r="C15" s="3">
        <f>'MARCH 20'!G15:G25</f>
        <v>0</v>
      </c>
      <c r="D15" s="3"/>
      <c r="E15" s="3">
        <f>C15+D15</f>
        <v>0</v>
      </c>
      <c r="F15" s="3"/>
      <c r="G15" s="3">
        <f t="shared" si="1"/>
        <v>0</v>
      </c>
    </row>
    <row r="16" spans="1:8" x14ac:dyDescent="0.25">
      <c r="A16" s="3"/>
      <c r="B16" s="2" t="s">
        <v>8</v>
      </c>
      <c r="C16" s="3">
        <f>SUM(C5:C15)</f>
        <v>10500</v>
      </c>
      <c r="D16" s="2">
        <f>SUM(D5:D15)</f>
        <v>28700</v>
      </c>
      <c r="E16" s="2">
        <f>SUM(E5:E15)</f>
        <v>39200</v>
      </c>
      <c r="F16" s="2">
        <f>SUM(F5:F15)</f>
        <v>30500</v>
      </c>
      <c r="G16" s="2">
        <f>SUM(G5:G15)</f>
        <v>8700</v>
      </c>
    </row>
    <row r="17" spans="1:11" x14ac:dyDescent="0.25">
      <c r="A17" s="5"/>
      <c r="B17" s="6"/>
      <c r="C17" s="6"/>
      <c r="D17" s="6" t="s">
        <v>9</v>
      </c>
      <c r="E17" s="6"/>
      <c r="F17" s="6"/>
      <c r="G17" s="5"/>
    </row>
    <row r="18" spans="1:11" x14ac:dyDescent="0.25">
      <c r="B18" s="7" t="s">
        <v>10</v>
      </c>
      <c r="C18" s="8"/>
      <c r="D18" s="9"/>
      <c r="E18" s="6"/>
      <c r="F18" s="10"/>
      <c r="G18" s="11"/>
      <c r="H18" s="10"/>
    </row>
    <row r="19" spans="1:11" x14ac:dyDescent="0.25">
      <c r="B19" s="1" t="s">
        <v>11</v>
      </c>
      <c r="C19" s="1"/>
      <c r="D19" s="1"/>
      <c r="E19" s="12"/>
      <c r="F19" s="1" t="s">
        <v>12</v>
      </c>
      <c r="G19" s="13"/>
      <c r="H19" s="13"/>
      <c r="I19" s="13"/>
    </row>
    <row r="20" spans="1:11" x14ac:dyDescent="0.25"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11" x14ac:dyDescent="0.25">
      <c r="B21" s="14" t="s">
        <v>57</v>
      </c>
      <c r="C21" s="15">
        <f>D16</f>
        <v>28700</v>
      </c>
      <c r="D21" s="14"/>
      <c r="E21" s="14"/>
      <c r="F21" s="14" t="s">
        <v>57</v>
      </c>
      <c r="G21" s="15">
        <f>F16</f>
        <v>30500</v>
      </c>
      <c r="H21" s="14"/>
      <c r="I21" s="14"/>
    </row>
    <row r="22" spans="1:11" x14ac:dyDescent="0.25">
      <c r="B22" s="14" t="s">
        <v>3</v>
      </c>
      <c r="C22" s="15">
        <f>'MARCH 20'!E33</f>
        <v>-10107</v>
      </c>
      <c r="D22" s="14"/>
      <c r="E22" s="14"/>
      <c r="F22" s="14" t="s">
        <v>3</v>
      </c>
      <c r="G22" s="15">
        <f>'MARCH 20'!I33</f>
        <v>-20607</v>
      </c>
      <c r="H22" s="14"/>
      <c r="I22" s="14"/>
    </row>
    <row r="23" spans="1:11" x14ac:dyDescent="0.25">
      <c r="B23" s="14" t="s">
        <v>17</v>
      </c>
      <c r="C23" s="17">
        <v>0.1</v>
      </c>
      <c r="D23" s="15">
        <f>C21*C23</f>
        <v>2870</v>
      </c>
      <c r="F23" s="14" t="s">
        <v>17</v>
      </c>
      <c r="G23" s="17">
        <v>0.1</v>
      </c>
      <c r="H23" s="15">
        <f>D23</f>
        <v>2870</v>
      </c>
      <c r="I23" s="14"/>
      <c r="K23">
        <f>8400-400</f>
        <v>8000</v>
      </c>
    </row>
    <row r="24" spans="1:11" x14ac:dyDescent="0.25">
      <c r="B24" s="18" t="s">
        <v>18</v>
      </c>
      <c r="C24" s="14" t="s">
        <v>9</v>
      </c>
      <c r="D24" s="14"/>
      <c r="E24" s="14"/>
      <c r="F24" s="18" t="s">
        <v>18</v>
      </c>
      <c r="G24" s="15"/>
      <c r="H24" s="14"/>
      <c r="I24" s="14"/>
      <c r="K24">
        <f>K23-G9</f>
        <v>4400</v>
      </c>
    </row>
    <row r="25" spans="1:11" x14ac:dyDescent="0.25">
      <c r="B25" s="27" t="s">
        <v>62</v>
      </c>
      <c r="C25" s="19"/>
      <c r="D25" s="3">
        <v>2567</v>
      </c>
      <c r="E25" s="3"/>
      <c r="F25" s="27" t="s">
        <v>62</v>
      </c>
      <c r="G25" s="19"/>
      <c r="H25" s="3">
        <v>2567</v>
      </c>
      <c r="I25" s="3"/>
    </row>
    <row r="26" spans="1:11" x14ac:dyDescent="0.25">
      <c r="B26" s="20"/>
      <c r="C26" s="3"/>
      <c r="D26" s="3"/>
      <c r="E26" s="3"/>
      <c r="F26" s="20"/>
      <c r="G26" s="3"/>
      <c r="H26" s="3"/>
      <c r="I26" s="3"/>
    </row>
    <row r="27" spans="1:11" x14ac:dyDescent="0.25">
      <c r="B27" s="21" t="s">
        <v>29</v>
      </c>
      <c r="C27" s="14"/>
      <c r="D27" s="14">
        <f>D5</f>
        <v>6000</v>
      </c>
      <c r="E27" s="14"/>
      <c r="F27" s="21" t="s">
        <v>29</v>
      </c>
      <c r="G27" s="14"/>
      <c r="H27" s="14">
        <f>D5</f>
        <v>6000</v>
      </c>
      <c r="I27" s="14"/>
    </row>
    <row r="28" spans="1:11" x14ac:dyDescent="0.25">
      <c r="B28" s="21" t="s">
        <v>123</v>
      </c>
      <c r="D28" s="14">
        <v>2000</v>
      </c>
      <c r="E28" s="14"/>
      <c r="F28" s="21" t="s">
        <v>123</v>
      </c>
      <c r="H28" s="14">
        <v>2000</v>
      </c>
      <c r="I28" s="14"/>
    </row>
    <row r="29" spans="1:11" x14ac:dyDescent="0.25">
      <c r="B29" s="28" t="s">
        <v>124</v>
      </c>
      <c r="C29" s="22"/>
      <c r="D29" s="14">
        <f>5000+7000</f>
        <v>12000</v>
      </c>
      <c r="E29" s="14"/>
      <c r="F29" s="28" t="s">
        <v>124</v>
      </c>
      <c r="G29" s="22"/>
      <c r="H29" s="14">
        <f>5000+7000</f>
        <v>12000</v>
      </c>
      <c r="I29" s="14"/>
    </row>
    <row r="30" spans="1:11" x14ac:dyDescent="0.25">
      <c r="B30" s="20"/>
      <c r="C30" s="3"/>
      <c r="D30" s="23"/>
      <c r="E30" s="14"/>
      <c r="F30" s="20"/>
      <c r="G30" s="3"/>
      <c r="H30" s="23"/>
      <c r="I30" s="14"/>
    </row>
    <row r="31" spans="1:11" x14ac:dyDescent="0.25">
      <c r="B31" s="20"/>
      <c r="C31" s="3"/>
      <c r="D31" s="23"/>
      <c r="E31" s="14"/>
      <c r="F31" s="20"/>
      <c r="G31" s="3"/>
      <c r="H31" s="23"/>
      <c r="I31" s="14"/>
    </row>
    <row r="32" spans="1:11" x14ac:dyDescent="0.25">
      <c r="B32" s="20"/>
      <c r="C32" s="3"/>
      <c r="D32" s="23"/>
      <c r="E32" s="14"/>
      <c r="F32" s="20"/>
      <c r="G32" s="3"/>
      <c r="H32" s="23"/>
      <c r="I32" s="14"/>
    </row>
    <row r="33" spans="2:9" x14ac:dyDescent="0.25">
      <c r="B33" s="18" t="s">
        <v>8</v>
      </c>
      <c r="C33" s="24">
        <f>C21+C22-D23</f>
        <v>15723</v>
      </c>
      <c r="D33" s="24">
        <f>SUM(D25:D32)</f>
        <v>22567</v>
      </c>
      <c r="E33" s="24">
        <f>C33-D33</f>
        <v>-6844</v>
      </c>
      <c r="F33" s="18" t="s">
        <v>8</v>
      </c>
      <c r="G33" s="24">
        <f>G21+G22-H23</f>
        <v>7023</v>
      </c>
      <c r="H33" s="24">
        <f>SUM(H25:H32)</f>
        <v>22567</v>
      </c>
      <c r="I33" s="15">
        <f>G33-H33</f>
        <v>-15544</v>
      </c>
    </row>
    <row r="35" spans="2:9" x14ac:dyDescent="0.25">
      <c r="B35" t="s">
        <v>19</v>
      </c>
      <c r="D35" t="s">
        <v>20</v>
      </c>
      <c r="G35" t="s">
        <v>21</v>
      </c>
    </row>
    <row r="37" spans="2:9" x14ac:dyDescent="0.25">
      <c r="B37" t="s">
        <v>82</v>
      </c>
      <c r="D37" t="s">
        <v>23</v>
      </c>
      <c r="G37" t="s">
        <v>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L25" sqref="L25"/>
    </sheetView>
  </sheetViews>
  <sheetFormatPr defaultRowHeight="15" x14ac:dyDescent="0.25"/>
  <cols>
    <col min="1" max="1" width="3.85546875" customWidth="1"/>
    <col min="2" max="2" width="20.5703125" customWidth="1"/>
  </cols>
  <sheetData>
    <row r="1" spans="1:11" x14ac:dyDescent="0.25">
      <c r="C1" s="1" t="s">
        <v>24</v>
      </c>
      <c r="D1" s="1"/>
      <c r="E1" s="1"/>
      <c r="F1" s="25" t="s">
        <v>38</v>
      </c>
      <c r="G1" s="1"/>
    </row>
    <row r="2" spans="1:11" x14ac:dyDescent="0.25">
      <c r="A2" s="1"/>
      <c r="C2" s="1" t="s">
        <v>0</v>
      </c>
      <c r="D2" s="1"/>
      <c r="G2" s="1"/>
    </row>
    <row r="3" spans="1:11" x14ac:dyDescent="0.25">
      <c r="A3" s="1"/>
      <c r="B3" s="1"/>
      <c r="C3" s="1" t="s">
        <v>121</v>
      </c>
      <c r="F3" s="1"/>
      <c r="G3" s="1"/>
    </row>
    <row r="4" spans="1:11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11" x14ac:dyDescent="0.25">
      <c r="A5" s="3">
        <v>1</v>
      </c>
      <c r="B5" s="3" t="s">
        <v>29</v>
      </c>
      <c r="C5" s="3">
        <f>'APRIL 20'!G5:G15</f>
        <v>0</v>
      </c>
      <c r="D5" s="3">
        <v>3000</v>
      </c>
      <c r="E5" s="3">
        <f>C5+D5</f>
        <v>3000</v>
      </c>
      <c r="F5" s="3">
        <v>3000</v>
      </c>
      <c r="G5" s="3">
        <f>E5-F5</f>
        <v>0</v>
      </c>
    </row>
    <row r="6" spans="1:11" x14ac:dyDescent="0.25">
      <c r="A6" s="3">
        <v>2</v>
      </c>
      <c r="B6" s="3" t="s">
        <v>26</v>
      </c>
      <c r="C6" s="3">
        <f>'APRIL 20'!G6:G16</f>
        <v>0</v>
      </c>
      <c r="D6" s="3">
        <v>3500</v>
      </c>
      <c r="E6" s="3">
        <f t="shared" ref="E6:E12" si="0">C6+D6</f>
        <v>3500</v>
      </c>
      <c r="F6" s="3">
        <v>3500</v>
      </c>
      <c r="G6" s="3">
        <f t="shared" ref="G6:G15" si="1">E6-F6</f>
        <v>0</v>
      </c>
    </row>
    <row r="7" spans="1:11" x14ac:dyDescent="0.25">
      <c r="A7" s="3">
        <v>3</v>
      </c>
      <c r="B7" s="3" t="s">
        <v>27</v>
      </c>
      <c r="C7" s="3">
        <f>'APRIL 20'!G7:G17</f>
        <v>0</v>
      </c>
      <c r="D7" s="3">
        <v>7000</v>
      </c>
      <c r="E7" s="3">
        <f t="shared" si="0"/>
        <v>7000</v>
      </c>
      <c r="F7" s="3">
        <v>5000</v>
      </c>
      <c r="G7" s="3">
        <f>E7-F7</f>
        <v>2000</v>
      </c>
    </row>
    <row r="8" spans="1:11" x14ac:dyDescent="0.25">
      <c r="A8" s="3">
        <v>4</v>
      </c>
      <c r="B8" s="3" t="s">
        <v>113</v>
      </c>
      <c r="C8" s="3">
        <f>'APRIL 20'!G8:G18</f>
        <v>0</v>
      </c>
      <c r="D8" s="3"/>
      <c r="E8" s="3">
        <f t="shared" si="0"/>
        <v>0</v>
      </c>
      <c r="F8" s="3"/>
      <c r="G8" s="3">
        <f t="shared" si="1"/>
        <v>0</v>
      </c>
    </row>
    <row r="9" spans="1:11" x14ac:dyDescent="0.25">
      <c r="A9" s="3">
        <v>5</v>
      </c>
      <c r="B9" s="4" t="s">
        <v>47</v>
      </c>
      <c r="C9" s="3">
        <f>'APRIL 20'!G9:G19</f>
        <v>3600</v>
      </c>
      <c r="D9" s="4">
        <v>4500</v>
      </c>
      <c r="E9" s="4">
        <f>C9+D9</f>
        <v>8100</v>
      </c>
      <c r="F9" s="3"/>
      <c r="G9" s="4">
        <f>E9-F9</f>
        <v>8100</v>
      </c>
    </row>
    <row r="10" spans="1:11" x14ac:dyDescent="0.25">
      <c r="A10" s="3">
        <v>6</v>
      </c>
      <c r="B10" s="4" t="s">
        <v>30</v>
      </c>
      <c r="C10" s="3">
        <f>'APRIL 20'!G10:G20</f>
        <v>3500</v>
      </c>
      <c r="D10" s="3">
        <v>8500</v>
      </c>
      <c r="E10" s="3">
        <f>C10+D10</f>
        <v>12000</v>
      </c>
      <c r="F10" s="3"/>
      <c r="G10" s="3">
        <f t="shared" si="1"/>
        <v>12000</v>
      </c>
    </row>
    <row r="11" spans="1:11" x14ac:dyDescent="0.25">
      <c r="A11" s="3">
        <v>7</v>
      </c>
      <c r="B11" s="3" t="s">
        <v>31</v>
      </c>
      <c r="C11" s="3">
        <f>'APRIL 20'!G11:G21</f>
        <v>1600</v>
      </c>
      <c r="D11" s="3">
        <v>1500</v>
      </c>
      <c r="E11" s="3">
        <f t="shared" si="0"/>
        <v>3100</v>
      </c>
      <c r="F11" s="3">
        <f>1000</f>
        <v>1000</v>
      </c>
      <c r="G11" s="3">
        <f t="shared" si="1"/>
        <v>2100</v>
      </c>
    </row>
    <row r="12" spans="1:11" x14ac:dyDescent="0.25">
      <c r="A12" s="3">
        <v>8</v>
      </c>
      <c r="B12" s="3" t="s">
        <v>113</v>
      </c>
      <c r="C12" s="3">
        <f>'APRIL 20'!G12:G22</f>
        <v>0</v>
      </c>
      <c r="D12" s="3"/>
      <c r="E12" s="3">
        <f t="shared" si="0"/>
        <v>0</v>
      </c>
      <c r="F12" s="3"/>
      <c r="G12" s="3">
        <f t="shared" si="1"/>
        <v>0</v>
      </c>
    </row>
    <row r="13" spans="1:11" x14ac:dyDescent="0.25">
      <c r="A13" s="3">
        <v>9</v>
      </c>
      <c r="B13" s="3"/>
      <c r="C13" s="3">
        <f>'APRIL 20'!G13:G23</f>
        <v>0</v>
      </c>
      <c r="D13" s="3"/>
      <c r="E13" s="3">
        <f>C13+D13</f>
        <v>0</v>
      </c>
      <c r="F13" s="3"/>
      <c r="G13" s="3">
        <f t="shared" si="1"/>
        <v>0</v>
      </c>
    </row>
    <row r="14" spans="1:11" x14ac:dyDescent="0.25">
      <c r="A14" s="3">
        <v>10</v>
      </c>
      <c r="B14" s="3"/>
      <c r="C14" s="3">
        <f>'APRIL 20'!G14:G24</f>
        <v>0</v>
      </c>
      <c r="D14" s="3"/>
      <c r="E14" s="3">
        <f>C14+D14</f>
        <v>0</v>
      </c>
      <c r="F14" s="3"/>
      <c r="G14" s="3">
        <f t="shared" si="1"/>
        <v>0</v>
      </c>
    </row>
    <row r="15" spans="1:11" x14ac:dyDescent="0.25">
      <c r="A15" s="3">
        <v>11</v>
      </c>
      <c r="B15" s="3"/>
      <c r="C15" s="3">
        <f>'APRIL 20'!G15:G25</f>
        <v>0</v>
      </c>
      <c r="D15" s="3"/>
      <c r="E15" s="3">
        <f>C15+D15</f>
        <v>0</v>
      </c>
      <c r="F15" s="3"/>
      <c r="G15" s="3">
        <f t="shared" si="1"/>
        <v>0</v>
      </c>
      <c r="J15">
        <f>4500*3</f>
        <v>13500</v>
      </c>
    </row>
    <row r="16" spans="1:11" x14ac:dyDescent="0.25">
      <c r="A16" s="3"/>
      <c r="B16" s="2" t="s">
        <v>8</v>
      </c>
      <c r="C16" s="3">
        <f>SUM(C5:C15)</f>
        <v>8700</v>
      </c>
      <c r="D16" s="2">
        <f>SUM(D5:D15)</f>
        <v>28000</v>
      </c>
      <c r="E16" s="2">
        <f>SUM(E5:E15)</f>
        <v>36700</v>
      </c>
      <c r="F16" s="2">
        <f>SUM(F5:F15)</f>
        <v>12500</v>
      </c>
      <c r="G16" s="2">
        <f>SUM(G5:G15)</f>
        <v>24200</v>
      </c>
      <c r="J16">
        <f>J15-1500</f>
        <v>12000</v>
      </c>
      <c r="K16">
        <f>15600-J16</f>
        <v>3600</v>
      </c>
    </row>
    <row r="17" spans="1:9" x14ac:dyDescent="0.25">
      <c r="A17" s="5"/>
      <c r="B17" s="6"/>
      <c r="C17" s="6"/>
      <c r="D17" s="6" t="s">
        <v>9</v>
      </c>
      <c r="E17" s="6"/>
      <c r="F17" s="6"/>
      <c r="G17" s="5"/>
    </row>
    <row r="18" spans="1:9" x14ac:dyDescent="0.25">
      <c r="B18" s="7" t="s">
        <v>10</v>
      </c>
      <c r="C18" s="8"/>
      <c r="D18" s="9"/>
      <c r="E18" s="6"/>
      <c r="F18" s="10"/>
      <c r="G18" s="11"/>
      <c r="H18" s="10"/>
    </row>
    <row r="19" spans="1:9" x14ac:dyDescent="0.25">
      <c r="B19" s="1" t="s">
        <v>11</v>
      </c>
      <c r="C19" s="1"/>
      <c r="D19" s="1"/>
      <c r="E19" s="12"/>
      <c r="F19" s="1" t="s">
        <v>12</v>
      </c>
      <c r="G19" s="13"/>
      <c r="H19" s="13"/>
      <c r="I19" s="13"/>
    </row>
    <row r="20" spans="1:9" x14ac:dyDescent="0.25"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9" x14ac:dyDescent="0.25">
      <c r="B21" s="14" t="s">
        <v>60</v>
      </c>
      <c r="C21" s="15">
        <f>D16</f>
        <v>28000</v>
      </c>
      <c r="D21" s="14"/>
      <c r="E21" s="14"/>
      <c r="F21" s="14" t="s">
        <v>60</v>
      </c>
      <c r="G21" s="15">
        <f>F16</f>
        <v>12500</v>
      </c>
      <c r="H21" s="14"/>
      <c r="I21" s="14"/>
    </row>
    <row r="22" spans="1:9" x14ac:dyDescent="0.25">
      <c r="B22" s="14" t="s">
        <v>3</v>
      </c>
      <c r="C22" s="15">
        <f>'APRIL 20'!E33</f>
        <v>-6844</v>
      </c>
      <c r="D22" s="14"/>
      <c r="E22" s="14"/>
      <c r="F22" s="14" t="s">
        <v>3</v>
      </c>
      <c r="G22" s="15">
        <f>'APRIL 20'!I33</f>
        <v>-15544</v>
      </c>
      <c r="H22" s="14"/>
      <c r="I22" s="14"/>
    </row>
    <row r="23" spans="1:9" x14ac:dyDescent="0.25">
      <c r="B23" s="14" t="s">
        <v>17</v>
      </c>
      <c r="C23" s="17">
        <v>0.1</v>
      </c>
      <c r="D23" s="15">
        <f>C21*C23</f>
        <v>2800</v>
      </c>
      <c r="F23" s="14" t="s">
        <v>17</v>
      </c>
      <c r="G23" s="17">
        <v>0.1</v>
      </c>
      <c r="H23" s="15">
        <f>D23</f>
        <v>2800</v>
      </c>
      <c r="I23" s="14"/>
    </row>
    <row r="24" spans="1:9" x14ac:dyDescent="0.25">
      <c r="B24" s="18" t="s">
        <v>18</v>
      </c>
      <c r="C24" s="14" t="s">
        <v>9</v>
      </c>
      <c r="D24" s="14"/>
      <c r="E24" s="14"/>
      <c r="F24" s="18" t="s">
        <v>18</v>
      </c>
      <c r="G24" s="15"/>
      <c r="H24" s="14"/>
      <c r="I24" s="14"/>
    </row>
    <row r="25" spans="1:9" x14ac:dyDescent="0.25">
      <c r="B25" s="27" t="s">
        <v>62</v>
      </c>
      <c r="C25" s="19"/>
      <c r="D25" s="3"/>
      <c r="E25" s="3"/>
      <c r="F25" s="27" t="s">
        <v>62</v>
      </c>
      <c r="G25" s="19"/>
      <c r="H25" s="3"/>
      <c r="I25" s="3"/>
    </row>
    <row r="26" spans="1:9" x14ac:dyDescent="0.25">
      <c r="B26" s="20"/>
      <c r="C26" s="3"/>
      <c r="D26" s="3"/>
      <c r="E26" s="3"/>
      <c r="F26" s="20"/>
      <c r="G26" s="3"/>
      <c r="H26" s="3"/>
      <c r="I26" s="3"/>
    </row>
    <row r="27" spans="1:9" x14ac:dyDescent="0.25">
      <c r="B27" s="21" t="s">
        <v>100</v>
      </c>
      <c r="C27" s="14"/>
      <c r="D27" s="14"/>
      <c r="E27" s="14"/>
      <c r="F27" s="21" t="s">
        <v>100</v>
      </c>
      <c r="G27" s="14"/>
      <c r="H27" s="14"/>
      <c r="I27" s="14"/>
    </row>
    <row r="28" spans="1:9" x14ac:dyDescent="0.25">
      <c r="B28" s="21"/>
      <c r="D28" s="14"/>
      <c r="E28" s="14"/>
      <c r="F28" s="21"/>
      <c r="H28" s="14"/>
      <c r="I28" s="14"/>
    </row>
    <row r="29" spans="1:9" x14ac:dyDescent="0.25">
      <c r="B29" s="28"/>
      <c r="C29" s="22"/>
      <c r="D29" s="14"/>
      <c r="E29" s="14"/>
      <c r="F29" s="28"/>
      <c r="G29" s="22"/>
      <c r="H29" s="14"/>
      <c r="I29" s="14"/>
    </row>
    <row r="30" spans="1:9" x14ac:dyDescent="0.25">
      <c r="B30" s="20"/>
      <c r="C30" s="3"/>
      <c r="D30" s="23"/>
      <c r="E30" s="14"/>
      <c r="F30" s="20"/>
      <c r="G30" s="3"/>
      <c r="H30" s="23"/>
      <c r="I30" s="14"/>
    </row>
    <row r="31" spans="1:9" x14ac:dyDescent="0.25">
      <c r="B31" s="20"/>
      <c r="C31" s="3"/>
      <c r="D31" s="23"/>
      <c r="E31" s="14"/>
      <c r="F31" s="20"/>
      <c r="G31" s="3"/>
      <c r="H31" s="23"/>
      <c r="I31" s="14"/>
    </row>
    <row r="32" spans="1:9" x14ac:dyDescent="0.25">
      <c r="B32" s="20"/>
      <c r="C32" s="3"/>
      <c r="D32" s="23"/>
      <c r="E32" s="14"/>
      <c r="F32" s="20"/>
      <c r="G32" s="3"/>
      <c r="H32" s="23"/>
      <c r="I32" s="14"/>
    </row>
    <row r="33" spans="2:9" x14ac:dyDescent="0.25">
      <c r="B33" s="18" t="s">
        <v>8</v>
      </c>
      <c r="C33" s="24">
        <f>C21+C22-D23</f>
        <v>18356</v>
      </c>
      <c r="D33" s="24">
        <f>SUM(D25:D32)</f>
        <v>0</v>
      </c>
      <c r="E33" s="24">
        <f>C33-D33</f>
        <v>18356</v>
      </c>
      <c r="F33" s="18" t="s">
        <v>8</v>
      </c>
      <c r="G33" s="24">
        <f>G21+G22-H23</f>
        <v>-5844</v>
      </c>
      <c r="H33" s="24">
        <f>SUM(H25:H32)</f>
        <v>0</v>
      </c>
      <c r="I33" s="15">
        <f>G33-H33</f>
        <v>-5844</v>
      </c>
    </row>
    <row r="35" spans="2:9" x14ac:dyDescent="0.25">
      <c r="B35" t="s">
        <v>19</v>
      </c>
      <c r="D35" t="s">
        <v>20</v>
      </c>
      <c r="G35" t="s">
        <v>21</v>
      </c>
    </row>
    <row r="37" spans="2:9" x14ac:dyDescent="0.25">
      <c r="B37" t="s">
        <v>82</v>
      </c>
      <c r="D37" t="s">
        <v>23</v>
      </c>
      <c r="G37" t="s">
        <v>35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K33" sqref="K33"/>
    </sheetView>
  </sheetViews>
  <sheetFormatPr defaultRowHeight="15" x14ac:dyDescent="0.25"/>
  <cols>
    <col min="1" max="1" width="5.28515625" customWidth="1"/>
    <col min="2" max="2" width="21.140625" customWidth="1"/>
    <col min="3" max="3" width="9.5703125" customWidth="1"/>
  </cols>
  <sheetData>
    <row r="1" spans="1:7" x14ac:dyDescent="0.25">
      <c r="C1" s="1" t="s">
        <v>24</v>
      </c>
      <c r="D1" s="1"/>
      <c r="E1" s="1"/>
      <c r="F1" s="25" t="s">
        <v>38</v>
      </c>
      <c r="G1" s="1"/>
    </row>
    <row r="2" spans="1:7" x14ac:dyDescent="0.25">
      <c r="A2" s="1"/>
      <c r="C2" s="1" t="s">
        <v>0</v>
      </c>
      <c r="D2" s="1"/>
      <c r="G2" s="1"/>
    </row>
    <row r="3" spans="1:7" x14ac:dyDescent="0.25">
      <c r="A3" s="1"/>
      <c r="B3" s="1"/>
      <c r="C3" s="1" t="s">
        <v>125</v>
      </c>
      <c r="F3" s="1"/>
      <c r="G3" s="1"/>
    </row>
    <row r="4" spans="1:7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7" x14ac:dyDescent="0.25">
      <c r="A5" s="3">
        <v>1</v>
      </c>
      <c r="B5" s="3" t="s">
        <v>29</v>
      </c>
      <c r="C5" s="3">
        <f>'MAY 20'!G5:G15</f>
        <v>0</v>
      </c>
      <c r="D5" s="3">
        <v>3000</v>
      </c>
      <c r="E5" s="3">
        <f>C5+D5</f>
        <v>3000</v>
      </c>
      <c r="F5" s="3">
        <v>3000</v>
      </c>
      <c r="G5" s="3">
        <f>E5-F5</f>
        <v>0</v>
      </c>
    </row>
    <row r="6" spans="1:7" x14ac:dyDescent="0.25">
      <c r="A6" s="3">
        <v>2</v>
      </c>
      <c r="B6" s="3" t="s">
        <v>26</v>
      </c>
      <c r="C6" s="3">
        <f>'MAY 20'!G6:G16</f>
        <v>0</v>
      </c>
      <c r="D6" s="3">
        <v>3500</v>
      </c>
      <c r="E6" s="3">
        <f t="shared" ref="E6:E12" si="0">C6+D6</f>
        <v>3500</v>
      </c>
      <c r="F6" s="3">
        <v>3500</v>
      </c>
      <c r="G6" s="3">
        <f t="shared" ref="G6:G15" si="1">E6-F6</f>
        <v>0</v>
      </c>
    </row>
    <row r="7" spans="1:7" x14ac:dyDescent="0.25">
      <c r="A7" s="3">
        <v>3</v>
      </c>
      <c r="B7" s="3" t="s">
        <v>27</v>
      </c>
      <c r="C7" s="3">
        <f>'MAY 20'!G7:G17</f>
        <v>2000</v>
      </c>
      <c r="D7" s="3">
        <v>7000</v>
      </c>
      <c r="E7" s="3">
        <f t="shared" si="0"/>
        <v>9000</v>
      </c>
      <c r="F7" s="3">
        <f>7000</f>
        <v>7000</v>
      </c>
      <c r="G7" s="3">
        <f>E7-F7</f>
        <v>2000</v>
      </c>
    </row>
    <row r="8" spans="1:7" x14ac:dyDescent="0.25">
      <c r="A8" s="3">
        <v>4</v>
      </c>
      <c r="B8" s="3" t="s">
        <v>113</v>
      </c>
      <c r="C8" s="3">
        <f>'MAY 20'!G8:G18</f>
        <v>0</v>
      </c>
      <c r="D8" s="3"/>
      <c r="E8" s="3">
        <f t="shared" si="0"/>
        <v>0</v>
      </c>
      <c r="F8" s="3"/>
      <c r="G8" s="3">
        <f t="shared" si="1"/>
        <v>0</v>
      </c>
    </row>
    <row r="9" spans="1:7" x14ac:dyDescent="0.25">
      <c r="A9" s="3">
        <v>5</v>
      </c>
      <c r="B9" s="4" t="s">
        <v>47</v>
      </c>
      <c r="C9" s="3">
        <f>'MAY 20'!G9:G19</f>
        <v>8100</v>
      </c>
      <c r="D9" s="4">
        <v>4500</v>
      </c>
      <c r="E9" s="4">
        <f>C9+D9</f>
        <v>12600</v>
      </c>
      <c r="F9" s="3">
        <f>1500</f>
        <v>1500</v>
      </c>
      <c r="G9" s="4">
        <f>E9-F9</f>
        <v>11100</v>
      </c>
    </row>
    <row r="10" spans="1:7" x14ac:dyDescent="0.25">
      <c r="A10" s="3">
        <v>6</v>
      </c>
      <c r="B10" s="4" t="s">
        <v>30</v>
      </c>
      <c r="C10" s="3">
        <f>'MAY 20'!G10:G20</f>
        <v>12000</v>
      </c>
      <c r="D10" s="3">
        <v>8500</v>
      </c>
      <c r="E10" s="3">
        <f>C10+D10</f>
        <v>20500</v>
      </c>
      <c r="F10" s="3">
        <f>5000</f>
        <v>5000</v>
      </c>
      <c r="G10" s="3">
        <f t="shared" si="1"/>
        <v>15500</v>
      </c>
    </row>
    <row r="11" spans="1:7" x14ac:dyDescent="0.25">
      <c r="A11" s="3">
        <v>7</v>
      </c>
      <c r="B11" s="3" t="s">
        <v>31</v>
      </c>
      <c r="C11" s="3">
        <f>'MAY 20'!G11:G21</f>
        <v>2100</v>
      </c>
      <c r="D11" s="3">
        <v>1500</v>
      </c>
      <c r="E11" s="3">
        <f t="shared" si="0"/>
        <v>3600</v>
      </c>
      <c r="F11" s="3">
        <f>1000</f>
        <v>1000</v>
      </c>
      <c r="G11" s="3">
        <f t="shared" si="1"/>
        <v>2600</v>
      </c>
    </row>
    <row r="12" spans="1:7" x14ac:dyDescent="0.25">
      <c r="A12" s="3">
        <v>8</v>
      </c>
      <c r="B12" s="3" t="s">
        <v>113</v>
      </c>
      <c r="C12" s="3">
        <f>'MAY 20'!G12:G22</f>
        <v>0</v>
      </c>
      <c r="D12" s="3"/>
      <c r="E12" s="3">
        <f t="shared" si="0"/>
        <v>0</v>
      </c>
      <c r="F12" s="3"/>
      <c r="G12" s="3">
        <f t="shared" si="1"/>
        <v>0</v>
      </c>
    </row>
    <row r="13" spans="1:7" x14ac:dyDescent="0.25">
      <c r="A13" s="3">
        <v>9</v>
      </c>
      <c r="B13" s="3"/>
      <c r="C13" s="3">
        <f>'MAY 20'!G13:G23</f>
        <v>0</v>
      </c>
      <c r="D13" s="3"/>
      <c r="E13" s="3">
        <f>C13+D13</f>
        <v>0</v>
      </c>
      <c r="F13" s="3"/>
      <c r="G13" s="3">
        <f t="shared" si="1"/>
        <v>0</v>
      </c>
    </row>
    <row r="14" spans="1:7" x14ac:dyDescent="0.25">
      <c r="A14" s="3">
        <v>10</v>
      </c>
      <c r="B14" s="3"/>
      <c r="C14" s="3">
        <f>'MAY 20'!G14:G24</f>
        <v>0</v>
      </c>
      <c r="D14" s="3"/>
      <c r="E14" s="3">
        <f>C14+D14</f>
        <v>0</v>
      </c>
      <c r="F14" s="3"/>
      <c r="G14" s="3">
        <f t="shared" si="1"/>
        <v>0</v>
      </c>
    </row>
    <row r="15" spans="1:7" x14ac:dyDescent="0.25">
      <c r="A15" s="3">
        <v>11</v>
      </c>
      <c r="B15" s="3"/>
      <c r="C15" s="3">
        <f>'MAY 20'!G15:G25</f>
        <v>0</v>
      </c>
      <c r="D15" s="3"/>
      <c r="E15" s="3">
        <f>C15+D15</f>
        <v>0</v>
      </c>
      <c r="F15" s="3"/>
      <c r="G15" s="3">
        <f t="shared" si="1"/>
        <v>0</v>
      </c>
    </row>
    <row r="16" spans="1:7" x14ac:dyDescent="0.25">
      <c r="A16" s="3"/>
      <c r="B16" s="2" t="s">
        <v>8</v>
      </c>
      <c r="C16" s="3">
        <f>SUM(C5:C15)</f>
        <v>24200</v>
      </c>
      <c r="D16" s="2">
        <f>SUM(D5:D15)</f>
        <v>28000</v>
      </c>
      <c r="E16" s="2">
        <f>SUM(E5:E15)</f>
        <v>52200</v>
      </c>
      <c r="F16" s="2">
        <f>SUM(F5:F15)</f>
        <v>21000</v>
      </c>
      <c r="G16" s="2">
        <f>SUM(G5:G15)</f>
        <v>31200</v>
      </c>
    </row>
    <row r="17" spans="1:11" x14ac:dyDescent="0.25">
      <c r="A17" s="5"/>
      <c r="B17" s="6"/>
      <c r="C17" s="6"/>
      <c r="D17" s="6" t="s">
        <v>9</v>
      </c>
      <c r="E17" s="6"/>
      <c r="F17" s="6"/>
      <c r="G17" s="5"/>
    </row>
    <row r="18" spans="1:11" x14ac:dyDescent="0.25">
      <c r="B18" s="7" t="s">
        <v>10</v>
      </c>
      <c r="C18" s="8"/>
      <c r="D18" s="9"/>
      <c r="E18" s="6"/>
      <c r="F18" s="10"/>
      <c r="G18" s="11"/>
      <c r="H18" s="10"/>
    </row>
    <row r="19" spans="1:11" x14ac:dyDescent="0.25">
      <c r="B19" s="1" t="s">
        <v>11</v>
      </c>
      <c r="C19" s="1"/>
      <c r="D19" s="1"/>
      <c r="E19" s="12"/>
      <c r="F19" s="1" t="s">
        <v>12</v>
      </c>
      <c r="G19" s="13"/>
      <c r="H19" s="13"/>
      <c r="I19" s="13"/>
    </row>
    <row r="20" spans="1:11" x14ac:dyDescent="0.25"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11" x14ac:dyDescent="0.25">
      <c r="B21" s="14" t="s">
        <v>126</v>
      </c>
      <c r="C21" s="15">
        <f>D16</f>
        <v>28000</v>
      </c>
      <c r="D21" s="14"/>
      <c r="E21" s="14"/>
      <c r="F21" s="14" t="s">
        <v>126</v>
      </c>
      <c r="G21" s="15">
        <f>F16</f>
        <v>21000</v>
      </c>
      <c r="H21" s="14"/>
      <c r="I21" s="14"/>
    </row>
    <row r="22" spans="1:11" x14ac:dyDescent="0.25">
      <c r="B22" s="14" t="s">
        <v>3</v>
      </c>
      <c r="C22" s="15">
        <f>'MAY 20'!E33</f>
        <v>18356</v>
      </c>
      <c r="D22" s="14"/>
      <c r="E22" s="14"/>
      <c r="F22" s="14" t="s">
        <v>3</v>
      </c>
      <c r="G22" s="15">
        <f>'MAY 20'!I33</f>
        <v>-5844</v>
      </c>
      <c r="H22" s="14"/>
      <c r="I22" s="14"/>
      <c r="K22">
        <f>3600+4500+4500+4500</f>
        <v>17100</v>
      </c>
    </row>
    <row r="23" spans="1:11" x14ac:dyDescent="0.25">
      <c r="B23" s="14" t="s">
        <v>17</v>
      </c>
      <c r="C23" s="17">
        <v>0.1</v>
      </c>
      <c r="D23" s="15">
        <f>C21*C23</f>
        <v>2800</v>
      </c>
      <c r="F23" s="14" t="s">
        <v>17</v>
      </c>
      <c r="G23" s="17">
        <v>0.1</v>
      </c>
      <c r="H23" s="15">
        <f>D23</f>
        <v>2800</v>
      </c>
      <c r="I23" s="14"/>
      <c r="K23">
        <f>K22-1500</f>
        <v>15600</v>
      </c>
    </row>
    <row r="24" spans="1:11" x14ac:dyDescent="0.25">
      <c r="B24" s="18" t="s">
        <v>18</v>
      </c>
      <c r="C24" s="14" t="s">
        <v>9</v>
      </c>
      <c r="D24" s="14"/>
      <c r="E24" s="14"/>
      <c r="F24" s="18" t="s">
        <v>18</v>
      </c>
      <c r="G24" s="15"/>
      <c r="H24" s="14"/>
      <c r="I24" s="14"/>
    </row>
    <row r="25" spans="1:11" x14ac:dyDescent="0.25">
      <c r="B25" s="27"/>
      <c r="C25" s="19"/>
      <c r="D25" s="3"/>
      <c r="E25" s="3"/>
      <c r="F25" s="27"/>
      <c r="G25" s="19"/>
      <c r="H25" s="3"/>
      <c r="I25" s="3"/>
    </row>
    <row r="26" spans="1:11" x14ac:dyDescent="0.25">
      <c r="B26" s="20" t="s">
        <v>62</v>
      </c>
      <c r="C26" s="3"/>
      <c r="D26" s="3">
        <v>6077</v>
      </c>
      <c r="E26" s="3"/>
      <c r="F26" s="20" t="s">
        <v>62</v>
      </c>
      <c r="G26" s="3"/>
      <c r="H26" s="3">
        <v>6077</v>
      </c>
      <c r="I26" s="3"/>
    </row>
    <row r="27" spans="1:11" x14ac:dyDescent="0.25">
      <c r="B27" s="21" t="s">
        <v>100</v>
      </c>
      <c r="C27" s="14"/>
      <c r="D27" s="14">
        <v>7700</v>
      </c>
      <c r="E27" s="14"/>
      <c r="F27" s="21" t="s">
        <v>100</v>
      </c>
      <c r="G27" s="14"/>
      <c r="H27" s="14">
        <v>7700</v>
      </c>
      <c r="I27" s="14"/>
    </row>
    <row r="28" spans="1:11" x14ac:dyDescent="0.25">
      <c r="B28" s="21"/>
      <c r="D28" s="14"/>
      <c r="E28" s="14"/>
      <c r="F28" s="21"/>
      <c r="H28" s="14"/>
      <c r="I28" s="14"/>
    </row>
    <row r="29" spans="1:11" x14ac:dyDescent="0.25">
      <c r="B29" s="28"/>
      <c r="C29" s="22"/>
      <c r="D29" s="14"/>
      <c r="E29" s="14"/>
      <c r="F29" s="28"/>
      <c r="G29" s="22"/>
      <c r="H29" s="14"/>
      <c r="I29" s="14"/>
    </row>
    <row r="30" spans="1:11" x14ac:dyDescent="0.25">
      <c r="B30" s="20"/>
      <c r="C30" s="3"/>
      <c r="D30" s="23"/>
      <c r="E30" s="14"/>
      <c r="F30" s="20"/>
      <c r="G30" s="3"/>
      <c r="H30" s="23"/>
      <c r="I30" s="14"/>
    </row>
    <row r="31" spans="1:11" x14ac:dyDescent="0.25">
      <c r="B31" s="20"/>
      <c r="C31" s="3"/>
      <c r="D31" s="23"/>
      <c r="E31" s="14"/>
      <c r="F31" s="20"/>
      <c r="G31" s="3"/>
      <c r="H31" s="23"/>
      <c r="I31" s="14"/>
    </row>
    <row r="32" spans="1:11" x14ac:dyDescent="0.25">
      <c r="B32" s="20"/>
      <c r="C32" s="3"/>
      <c r="D32" s="23"/>
      <c r="E32" s="14"/>
      <c r="F32" s="20"/>
      <c r="G32" s="3"/>
      <c r="H32" s="23"/>
      <c r="I32" s="14"/>
    </row>
    <row r="33" spans="2:9" x14ac:dyDescent="0.25">
      <c r="B33" s="18" t="s">
        <v>8</v>
      </c>
      <c r="C33" s="24">
        <f>C21+C22-D23</f>
        <v>43556</v>
      </c>
      <c r="D33" s="24">
        <f>SUM(D25:D32)</f>
        <v>13777</v>
      </c>
      <c r="E33" s="24">
        <f>C33-D33</f>
        <v>29779</v>
      </c>
      <c r="F33" s="18" t="s">
        <v>8</v>
      </c>
      <c r="G33" s="24">
        <f>G21+G22-H23</f>
        <v>12356</v>
      </c>
      <c r="H33" s="24">
        <f>SUM(H25:H32)</f>
        <v>13777</v>
      </c>
      <c r="I33" s="15">
        <f>G33-H33</f>
        <v>-1421</v>
      </c>
    </row>
    <row r="35" spans="2:9" x14ac:dyDescent="0.25">
      <c r="B35" t="s">
        <v>19</v>
      </c>
      <c r="D35" t="s">
        <v>20</v>
      </c>
      <c r="G35" t="s">
        <v>21</v>
      </c>
    </row>
    <row r="37" spans="2:9" x14ac:dyDescent="0.25">
      <c r="B37" t="s">
        <v>82</v>
      </c>
      <c r="D37" t="s">
        <v>23</v>
      </c>
      <c r="G37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O3" sqref="O3"/>
    </sheetView>
  </sheetViews>
  <sheetFormatPr defaultRowHeight="15" x14ac:dyDescent="0.25"/>
  <cols>
    <col min="1" max="1" width="4" customWidth="1"/>
    <col min="2" max="2" width="17.42578125" customWidth="1"/>
    <col min="3" max="3" width="11.5703125" customWidth="1"/>
    <col min="4" max="4" width="12.28515625" customWidth="1"/>
    <col min="5" max="5" width="11" customWidth="1"/>
    <col min="6" max="6" width="11.42578125" customWidth="1"/>
    <col min="7" max="7" width="11.5703125" customWidth="1"/>
  </cols>
  <sheetData>
    <row r="1" spans="1:7" x14ac:dyDescent="0.25">
      <c r="A1" s="1"/>
      <c r="B1" s="1"/>
      <c r="C1" s="1" t="s">
        <v>24</v>
      </c>
      <c r="D1" s="1"/>
      <c r="E1" s="1"/>
      <c r="F1" s="25" t="s">
        <v>38</v>
      </c>
      <c r="G1" s="1"/>
    </row>
    <row r="2" spans="1:7" x14ac:dyDescent="0.25">
      <c r="A2" s="1"/>
      <c r="B2" s="1"/>
      <c r="C2" s="1" t="s">
        <v>0</v>
      </c>
      <c r="D2" s="1"/>
      <c r="E2" s="1"/>
      <c r="F2" s="1"/>
      <c r="G2" s="1"/>
    </row>
    <row r="3" spans="1:7" x14ac:dyDescent="0.25">
      <c r="A3" s="1"/>
      <c r="B3" s="1"/>
      <c r="C3" s="1" t="s">
        <v>45</v>
      </c>
      <c r="D3" s="1"/>
      <c r="E3" s="1"/>
      <c r="F3" s="1"/>
      <c r="G3" s="1"/>
    </row>
    <row r="4" spans="1:7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7" x14ac:dyDescent="0.25">
      <c r="A5" s="3">
        <v>1</v>
      </c>
      <c r="B5" s="3" t="s">
        <v>29</v>
      </c>
      <c r="C5" s="3"/>
      <c r="D5" s="3">
        <v>14000</v>
      </c>
      <c r="E5" s="3">
        <f>C5+D5</f>
        <v>14000</v>
      </c>
      <c r="F5" s="3">
        <v>14000</v>
      </c>
      <c r="G5" s="3">
        <f>E5-F5</f>
        <v>0</v>
      </c>
    </row>
    <row r="6" spans="1:7" x14ac:dyDescent="0.25">
      <c r="A6" s="3">
        <v>2</v>
      </c>
      <c r="B6" s="3" t="s">
        <v>26</v>
      </c>
      <c r="C6" s="3"/>
      <c r="D6" s="3">
        <v>3500</v>
      </c>
      <c r="E6" s="3">
        <f t="shared" ref="E6:E14" si="0">C6+D6</f>
        <v>3500</v>
      </c>
      <c r="F6" s="3">
        <v>3500</v>
      </c>
      <c r="G6" s="3">
        <f t="shared" ref="G6:G14" si="1">E6-F6</f>
        <v>0</v>
      </c>
    </row>
    <row r="7" spans="1:7" x14ac:dyDescent="0.25">
      <c r="A7" s="3">
        <v>3</v>
      </c>
      <c r="B7" s="3" t="s">
        <v>27</v>
      </c>
      <c r="C7" s="3"/>
      <c r="D7" s="3">
        <v>7000</v>
      </c>
      <c r="E7" s="3">
        <f t="shared" si="0"/>
        <v>7000</v>
      </c>
      <c r="F7" s="3">
        <v>7000</v>
      </c>
      <c r="G7" s="3">
        <f t="shared" si="1"/>
        <v>0</v>
      </c>
    </row>
    <row r="8" spans="1:7" x14ac:dyDescent="0.25">
      <c r="A8" s="3">
        <v>4</v>
      </c>
      <c r="B8" s="3" t="s">
        <v>28</v>
      </c>
      <c r="C8" s="3"/>
      <c r="D8" s="3">
        <v>4000</v>
      </c>
      <c r="E8" s="3">
        <f t="shared" si="0"/>
        <v>4000</v>
      </c>
      <c r="F8" s="3">
        <v>4000</v>
      </c>
      <c r="G8" s="3">
        <f t="shared" si="1"/>
        <v>0</v>
      </c>
    </row>
    <row r="9" spans="1:7" x14ac:dyDescent="0.25">
      <c r="A9" s="3">
        <v>5</v>
      </c>
      <c r="B9" s="4" t="s">
        <v>30</v>
      </c>
      <c r="C9" s="3"/>
      <c r="D9" s="3">
        <v>7000</v>
      </c>
      <c r="E9" s="3">
        <f t="shared" si="0"/>
        <v>7000</v>
      </c>
      <c r="F9" s="3">
        <v>6300</v>
      </c>
      <c r="G9" s="3">
        <f t="shared" si="1"/>
        <v>700</v>
      </c>
    </row>
    <row r="10" spans="1:7" x14ac:dyDescent="0.25">
      <c r="A10" s="3">
        <v>6</v>
      </c>
      <c r="B10" s="3" t="s">
        <v>31</v>
      </c>
      <c r="C10" s="3"/>
      <c r="D10" s="3">
        <v>1200</v>
      </c>
      <c r="E10" s="3">
        <f t="shared" si="0"/>
        <v>1200</v>
      </c>
      <c r="F10" s="3">
        <v>1200</v>
      </c>
      <c r="G10" s="3">
        <f t="shared" si="1"/>
        <v>0</v>
      </c>
    </row>
    <row r="11" spans="1:7" x14ac:dyDescent="0.25">
      <c r="A11" s="3">
        <v>7</v>
      </c>
      <c r="B11" s="3"/>
      <c r="C11" s="3"/>
      <c r="D11" s="3"/>
      <c r="E11" s="3"/>
      <c r="F11" s="3"/>
      <c r="G11" s="3"/>
    </row>
    <row r="12" spans="1:7" x14ac:dyDescent="0.25">
      <c r="A12" s="3">
        <v>8</v>
      </c>
      <c r="B12" s="3" t="s">
        <v>33</v>
      </c>
      <c r="C12" s="3">
        <v>100</v>
      </c>
      <c r="D12" s="3">
        <v>2300</v>
      </c>
      <c r="E12" s="3">
        <f t="shared" si="0"/>
        <v>2400</v>
      </c>
      <c r="F12" s="3">
        <v>2200</v>
      </c>
      <c r="G12" s="3">
        <f t="shared" si="1"/>
        <v>200</v>
      </c>
    </row>
    <row r="13" spans="1:7" x14ac:dyDescent="0.25">
      <c r="A13" s="3">
        <v>9</v>
      </c>
      <c r="B13" s="3" t="s">
        <v>34</v>
      </c>
      <c r="C13" s="3"/>
      <c r="D13" s="3">
        <v>6500</v>
      </c>
      <c r="E13" s="3">
        <f t="shared" si="0"/>
        <v>6500</v>
      </c>
      <c r="F13" s="3">
        <v>6500</v>
      </c>
      <c r="G13" s="3">
        <f t="shared" si="1"/>
        <v>0</v>
      </c>
    </row>
    <row r="14" spans="1:7" x14ac:dyDescent="0.25">
      <c r="A14" s="3">
        <v>10</v>
      </c>
      <c r="B14" s="3"/>
      <c r="C14" s="3"/>
      <c r="D14" s="3"/>
      <c r="E14" s="3">
        <f t="shared" si="0"/>
        <v>0</v>
      </c>
      <c r="F14" s="3"/>
      <c r="G14" s="3">
        <f t="shared" si="1"/>
        <v>0</v>
      </c>
    </row>
    <row r="15" spans="1:7" x14ac:dyDescent="0.25">
      <c r="A15" s="3"/>
      <c r="B15" s="2" t="s">
        <v>8</v>
      </c>
      <c r="C15" s="2"/>
      <c r="D15" s="2">
        <f>SUM(D5:D14)</f>
        <v>45500</v>
      </c>
      <c r="E15" s="2">
        <f>SUM(E5:E14)</f>
        <v>45600</v>
      </c>
      <c r="F15" s="2">
        <f>SUM(F5:F14)</f>
        <v>44700</v>
      </c>
      <c r="G15" s="2">
        <f>SUM(G5:G14)</f>
        <v>900</v>
      </c>
    </row>
    <row r="16" spans="1:7" x14ac:dyDescent="0.25">
      <c r="A16" s="5"/>
      <c r="B16" s="6"/>
      <c r="C16" s="6"/>
      <c r="D16" s="6" t="s">
        <v>9</v>
      </c>
      <c r="E16" s="6"/>
      <c r="F16" s="6"/>
      <c r="G16" s="5"/>
    </row>
    <row r="17" spans="2:11" x14ac:dyDescent="0.25">
      <c r="B17" s="7" t="s">
        <v>10</v>
      </c>
      <c r="C17" s="8"/>
      <c r="D17" s="9"/>
      <c r="E17" s="6"/>
      <c r="F17" s="10"/>
      <c r="G17" s="11"/>
      <c r="H17" s="10"/>
    </row>
    <row r="18" spans="2:11" x14ac:dyDescent="0.25">
      <c r="B18" s="1" t="s">
        <v>11</v>
      </c>
      <c r="C18" s="1"/>
      <c r="D18" s="1"/>
      <c r="E18" s="12"/>
      <c r="F18" s="1" t="s">
        <v>12</v>
      </c>
      <c r="G18" s="13"/>
      <c r="H18" s="13"/>
      <c r="I18" s="13"/>
    </row>
    <row r="19" spans="2:11" x14ac:dyDescent="0.25">
      <c r="B19" s="2" t="s">
        <v>13</v>
      </c>
      <c r="C19" s="2" t="s">
        <v>14</v>
      </c>
      <c r="D19" s="2" t="s">
        <v>15</v>
      </c>
      <c r="E19" s="2" t="s">
        <v>16</v>
      </c>
      <c r="F19" s="2" t="s">
        <v>13</v>
      </c>
      <c r="G19" s="2" t="s">
        <v>14</v>
      </c>
      <c r="H19" s="2" t="s">
        <v>15</v>
      </c>
      <c r="I19" s="2" t="s">
        <v>16</v>
      </c>
    </row>
    <row r="20" spans="2:11" x14ac:dyDescent="0.25">
      <c r="B20" s="14" t="s">
        <v>41</v>
      </c>
      <c r="C20" s="15">
        <f>D15</f>
        <v>45500</v>
      </c>
      <c r="D20" s="14"/>
      <c r="E20" s="14"/>
      <c r="F20" s="14" t="s">
        <v>41</v>
      </c>
      <c r="G20" s="15">
        <f>F15</f>
        <v>44700</v>
      </c>
      <c r="H20" s="14"/>
      <c r="I20" s="14"/>
      <c r="K20" s="16"/>
    </row>
    <row r="21" spans="2:11" x14ac:dyDescent="0.25">
      <c r="B21" s="14" t="s">
        <v>3</v>
      </c>
      <c r="C21" s="15">
        <f>DECEMBER!E30</f>
        <v>-753</v>
      </c>
      <c r="D21" s="14"/>
      <c r="E21" s="14"/>
      <c r="F21" s="14" t="s">
        <v>3</v>
      </c>
      <c r="G21" s="15">
        <f>DECEMBER!I30</f>
        <v>-853</v>
      </c>
      <c r="H21" s="14"/>
      <c r="I21" s="14"/>
    </row>
    <row r="22" spans="2:11" x14ac:dyDescent="0.25">
      <c r="B22" s="14" t="s">
        <v>17</v>
      </c>
      <c r="C22" s="17">
        <v>0.1</v>
      </c>
      <c r="D22" s="15">
        <f>C20*C22</f>
        <v>4550</v>
      </c>
      <c r="F22" s="14" t="s">
        <v>17</v>
      </c>
      <c r="G22" s="17">
        <v>0.1</v>
      </c>
      <c r="H22" s="15">
        <f>D22</f>
        <v>4550</v>
      </c>
      <c r="I22" s="14"/>
    </row>
    <row r="23" spans="2:11" x14ac:dyDescent="0.25">
      <c r="B23" s="18" t="s">
        <v>18</v>
      </c>
      <c r="C23" s="14" t="s">
        <v>9</v>
      </c>
      <c r="D23" s="14"/>
      <c r="E23" s="14"/>
      <c r="F23" s="18" t="s">
        <v>18</v>
      </c>
      <c r="G23" s="15"/>
      <c r="H23" s="14"/>
      <c r="I23" s="14"/>
    </row>
    <row r="24" spans="2:11" x14ac:dyDescent="0.25">
      <c r="B24" s="19" t="s">
        <v>42</v>
      </c>
      <c r="C24" s="3"/>
      <c r="D24" s="3">
        <v>3056</v>
      </c>
      <c r="E24" s="3"/>
      <c r="F24" s="19" t="s">
        <v>42</v>
      </c>
      <c r="G24" s="3"/>
      <c r="H24" s="3">
        <v>3056</v>
      </c>
      <c r="I24" s="3"/>
    </row>
    <row r="25" spans="2:11" x14ac:dyDescent="0.25">
      <c r="B25" s="20" t="s">
        <v>43</v>
      </c>
      <c r="C25" s="3"/>
      <c r="D25" s="3">
        <v>26941</v>
      </c>
      <c r="E25" s="3"/>
      <c r="F25" s="20" t="s">
        <v>43</v>
      </c>
      <c r="G25" s="3"/>
      <c r="H25" s="3">
        <v>26941</v>
      </c>
      <c r="I25" s="3"/>
    </row>
    <row r="26" spans="2:11" x14ac:dyDescent="0.25">
      <c r="B26" s="21" t="s">
        <v>44</v>
      </c>
      <c r="C26" s="14"/>
      <c r="D26" s="14">
        <v>10198</v>
      </c>
      <c r="E26" s="14"/>
      <c r="F26" s="21" t="s">
        <v>44</v>
      </c>
      <c r="G26" s="14"/>
      <c r="H26" s="14">
        <v>10198</v>
      </c>
      <c r="I26" s="14"/>
    </row>
    <row r="27" spans="2:11" x14ac:dyDescent="0.25">
      <c r="B27" s="21"/>
      <c r="C27" s="14"/>
      <c r="D27" s="14"/>
      <c r="E27" s="14"/>
      <c r="F27" s="21"/>
      <c r="G27" s="14"/>
      <c r="H27" s="14"/>
      <c r="I27" s="14"/>
    </row>
    <row r="28" spans="2:11" x14ac:dyDescent="0.25">
      <c r="B28" s="22"/>
      <c r="C28" s="14"/>
      <c r="D28" s="14"/>
      <c r="E28" s="14"/>
      <c r="F28" s="22"/>
      <c r="G28" s="14"/>
      <c r="H28" s="14"/>
      <c r="I28" s="14"/>
    </row>
    <row r="29" spans="2:11" x14ac:dyDescent="0.25">
      <c r="B29" s="20"/>
      <c r="C29" s="3"/>
      <c r="D29" s="23"/>
      <c r="E29" s="14"/>
      <c r="F29" s="3"/>
      <c r="G29" s="3"/>
      <c r="H29" s="3"/>
      <c r="I29" s="14"/>
    </row>
    <row r="30" spans="2:11" x14ac:dyDescent="0.25">
      <c r="B30" s="18" t="s">
        <v>8</v>
      </c>
      <c r="C30" s="24">
        <f>C20+C21-D22</f>
        <v>40197</v>
      </c>
      <c r="D30" s="24">
        <f>SUM(D24:D29)</f>
        <v>40195</v>
      </c>
      <c r="E30" s="24">
        <f>C30-D30</f>
        <v>2</v>
      </c>
      <c r="F30" s="18" t="s">
        <v>8</v>
      </c>
      <c r="G30" s="24">
        <f>G20+G21-H22</f>
        <v>39297</v>
      </c>
      <c r="H30" s="24">
        <f>SUM(H24:H29)</f>
        <v>40195</v>
      </c>
      <c r="I30" s="15">
        <f>G30-H30</f>
        <v>-898</v>
      </c>
    </row>
    <row r="32" spans="2:11" x14ac:dyDescent="0.25">
      <c r="B32" t="s">
        <v>19</v>
      </c>
      <c r="D32" t="s">
        <v>20</v>
      </c>
      <c r="G32" t="s">
        <v>21</v>
      </c>
    </row>
    <row r="34" spans="2:7" x14ac:dyDescent="0.25">
      <c r="B34" t="s">
        <v>22</v>
      </c>
      <c r="D34" t="s">
        <v>23</v>
      </c>
      <c r="G34" t="s">
        <v>35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H11" sqref="H11"/>
    </sheetView>
  </sheetViews>
  <sheetFormatPr defaultRowHeight="15" x14ac:dyDescent="0.25"/>
  <cols>
    <col min="1" max="1" width="4.85546875" customWidth="1"/>
    <col min="2" max="2" width="20.85546875" customWidth="1"/>
  </cols>
  <sheetData>
    <row r="1" spans="1:7" x14ac:dyDescent="0.25">
      <c r="C1" s="1" t="s">
        <v>24</v>
      </c>
      <c r="D1" s="1"/>
      <c r="E1" s="1"/>
      <c r="F1" s="25" t="s">
        <v>38</v>
      </c>
      <c r="G1" s="1"/>
    </row>
    <row r="2" spans="1:7" x14ac:dyDescent="0.25">
      <c r="A2" s="1"/>
      <c r="C2" s="1" t="s">
        <v>0</v>
      </c>
      <c r="D2" s="1"/>
      <c r="G2" s="1"/>
    </row>
    <row r="3" spans="1:7" x14ac:dyDescent="0.25">
      <c r="A3" s="1"/>
      <c r="B3" s="1"/>
      <c r="C3" s="1" t="s">
        <v>127</v>
      </c>
      <c r="F3" s="1"/>
      <c r="G3" s="1"/>
    </row>
    <row r="4" spans="1:7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7" x14ac:dyDescent="0.25">
      <c r="A5" s="3">
        <v>1</v>
      </c>
      <c r="B5" s="3" t="s">
        <v>29</v>
      </c>
      <c r="C5" s="3">
        <f>'JUNE 20'!G5:G16</f>
        <v>0</v>
      </c>
      <c r="D5" s="3">
        <v>3000</v>
      </c>
      <c r="E5" s="3">
        <f>C5+D5</f>
        <v>3000</v>
      </c>
      <c r="F5" s="3">
        <v>3000</v>
      </c>
      <c r="G5" s="3">
        <f>E5-F5</f>
        <v>0</v>
      </c>
    </row>
    <row r="6" spans="1:7" x14ac:dyDescent="0.25">
      <c r="A6" s="3">
        <v>2</v>
      </c>
      <c r="B6" s="3" t="s">
        <v>26</v>
      </c>
      <c r="C6" s="3">
        <f>'JUNE 20'!G6:G17</f>
        <v>0</v>
      </c>
      <c r="D6" s="3">
        <v>3500</v>
      </c>
      <c r="E6" s="3">
        <f t="shared" ref="E6:E12" si="0">C6+D6</f>
        <v>3500</v>
      </c>
      <c r="F6" s="3">
        <v>3500</v>
      </c>
      <c r="G6" s="3">
        <f t="shared" ref="G6:G15" si="1">E6-F6</f>
        <v>0</v>
      </c>
    </row>
    <row r="7" spans="1:7" x14ac:dyDescent="0.25">
      <c r="A7" s="3">
        <v>3</v>
      </c>
      <c r="B7" s="3" t="s">
        <v>27</v>
      </c>
      <c r="C7" s="3">
        <f>'JUNE 20'!G7:G18</f>
        <v>2000</v>
      </c>
      <c r="D7" s="3">
        <v>7000</v>
      </c>
      <c r="E7" s="3">
        <f t="shared" si="0"/>
        <v>9000</v>
      </c>
      <c r="F7" s="3">
        <v>7000</v>
      </c>
      <c r="G7" s="3">
        <f>E7-F7</f>
        <v>2000</v>
      </c>
    </row>
    <row r="8" spans="1:7" x14ac:dyDescent="0.25">
      <c r="A8" s="3">
        <v>4</v>
      </c>
      <c r="B8" s="3" t="s">
        <v>113</v>
      </c>
      <c r="C8" s="3">
        <f>'JUNE 20'!G8:G19</f>
        <v>0</v>
      </c>
      <c r="D8" s="3"/>
      <c r="E8" s="3">
        <f t="shared" si="0"/>
        <v>0</v>
      </c>
      <c r="F8" s="3"/>
      <c r="G8" s="3">
        <f t="shared" si="1"/>
        <v>0</v>
      </c>
    </row>
    <row r="9" spans="1:7" x14ac:dyDescent="0.25">
      <c r="A9" s="3">
        <v>5</v>
      </c>
      <c r="B9" s="4" t="s">
        <v>47</v>
      </c>
      <c r="C9" s="3">
        <f>'JUNE 20'!G9:G20</f>
        <v>11100</v>
      </c>
      <c r="D9" s="4">
        <v>4500</v>
      </c>
      <c r="E9" s="4">
        <f>C9+D9</f>
        <v>15600</v>
      </c>
      <c r="F9" s="3">
        <f>2000+2700</f>
        <v>4700</v>
      </c>
      <c r="G9" s="4">
        <f>E9-F9</f>
        <v>10900</v>
      </c>
    </row>
    <row r="10" spans="1:7" x14ac:dyDescent="0.25">
      <c r="A10" s="3">
        <v>6</v>
      </c>
      <c r="B10" s="4" t="s">
        <v>30</v>
      </c>
      <c r="C10" s="3">
        <f>'JUNE 20'!G10:G21</f>
        <v>15500</v>
      </c>
      <c r="D10" s="3">
        <v>8500</v>
      </c>
      <c r="E10" s="3">
        <f>C10+D10</f>
        <v>24000</v>
      </c>
      <c r="F10" s="3"/>
      <c r="G10" s="3">
        <f t="shared" si="1"/>
        <v>24000</v>
      </c>
    </row>
    <row r="11" spans="1:7" x14ac:dyDescent="0.25">
      <c r="A11" s="3">
        <v>7</v>
      </c>
      <c r="B11" s="3" t="s">
        <v>31</v>
      </c>
      <c r="C11" s="3">
        <f>'JUNE 20'!G11:G22</f>
        <v>2600</v>
      </c>
      <c r="D11" s="3">
        <v>1500</v>
      </c>
      <c r="E11" s="3">
        <f t="shared" si="0"/>
        <v>4100</v>
      </c>
      <c r="F11" s="3">
        <f>1000</f>
        <v>1000</v>
      </c>
      <c r="G11" s="3">
        <f t="shared" si="1"/>
        <v>3100</v>
      </c>
    </row>
    <row r="12" spans="1:7" x14ac:dyDescent="0.25">
      <c r="A12" s="3">
        <v>8</v>
      </c>
      <c r="B12" s="3" t="s">
        <v>113</v>
      </c>
      <c r="C12" s="3">
        <f>'JUNE 20'!G12:G23</f>
        <v>0</v>
      </c>
      <c r="D12" s="3"/>
      <c r="E12" s="3">
        <f t="shared" si="0"/>
        <v>0</v>
      </c>
      <c r="F12" s="3"/>
      <c r="G12" s="3">
        <f t="shared" si="1"/>
        <v>0</v>
      </c>
    </row>
    <row r="13" spans="1:7" x14ac:dyDescent="0.25">
      <c r="A13" s="3">
        <v>9</v>
      </c>
      <c r="B13" s="3"/>
      <c r="C13" s="3">
        <f>'JUNE 20'!G13:G24</f>
        <v>0</v>
      </c>
      <c r="D13" s="3"/>
      <c r="E13" s="3">
        <f>C13+D13</f>
        <v>0</v>
      </c>
      <c r="F13" s="3"/>
      <c r="G13" s="3">
        <f t="shared" si="1"/>
        <v>0</v>
      </c>
    </row>
    <row r="14" spans="1:7" x14ac:dyDescent="0.25">
      <c r="A14" s="3">
        <v>10</v>
      </c>
      <c r="B14" s="3"/>
      <c r="C14" s="3">
        <f>'JUNE 20'!G14:G25</f>
        <v>0</v>
      </c>
      <c r="D14" s="3"/>
      <c r="E14" s="3">
        <f>C14+D14</f>
        <v>0</v>
      </c>
      <c r="F14" s="3"/>
      <c r="G14" s="3">
        <f t="shared" si="1"/>
        <v>0</v>
      </c>
    </row>
    <row r="15" spans="1:7" x14ac:dyDescent="0.25">
      <c r="A15" s="3">
        <v>11</v>
      </c>
      <c r="B15" s="3"/>
      <c r="C15" s="3">
        <f>'MAY 20'!G15:G25</f>
        <v>0</v>
      </c>
      <c r="D15" s="3"/>
      <c r="E15" s="3">
        <f>C15+D15</f>
        <v>0</v>
      </c>
      <c r="F15" s="3"/>
      <c r="G15" s="3">
        <f t="shared" si="1"/>
        <v>0</v>
      </c>
    </row>
    <row r="16" spans="1:7" x14ac:dyDescent="0.25">
      <c r="A16" s="3"/>
      <c r="B16" s="2" t="s">
        <v>8</v>
      </c>
      <c r="C16" s="3">
        <f>SUM(C5:C15)</f>
        <v>31200</v>
      </c>
      <c r="D16" s="2">
        <f>SUM(D5:D15)</f>
        <v>28000</v>
      </c>
      <c r="E16" s="2">
        <f>SUM(E5:E15)</f>
        <v>59200</v>
      </c>
      <c r="F16" s="2">
        <f>SUM(F5:F15)</f>
        <v>19200</v>
      </c>
      <c r="G16" s="2">
        <f>SUM(G5:G15)</f>
        <v>40000</v>
      </c>
    </row>
    <row r="17" spans="1:15" x14ac:dyDescent="0.25">
      <c r="A17" s="5"/>
      <c r="B17" s="6"/>
      <c r="C17" s="6"/>
      <c r="D17" s="6" t="s">
        <v>9</v>
      </c>
      <c r="E17" s="6"/>
      <c r="F17" s="6"/>
      <c r="G17" s="5"/>
    </row>
    <row r="18" spans="1:15" x14ac:dyDescent="0.25">
      <c r="B18" s="7" t="s">
        <v>10</v>
      </c>
      <c r="C18" s="8"/>
      <c r="D18" s="9"/>
      <c r="E18" s="6"/>
      <c r="F18" s="10"/>
      <c r="G18" s="11"/>
      <c r="H18" s="10"/>
    </row>
    <row r="19" spans="1:15" x14ac:dyDescent="0.25">
      <c r="B19" s="1" t="s">
        <v>11</v>
      </c>
      <c r="C19" s="1"/>
      <c r="D19" s="1"/>
      <c r="E19" s="12"/>
      <c r="F19" s="1" t="s">
        <v>12</v>
      </c>
      <c r="G19" s="13"/>
      <c r="H19" s="13"/>
      <c r="I19" s="13"/>
    </row>
    <row r="20" spans="1:15" x14ac:dyDescent="0.25"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15" x14ac:dyDescent="0.25">
      <c r="B21" s="14" t="s">
        <v>70</v>
      </c>
      <c r="C21" s="15">
        <f>D16</f>
        <v>28000</v>
      </c>
      <c r="D21" s="14"/>
      <c r="E21" s="14"/>
      <c r="F21" s="14" t="s">
        <v>70</v>
      </c>
      <c r="G21" s="15">
        <f>F16</f>
        <v>19200</v>
      </c>
      <c r="H21" s="14"/>
      <c r="I21" s="14"/>
    </row>
    <row r="22" spans="1:15" x14ac:dyDescent="0.25">
      <c r="B22" s="14" t="s">
        <v>3</v>
      </c>
      <c r="C22" s="15">
        <f>'JUNE 20'!E33</f>
        <v>29779</v>
      </c>
      <c r="D22" s="14"/>
      <c r="E22" s="14"/>
      <c r="F22" s="14" t="s">
        <v>3</v>
      </c>
      <c r="G22" s="15">
        <f>'JUNE 20'!I33</f>
        <v>-1421</v>
      </c>
      <c r="H22" s="14"/>
      <c r="I22" s="14"/>
    </row>
    <row r="23" spans="1:15" x14ac:dyDescent="0.25">
      <c r="B23" s="14" t="s">
        <v>17</v>
      </c>
      <c r="C23" s="17">
        <v>0.1</v>
      </c>
      <c r="D23" s="15">
        <f>C21*C23</f>
        <v>2800</v>
      </c>
      <c r="F23" s="14" t="s">
        <v>17</v>
      </c>
      <c r="G23" s="17">
        <v>0.1</v>
      </c>
      <c r="H23" s="15">
        <f>D23</f>
        <v>2800</v>
      </c>
      <c r="I23" s="14"/>
    </row>
    <row r="24" spans="1:15" x14ac:dyDescent="0.25">
      <c r="B24" s="18" t="s">
        <v>18</v>
      </c>
      <c r="C24" s="14" t="s">
        <v>9</v>
      </c>
      <c r="D24" s="14"/>
      <c r="E24" s="14"/>
      <c r="F24" s="18" t="s">
        <v>18</v>
      </c>
      <c r="G24" s="15"/>
      <c r="H24" s="14"/>
      <c r="I24" s="14"/>
    </row>
    <row r="25" spans="1:15" x14ac:dyDescent="0.25">
      <c r="B25" s="27"/>
      <c r="C25" s="19"/>
      <c r="D25" s="3"/>
      <c r="E25" s="3"/>
      <c r="F25" s="27"/>
      <c r="G25" s="19"/>
      <c r="H25" s="3"/>
      <c r="I25" s="3"/>
    </row>
    <row r="26" spans="1:15" x14ac:dyDescent="0.25">
      <c r="B26" s="20" t="s">
        <v>62</v>
      </c>
      <c r="C26" s="3"/>
      <c r="D26" s="3">
        <f>3761+5061</f>
        <v>8822</v>
      </c>
      <c r="E26" s="3"/>
      <c r="F26" s="20" t="s">
        <v>62</v>
      </c>
      <c r="G26" s="3"/>
      <c r="H26" s="3">
        <f>3761+5061</f>
        <v>8822</v>
      </c>
      <c r="I26" s="3"/>
    </row>
    <row r="27" spans="1:15" x14ac:dyDescent="0.25">
      <c r="B27" s="21" t="s">
        <v>100</v>
      </c>
      <c r="C27" s="14"/>
      <c r="D27" s="14">
        <v>7450</v>
      </c>
      <c r="E27" s="14"/>
      <c r="F27" s="21" t="s">
        <v>100</v>
      </c>
      <c r="G27" s="14"/>
      <c r="H27" s="14">
        <v>7450</v>
      </c>
      <c r="I27" s="14"/>
    </row>
    <row r="28" spans="1:15" x14ac:dyDescent="0.25">
      <c r="B28" s="21"/>
      <c r="D28" s="14"/>
      <c r="E28" s="14"/>
      <c r="F28" s="21"/>
      <c r="H28" s="14"/>
      <c r="I28" s="14"/>
    </row>
    <row r="29" spans="1:15" x14ac:dyDescent="0.25">
      <c r="B29" s="28"/>
      <c r="C29" s="22"/>
      <c r="D29" s="14"/>
      <c r="E29" s="14"/>
      <c r="F29" s="28"/>
      <c r="G29" s="22"/>
      <c r="H29" s="14"/>
      <c r="I29" s="14"/>
      <c r="O29">
        <v>0</v>
      </c>
    </row>
    <row r="30" spans="1:15" x14ac:dyDescent="0.25">
      <c r="B30" s="20"/>
      <c r="C30" s="3"/>
      <c r="D30" s="23"/>
      <c r="E30" s="14"/>
      <c r="F30" s="20"/>
      <c r="G30" s="3"/>
      <c r="H30" s="23"/>
      <c r="I30" s="14"/>
    </row>
    <row r="31" spans="1:15" x14ac:dyDescent="0.25">
      <c r="B31" s="20"/>
      <c r="C31" s="3"/>
      <c r="D31" s="23"/>
      <c r="E31" s="14"/>
      <c r="F31" s="20"/>
      <c r="G31" s="3"/>
      <c r="H31" s="23"/>
      <c r="I31" s="14"/>
    </row>
    <row r="32" spans="1:15" x14ac:dyDescent="0.25">
      <c r="B32" s="20"/>
      <c r="C32" s="3"/>
      <c r="D32" s="23"/>
      <c r="E32" s="14"/>
      <c r="F32" s="20"/>
      <c r="G32" s="3"/>
      <c r="H32" s="23"/>
      <c r="I32" s="14"/>
    </row>
    <row r="33" spans="2:9" x14ac:dyDescent="0.25">
      <c r="B33" s="18" t="s">
        <v>8</v>
      </c>
      <c r="C33" s="24">
        <f>C21+C22-D23</f>
        <v>54979</v>
      </c>
      <c r="D33" s="24">
        <f>SUM(D25:D32)</f>
        <v>16272</v>
      </c>
      <c r="E33" s="24">
        <f>C33-D33</f>
        <v>38707</v>
      </c>
      <c r="F33" s="18" t="s">
        <v>8</v>
      </c>
      <c r="G33" s="24">
        <f>G21+G22-H23</f>
        <v>14979</v>
      </c>
      <c r="H33" s="24">
        <f>SUM(H25:H32)</f>
        <v>16272</v>
      </c>
      <c r="I33" s="15">
        <f>G33-H33</f>
        <v>-1293</v>
      </c>
    </row>
    <row r="35" spans="2:9" x14ac:dyDescent="0.25">
      <c r="B35" t="s">
        <v>19</v>
      </c>
      <c r="D35" t="s">
        <v>20</v>
      </c>
      <c r="G35" t="s">
        <v>21</v>
      </c>
    </row>
    <row r="37" spans="2:9" x14ac:dyDescent="0.25">
      <c r="B37" t="s">
        <v>82</v>
      </c>
      <c r="D37" t="s">
        <v>23</v>
      </c>
      <c r="G37" t="s">
        <v>35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opLeftCell="A3" workbookViewId="0">
      <selection activeCell="D11" sqref="D11"/>
    </sheetView>
  </sheetViews>
  <sheetFormatPr defaultRowHeight="15" x14ac:dyDescent="0.25"/>
  <cols>
    <col min="1" max="1" width="4.28515625" customWidth="1"/>
    <col min="2" max="2" width="20.7109375" bestFit="1" customWidth="1"/>
    <col min="3" max="3" width="8.42578125" customWidth="1"/>
  </cols>
  <sheetData>
    <row r="1" spans="1:7" x14ac:dyDescent="0.25">
      <c r="C1" s="1" t="s">
        <v>24</v>
      </c>
      <c r="D1" s="1"/>
      <c r="E1" s="1"/>
      <c r="F1" s="25" t="s">
        <v>38</v>
      </c>
      <c r="G1" s="1"/>
    </row>
    <row r="2" spans="1:7" x14ac:dyDescent="0.25">
      <c r="A2" s="1"/>
      <c r="C2" s="1" t="s">
        <v>0</v>
      </c>
      <c r="D2" s="1"/>
      <c r="G2" s="1"/>
    </row>
    <row r="3" spans="1:7" x14ac:dyDescent="0.25">
      <c r="A3" s="1"/>
      <c r="B3" s="1"/>
      <c r="C3" s="1" t="s">
        <v>128</v>
      </c>
      <c r="F3" s="1"/>
      <c r="G3" s="1"/>
    </row>
    <row r="4" spans="1:7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7" x14ac:dyDescent="0.25">
      <c r="A5" s="3">
        <v>1</v>
      </c>
      <c r="B5" s="3" t="s">
        <v>29</v>
      </c>
      <c r="C5" s="3">
        <f>'JULY 20'!G5:G15</f>
        <v>0</v>
      </c>
      <c r="D5" s="3">
        <v>3000</v>
      </c>
      <c r="E5" s="3">
        <f t="shared" ref="E5:E15" si="0">C5+D5</f>
        <v>3000</v>
      </c>
      <c r="F5" s="3">
        <v>3000</v>
      </c>
      <c r="G5" s="3">
        <f>E5-F5</f>
        <v>0</v>
      </c>
    </row>
    <row r="6" spans="1:7" x14ac:dyDescent="0.25">
      <c r="A6" s="3">
        <v>2</v>
      </c>
      <c r="B6" s="3" t="s">
        <v>26</v>
      </c>
      <c r="C6" s="3">
        <f>'JULY 20'!G6:G16</f>
        <v>0</v>
      </c>
      <c r="D6" s="3">
        <v>3500</v>
      </c>
      <c r="E6" s="3">
        <f t="shared" si="0"/>
        <v>3500</v>
      </c>
      <c r="F6" s="3">
        <f>3500</f>
        <v>3500</v>
      </c>
      <c r="G6" s="3">
        <f t="shared" ref="G6:G15" si="1">E6-F6</f>
        <v>0</v>
      </c>
    </row>
    <row r="7" spans="1:7" x14ac:dyDescent="0.25">
      <c r="A7" s="3">
        <v>3</v>
      </c>
      <c r="B7" s="3" t="s">
        <v>27</v>
      </c>
      <c r="C7" s="3">
        <f>'JULY 20'!G7:G17</f>
        <v>2000</v>
      </c>
      <c r="D7" s="3">
        <v>7000</v>
      </c>
      <c r="E7" s="3">
        <f t="shared" si="0"/>
        <v>9000</v>
      </c>
      <c r="F7" s="3">
        <v>7000</v>
      </c>
      <c r="G7" s="3">
        <f>E7-F7</f>
        <v>2000</v>
      </c>
    </row>
    <row r="8" spans="1:7" x14ac:dyDescent="0.25">
      <c r="A8" s="3">
        <v>4</v>
      </c>
      <c r="B8" s="3" t="s">
        <v>113</v>
      </c>
      <c r="C8" s="3">
        <f>'JULY 20'!G8:G18</f>
        <v>0</v>
      </c>
      <c r="D8" s="3"/>
      <c r="E8" s="3">
        <f t="shared" si="0"/>
        <v>0</v>
      </c>
      <c r="F8" s="3"/>
      <c r="G8" s="3">
        <f t="shared" si="1"/>
        <v>0</v>
      </c>
    </row>
    <row r="9" spans="1:7" x14ac:dyDescent="0.25">
      <c r="A9" s="3">
        <v>5</v>
      </c>
      <c r="B9" s="4" t="s">
        <v>47</v>
      </c>
      <c r="C9" s="3">
        <f>'JULY 20'!G9:G19</f>
        <v>10900</v>
      </c>
      <c r="D9" s="4">
        <v>4500</v>
      </c>
      <c r="E9" s="4">
        <f t="shared" si="0"/>
        <v>15400</v>
      </c>
      <c r="F9" s="3"/>
      <c r="G9" s="4">
        <f>E9-F9</f>
        <v>15400</v>
      </c>
    </row>
    <row r="10" spans="1:7" x14ac:dyDescent="0.25">
      <c r="A10" s="3">
        <v>6</v>
      </c>
      <c r="B10" s="4" t="s">
        <v>30</v>
      </c>
      <c r="C10" s="3">
        <f>'JULY 20'!G10:G20</f>
        <v>24000</v>
      </c>
      <c r="D10" s="3">
        <v>8500</v>
      </c>
      <c r="E10" s="3">
        <f t="shared" si="0"/>
        <v>32500</v>
      </c>
      <c r="F10" s="3"/>
      <c r="G10" s="3">
        <f t="shared" si="1"/>
        <v>32500</v>
      </c>
    </row>
    <row r="11" spans="1:7" x14ac:dyDescent="0.25">
      <c r="A11" s="3">
        <v>7</v>
      </c>
      <c r="B11" s="3" t="s">
        <v>31</v>
      </c>
      <c r="C11" s="3">
        <f>'JULY 20'!G11:G21</f>
        <v>3100</v>
      </c>
      <c r="D11" s="3">
        <v>1500</v>
      </c>
      <c r="E11" s="3">
        <f t="shared" si="0"/>
        <v>4600</v>
      </c>
      <c r="F11" s="3"/>
      <c r="G11" s="3">
        <f t="shared" si="1"/>
        <v>4600</v>
      </c>
    </row>
    <row r="12" spans="1:7" x14ac:dyDescent="0.25">
      <c r="A12" s="3">
        <v>8</v>
      </c>
      <c r="B12" s="3" t="s">
        <v>113</v>
      </c>
      <c r="C12" s="3">
        <f>'JULY 20'!G12:G22</f>
        <v>0</v>
      </c>
      <c r="D12" s="3"/>
      <c r="E12" s="3">
        <f t="shared" si="0"/>
        <v>0</v>
      </c>
      <c r="F12" s="3"/>
      <c r="G12" s="3">
        <f t="shared" si="1"/>
        <v>0</v>
      </c>
    </row>
    <row r="13" spans="1:7" x14ac:dyDescent="0.25">
      <c r="A13" s="3">
        <v>9</v>
      </c>
      <c r="B13" s="3"/>
      <c r="C13" s="3">
        <f>'JULY 20'!G13:G23</f>
        <v>0</v>
      </c>
      <c r="D13" s="3"/>
      <c r="E13" s="3">
        <f t="shared" si="0"/>
        <v>0</v>
      </c>
      <c r="F13" s="3"/>
      <c r="G13" s="3">
        <f t="shared" si="1"/>
        <v>0</v>
      </c>
    </row>
    <row r="14" spans="1:7" x14ac:dyDescent="0.25">
      <c r="A14" s="3">
        <v>10</v>
      </c>
      <c r="B14" s="3"/>
      <c r="C14" s="3">
        <f>'JULY 20'!G14:G24</f>
        <v>0</v>
      </c>
      <c r="D14" s="3"/>
      <c r="E14" s="3">
        <f t="shared" si="0"/>
        <v>0</v>
      </c>
      <c r="F14" s="3"/>
      <c r="G14" s="3">
        <f t="shared" si="1"/>
        <v>0</v>
      </c>
    </row>
    <row r="15" spans="1:7" x14ac:dyDescent="0.25">
      <c r="A15" s="3">
        <v>11</v>
      </c>
      <c r="B15" s="3"/>
      <c r="C15" s="3">
        <f>'JULY 20'!G15:G25</f>
        <v>0</v>
      </c>
      <c r="D15" s="3"/>
      <c r="E15" s="3">
        <f t="shared" si="0"/>
        <v>0</v>
      </c>
      <c r="F15" s="3"/>
      <c r="G15" s="3">
        <f t="shared" si="1"/>
        <v>0</v>
      </c>
    </row>
    <row r="16" spans="1:7" x14ac:dyDescent="0.25">
      <c r="A16" s="3"/>
      <c r="B16" s="2" t="s">
        <v>8</v>
      </c>
      <c r="C16" s="3">
        <f>SUM(C5:C15)</f>
        <v>40000</v>
      </c>
      <c r="D16" s="2">
        <f>SUM(D5:D15)</f>
        <v>28000</v>
      </c>
      <c r="E16" s="2">
        <f>SUM(E5:E15)</f>
        <v>68000</v>
      </c>
      <c r="F16" s="2">
        <f>SUM(F5:F15)</f>
        <v>13500</v>
      </c>
      <c r="G16" s="2">
        <f>SUM(G5:G15)</f>
        <v>54500</v>
      </c>
    </row>
    <row r="17" spans="1:16" x14ac:dyDescent="0.25">
      <c r="A17" s="5"/>
      <c r="B17" s="6"/>
      <c r="C17" s="6"/>
      <c r="D17" s="6" t="s">
        <v>9</v>
      </c>
      <c r="E17" s="6"/>
      <c r="F17" s="6"/>
      <c r="G17" s="5"/>
    </row>
    <row r="18" spans="1:16" x14ac:dyDescent="0.25">
      <c r="B18" s="7" t="s">
        <v>10</v>
      </c>
      <c r="C18" s="8"/>
      <c r="D18" s="9"/>
      <c r="E18" s="6"/>
      <c r="F18" s="10"/>
      <c r="G18" s="11"/>
      <c r="H18" s="10"/>
    </row>
    <row r="19" spans="1:16" x14ac:dyDescent="0.25">
      <c r="B19" s="1" t="s">
        <v>11</v>
      </c>
      <c r="C19" s="1"/>
      <c r="D19" s="1"/>
      <c r="E19" s="12"/>
      <c r="F19" s="1" t="s">
        <v>12</v>
      </c>
      <c r="G19" s="13"/>
      <c r="H19" s="13"/>
      <c r="I19" s="13"/>
    </row>
    <row r="20" spans="1:16" x14ac:dyDescent="0.25"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16" x14ac:dyDescent="0.25">
      <c r="B21" s="14" t="s">
        <v>73</v>
      </c>
      <c r="C21" s="15">
        <f>D16</f>
        <v>28000</v>
      </c>
      <c r="D21" s="14"/>
      <c r="E21" s="14"/>
      <c r="F21" s="14" t="s">
        <v>73</v>
      </c>
      <c r="G21" s="15">
        <f>F16</f>
        <v>13500</v>
      </c>
      <c r="H21" s="14"/>
      <c r="I21" s="14"/>
    </row>
    <row r="22" spans="1:16" x14ac:dyDescent="0.25">
      <c r="B22" s="14" t="s">
        <v>3</v>
      </c>
      <c r="C22" s="15">
        <f>'JULY 20'!E33</f>
        <v>38707</v>
      </c>
      <c r="D22" s="14"/>
      <c r="E22" s="14"/>
      <c r="F22" s="14" t="s">
        <v>3</v>
      </c>
      <c r="G22" s="15">
        <f>'JULY 20'!I33</f>
        <v>-1293</v>
      </c>
      <c r="H22" s="14"/>
      <c r="I22" s="14"/>
    </row>
    <row r="23" spans="1:16" x14ac:dyDescent="0.25">
      <c r="B23" s="14" t="s">
        <v>17</v>
      </c>
      <c r="C23" s="17">
        <v>0.1</v>
      </c>
      <c r="D23" s="15">
        <f>C21*C23</f>
        <v>2800</v>
      </c>
      <c r="F23" s="14" t="s">
        <v>17</v>
      </c>
      <c r="G23" s="17">
        <v>0.1</v>
      </c>
      <c r="H23" s="15">
        <f>D23</f>
        <v>2800</v>
      </c>
      <c r="I23" s="14"/>
    </row>
    <row r="24" spans="1:16" x14ac:dyDescent="0.25">
      <c r="B24" s="18" t="s">
        <v>18</v>
      </c>
      <c r="C24" s="14" t="s">
        <v>9</v>
      </c>
      <c r="D24" s="14"/>
      <c r="E24" s="14"/>
      <c r="F24" s="18" t="s">
        <v>18</v>
      </c>
      <c r="G24" s="15"/>
      <c r="H24" s="14"/>
      <c r="I24" s="14"/>
    </row>
    <row r="25" spans="1:16" x14ac:dyDescent="0.25">
      <c r="B25" s="27"/>
      <c r="C25" s="19"/>
      <c r="D25" s="3"/>
      <c r="E25" s="3"/>
      <c r="F25" s="27"/>
      <c r="G25" s="19"/>
      <c r="H25" s="3"/>
      <c r="I25" s="3"/>
    </row>
    <row r="26" spans="1:16" x14ac:dyDescent="0.25">
      <c r="B26" s="20" t="s">
        <v>62</v>
      </c>
      <c r="C26" s="3"/>
      <c r="D26" s="3">
        <v>5061</v>
      </c>
      <c r="E26" s="3"/>
      <c r="F26" s="20" t="s">
        <v>62</v>
      </c>
      <c r="G26" s="3"/>
      <c r="H26" s="3">
        <v>5061</v>
      </c>
      <c r="I26" s="3"/>
    </row>
    <row r="27" spans="1:16" x14ac:dyDescent="0.25">
      <c r="B27" s="21" t="s">
        <v>100</v>
      </c>
      <c r="C27" s="14"/>
      <c r="D27" s="14">
        <v>3605</v>
      </c>
      <c r="E27" s="14"/>
      <c r="F27" s="21" t="s">
        <v>100</v>
      </c>
      <c r="G27" s="14"/>
      <c r="H27" s="14">
        <v>3605</v>
      </c>
      <c r="I27" s="14"/>
    </row>
    <row r="28" spans="1:16" x14ac:dyDescent="0.25">
      <c r="B28" s="21" t="s">
        <v>131</v>
      </c>
      <c r="D28" s="14">
        <v>2041</v>
      </c>
      <c r="E28" s="14"/>
      <c r="F28" s="21" t="s">
        <v>131</v>
      </c>
      <c r="H28" s="14">
        <v>2041</v>
      </c>
      <c r="I28" s="14"/>
    </row>
    <row r="29" spans="1:16" x14ac:dyDescent="0.25">
      <c r="B29" s="28"/>
      <c r="C29" s="22"/>
      <c r="D29" s="14"/>
      <c r="E29" s="14"/>
      <c r="F29" s="28"/>
      <c r="G29" s="22"/>
      <c r="H29" s="14"/>
      <c r="I29" s="14"/>
    </row>
    <row r="30" spans="1:16" x14ac:dyDescent="0.25">
      <c r="B30" s="20"/>
      <c r="C30" s="3"/>
      <c r="D30" s="23"/>
      <c r="E30" s="14"/>
      <c r="F30" s="20"/>
      <c r="G30" s="3"/>
      <c r="H30" s="23"/>
      <c r="I30" s="14"/>
    </row>
    <row r="31" spans="1:16" x14ac:dyDescent="0.25">
      <c r="B31" s="20"/>
      <c r="C31" s="3"/>
      <c r="D31" s="23"/>
      <c r="E31" s="14"/>
      <c r="F31" s="20"/>
      <c r="G31" s="3"/>
      <c r="H31" s="23"/>
      <c r="I31" s="14"/>
      <c r="P31">
        <f>4000-3720</f>
        <v>280</v>
      </c>
    </row>
    <row r="32" spans="1:16" x14ac:dyDescent="0.25">
      <c r="B32" s="20"/>
      <c r="C32" s="3"/>
      <c r="D32" s="23"/>
      <c r="E32" s="14"/>
      <c r="F32" s="20"/>
      <c r="G32" s="3"/>
      <c r="H32" s="23"/>
      <c r="I32" s="14"/>
    </row>
    <row r="33" spans="2:9" x14ac:dyDescent="0.25">
      <c r="B33" s="18" t="s">
        <v>8</v>
      </c>
      <c r="C33" s="24">
        <f>C21+C22-D23</f>
        <v>63907</v>
      </c>
      <c r="D33" s="24">
        <f>SUM(D25:D32)</f>
        <v>10707</v>
      </c>
      <c r="E33" s="24">
        <f>C33-D33</f>
        <v>53200</v>
      </c>
      <c r="F33" s="18" t="s">
        <v>8</v>
      </c>
      <c r="G33" s="24">
        <f>G21+G22-H23</f>
        <v>9407</v>
      </c>
      <c r="H33" s="24">
        <f>SUM(H25:H32)</f>
        <v>10707</v>
      </c>
      <c r="I33" s="15">
        <f>G33-H33</f>
        <v>-1300</v>
      </c>
    </row>
    <row r="35" spans="2:9" x14ac:dyDescent="0.25">
      <c r="B35" t="s">
        <v>19</v>
      </c>
      <c r="D35" t="s">
        <v>20</v>
      </c>
      <c r="G35" t="s">
        <v>21</v>
      </c>
    </row>
    <row r="37" spans="2:9" x14ac:dyDescent="0.25">
      <c r="B37" t="s">
        <v>82</v>
      </c>
      <c r="D37" t="s">
        <v>23</v>
      </c>
      <c r="G37" t="s">
        <v>35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F9" sqref="F9"/>
    </sheetView>
  </sheetViews>
  <sheetFormatPr defaultRowHeight="15" x14ac:dyDescent="0.25"/>
  <cols>
    <col min="2" max="2" width="19.85546875" customWidth="1"/>
  </cols>
  <sheetData>
    <row r="1" spans="1:10" x14ac:dyDescent="0.25">
      <c r="C1" s="1" t="s">
        <v>24</v>
      </c>
      <c r="D1" s="1"/>
      <c r="E1" s="1"/>
      <c r="F1" s="25" t="s">
        <v>38</v>
      </c>
      <c r="G1" s="1"/>
    </row>
    <row r="2" spans="1:10" x14ac:dyDescent="0.25">
      <c r="A2" s="1"/>
      <c r="C2" s="1" t="s">
        <v>0</v>
      </c>
      <c r="D2" s="1"/>
      <c r="G2" s="1"/>
    </row>
    <row r="3" spans="1:10" x14ac:dyDescent="0.25">
      <c r="A3" s="1"/>
      <c r="B3" s="1"/>
      <c r="C3" s="1" t="s">
        <v>129</v>
      </c>
      <c r="F3" s="1"/>
      <c r="G3" s="1"/>
    </row>
    <row r="4" spans="1:10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10" x14ac:dyDescent="0.25">
      <c r="A5" s="3">
        <v>1</v>
      </c>
      <c r="B5" s="3" t="s">
        <v>29</v>
      </c>
      <c r="C5" s="3">
        <f>'AUGUST 20'!G5:G15</f>
        <v>0</v>
      </c>
      <c r="D5" s="3">
        <v>6000</v>
      </c>
      <c r="E5" s="3">
        <f t="shared" ref="E5:E15" si="0">C5+D5</f>
        <v>6000</v>
      </c>
      <c r="F5" s="3">
        <f>3000</f>
        <v>3000</v>
      </c>
      <c r="G5" s="3">
        <f>E5-F5</f>
        <v>3000</v>
      </c>
    </row>
    <row r="6" spans="1:10" x14ac:dyDescent="0.25">
      <c r="A6" s="3">
        <v>2</v>
      </c>
      <c r="B6" s="3" t="s">
        <v>26</v>
      </c>
      <c r="C6" s="3">
        <f>'AUGUST 20'!G6:G16</f>
        <v>0</v>
      </c>
      <c r="D6" s="3">
        <v>3500</v>
      </c>
      <c r="E6" s="3">
        <f t="shared" si="0"/>
        <v>3500</v>
      </c>
      <c r="F6" s="3">
        <f>3500</f>
        <v>3500</v>
      </c>
      <c r="G6" s="3">
        <f t="shared" ref="G6:G15" si="1">E6-F6</f>
        <v>0</v>
      </c>
    </row>
    <row r="7" spans="1:10" x14ac:dyDescent="0.25">
      <c r="A7" s="3">
        <v>3</v>
      </c>
      <c r="B7" s="3" t="s">
        <v>27</v>
      </c>
      <c r="C7" s="3">
        <f>'AUGUST 20'!G7:G17</f>
        <v>2000</v>
      </c>
      <c r="D7" s="3">
        <v>7000</v>
      </c>
      <c r="E7" s="3">
        <f t="shared" si="0"/>
        <v>9000</v>
      </c>
      <c r="F7" s="3">
        <f>7000</f>
        <v>7000</v>
      </c>
      <c r="G7" s="3">
        <f>E7-F7</f>
        <v>2000</v>
      </c>
    </row>
    <row r="8" spans="1:10" x14ac:dyDescent="0.25">
      <c r="A8" s="3">
        <v>4</v>
      </c>
      <c r="B8" s="3" t="s">
        <v>113</v>
      </c>
      <c r="C8" s="3">
        <f>'AUGUST 20'!G8:G18</f>
        <v>0</v>
      </c>
      <c r="D8" s="3"/>
      <c r="E8" s="3">
        <f t="shared" si="0"/>
        <v>0</v>
      </c>
      <c r="F8" s="3"/>
      <c r="G8" s="3">
        <f t="shared" si="1"/>
        <v>0</v>
      </c>
    </row>
    <row r="9" spans="1:10" x14ac:dyDescent="0.25">
      <c r="A9" s="3">
        <v>5</v>
      </c>
      <c r="B9" s="4" t="s">
        <v>47</v>
      </c>
      <c r="C9" s="3">
        <f>'AUGUST 20'!G9:G19</f>
        <v>15400</v>
      </c>
      <c r="D9" s="4">
        <v>4500</v>
      </c>
      <c r="E9" s="4">
        <f t="shared" si="0"/>
        <v>19900</v>
      </c>
      <c r="F9" s="3">
        <f>1800</f>
        <v>1800</v>
      </c>
      <c r="G9" s="4">
        <f>E9-F9</f>
        <v>18100</v>
      </c>
    </row>
    <row r="10" spans="1:10" x14ac:dyDescent="0.25">
      <c r="A10" s="3">
        <v>6</v>
      </c>
      <c r="B10" s="4" t="s">
        <v>30</v>
      </c>
      <c r="C10" s="3">
        <f>'AUGUST 20'!G10:G20</f>
        <v>32500</v>
      </c>
      <c r="D10" s="3">
        <v>8500</v>
      </c>
      <c r="E10" s="3">
        <f t="shared" si="0"/>
        <v>41000</v>
      </c>
      <c r="F10" s="3">
        <f>10500+7500+23000</f>
        <v>41000</v>
      </c>
      <c r="G10" s="3">
        <f t="shared" si="1"/>
        <v>0</v>
      </c>
      <c r="H10" t="s">
        <v>98</v>
      </c>
    </row>
    <row r="11" spans="1:10" x14ac:dyDescent="0.25">
      <c r="A11" s="3">
        <v>7</v>
      </c>
      <c r="B11" s="3" t="s">
        <v>31</v>
      </c>
      <c r="C11" s="3">
        <f>'AUGUST 20'!G11:G21</f>
        <v>4600</v>
      </c>
      <c r="D11" s="3">
        <v>1500</v>
      </c>
      <c r="E11" s="3">
        <f t="shared" si="0"/>
        <v>6100</v>
      </c>
      <c r="F11" s="3">
        <f>2000</f>
        <v>2000</v>
      </c>
      <c r="G11" s="3">
        <f t="shared" si="1"/>
        <v>4100</v>
      </c>
    </row>
    <row r="12" spans="1:10" x14ac:dyDescent="0.25">
      <c r="A12" s="3">
        <v>8</v>
      </c>
      <c r="B12" s="3" t="s">
        <v>113</v>
      </c>
      <c r="C12" s="3">
        <f>'AUGUST 20'!G12:G22</f>
        <v>0</v>
      </c>
      <c r="D12" s="3"/>
      <c r="E12" s="3">
        <f t="shared" si="0"/>
        <v>0</v>
      </c>
      <c r="F12" s="3"/>
      <c r="G12" s="3">
        <f t="shared" si="1"/>
        <v>0</v>
      </c>
    </row>
    <row r="13" spans="1:10" x14ac:dyDescent="0.25">
      <c r="A13" s="3">
        <v>9</v>
      </c>
      <c r="B13" s="3"/>
      <c r="C13" s="3">
        <f>'AUGUST 20'!G13:G23</f>
        <v>0</v>
      </c>
      <c r="D13" s="3"/>
      <c r="E13" s="3">
        <f t="shared" si="0"/>
        <v>0</v>
      </c>
      <c r="F13" s="3"/>
      <c r="G13" s="3">
        <f t="shared" si="1"/>
        <v>0</v>
      </c>
      <c r="J13">
        <f>1500*5</f>
        <v>7500</v>
      </c>
    </row>
    <row r="14" spans="1:10" x14ac:dyDescent="0.25">
      <c r="A14" s="3">
        <v>10</v>
      </c>
      <c r="B14" s="3"/>
      <c r="C14" s="3">
        <f>'AUGUST 20'!G14:G24</f>
        <v>0</v>
      </c>
      <c r="D14" s="3"/>
      <c r="E14" s="3">
        <f t="shared" si="0"/>
        <v>0</v>
      </c>
      <c r="F14" s="3"/>
      <c r="G14" s="3">
        <f t="shared" si="1"/>
        <v>0</v>
      </c>
    </row>
    <row r="15" spans="1:10" x14ac:dyDescent="0.25">
      <c r="A15" s="3">
        <v>11</v>
      </c>
      <c r="B15" s="3"/>
      <c r="C15" s="3">
        <f>'AUGUST 20'!G15:G25</f>
        <v>0</v>
      </c>
      <c r="D15" s="3"/>
      <c r="E15" s="3">
        <f t="shared" si="0"/>
        <v>0</v>
      </c>
      <c r="F15" s="3"/>
      <c r="G15" s="3">
        <f t="shared" si="1"/>
        <v>0</v>
      </c>
      <c r="I15">
        <f>23000</f>
        <v>23000</v>
      </c>
    </row>
    <row r="16" spans="1:10" x14ac:dyDescent="0.25">
      <c r="A16" s="3"/>
      <c r="B16" s="2" t="s">
        <v>8</v>
      </c>
      <c r="C16" s="3">
        <f>SUM(C5:C15)</f>
        <v>54500</v>
      </c>
      <c r="D16" s="2">
        <f>SUM(D5:D15)</f>
        <v>31000</v>
      </c>
      <c r="E16" s="2">
        <f>SUM(E5:E15)</f>
        <v>85500</v>
      </c>
      <c r="F16" s="2">
        <f>SUM(F5:F15)</f>
        <v>58300</v>
      </c>
      <c r="G16" s="2">
        <f>SUM(G5:G15)</f>
        <v>27200</v>
      </c>
    </row>
    <row r="17" spans="1:9" x14ac:dyDescent="0.25">
      <c r="A17" s="5"/>
      <c r="B17" s="6"/>
      <c r="C17" s="6"/>
      <c r="D17" s="6" t="s">
        <v>9</v>
      </c>
      <c r="E17" s="6"/>
      <c r="F17" s="6"/>
      <c r="G17" s="5"/>
    </row>
    <row r="18" spans="1:9" x14ac:dyDescent="0.25">
      <c r="B18" s="7" t="s">
        <v>10</v>
      </c>
      <c r="C18" s="8"/>
      <c r="D18" s="9"/>
      <c r="E18" s="6"/>
      <c r="F18" s="10"/>
      <c r="G18" s="11"/>
      <c r="H18" s="10"/>
    </row>
    <row r="19" spans="1:9" x14ac:dyDescent="0.25">
      <c r="B19" s="1" t="s">
        <v>11</v>
      </c>
      <c r="C19" s="1"/>
      <c r="D19" s="1"/>
      <c r="E19" s="12"/>
      <c r="F19" s="1" t="s">
        <v>12</v>
      </c>
      <c r="G19" s="13"/>
      <c r="H19" s="13"/>
      <c r="I19" s="13"/>
    </row>
    <row r="20" spans="1:9" x14ac:dyDescent="0.25"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9" x14ac:dyDescent="0.25">
      <c r="B21" s="14" t="s">
        <v>130</v>
      </c>
      <c r="C21" s="15">
        <f>D16</f>
        <v>31000</v>
      </c>
      <c r="D21" s="14"/>
      <c r="E21" s="14"/>
      <c r="F21" s="14" t="s">
        <v>130</v>
      </c>
      <c r="G21" s="15">
        <f>F16</f>
        <v>58300</v>
      </c>
      <c r="H21" s="14"/>
      <c r="I21" s="14"/>
    </row>
    <row r="22" spans="1:9" x14ac:dyDescent="0.25">
      <c r="B22" s="14" t="s">
        <v>3</v>
      </c>
      <c r="C22" s="15">
        <f>'AUGUST 20'!E33</f>
        <v>53200</v>
      </c>
      <c r="D22" s="14"/>
      <c r="E22" s="14"/>
      <c r="F22" s="14" t="s">
        <v>3</v>
      </c>
      <c r="G22" s="15">
        <f>'AUGUST 20'!I33</f>
        <v>-1300</v>
      </c>
      <c r="H22" s="14"/>
      <c r="I22" s="14"/>
    </row>
    <row r="23" spans="1:9" x14ac:dyDescent="0.25">
      <c r="B23" s="14" t="s">
        <v>17</v>
      </c>
      <c r="C23" s="17">
        <v>0.1</v>
      </c>
      <c r="D23" s="15">
        <f>C21*C23</f>
        <v>3100</v>
      </c>
      <c r="F23" s="14" t="s">
        <v>17</v>
      </c>
      <c r="G23" s="17">
        <v>0.1</v>
      </c>
      <c r="H23" s="15">
        <f>D23</f>
        <v>3100</v>
      </c>
      <c r="I23" s="14"/>
    </row>
    <row r="24" spans="1:9" x14ac:dyDescent="0.25">
      <c r="B24" s="18" t="s">
        <v>18</v>
      </c>
      <c r="C24" s="14" t="s">
        <v>9</v>
      </c>
      <c r="D24" s="14"/>
      <c r="E24" s="14"/>
      <c r="F24" s="18" t="s">
        <v>18</v>
      </c>
      <c r="G24" s="15"/>
      <c r="H24" s="14"/>
      <c r="I24" s="14"/>
    </row>
    <row r="25" spans="1:9" x14ac:dyDescent="0.25">
      <c r="B25" s="27"/>
      <c r="C25" s="19"/>
      <c r="D25" s="3"/>
      <c r="E25" s="3"/>
      <c r="F25" s="27"/>
      <c r="G25" s="19"/>
      <c r="H25" s="3"/>
      <c r="I25" s="3"/>
    </row>
    <row r="26" spans="1:9" x14ac:dyDescent="0.25">
      <c r="B26" s="20" t="s">
        <v>62</v>
      </c>
      <c r="C26" s="3"/>
      <c r="D26" s="3">
        <v>8087</v>
      </c>
      <c r="E26" s="3"/>
      <c r="F26" s="20" t="s">
        <v>62</v>
      </c>
      <c r="G26" s="3"/>
      <c r="H26" s="3">
        <v>8087</v>
      </c>
      <c r="I26" s="3"/>
    </row>
    <row r="27" spans="1:9" x14ac:dyDescent="0.25">
      <c r="B27" s="21" t="s">
        <v>100</v>
      </c>
      <c r="C27" s="14"/>
      <c r="D27" s="14">
        <v>3100</v>
      </c>
      <c r="E27" s="14"/>
      <c r="F27" s="21" t="s">
        <v>100</v>
      </c>
      <c r="G27" s="14"/>
      <c r="H27" s="14">
        <v>3100</v>
      </c>
      <c r="I27" s="14"/>
    </row>
    <row r="28" spans="1:9" x14ac:dyDescent="0.25">
      <c r="B28" s="21" t="s">
        <v>132</v>
      </c>
      <c r="D28" s="14">
        <v>10500</v>
      </c>
      <c r="E28" s="14"/>
      <c r="F28" s="21" t="s">
        <v>132</v>
      </c>
      <c r="H28" s="14">
        <v>10500</v>
      </c>
      <c r="I28" s="14"/>
    </row>
    <row r="29" spans="1:9" x14ac:dyDescent="0.25">
      <c r="B29" s="28" t="s">
        <v>133</v>
      </c>
      <c r="C29" s="22"/>
      <c r="D29" s="14">
        <v>1800</v>
      </c>
      <c r="E29" s="14"/>
      <c r="F29" s="28" t="s">
        <v>133</v>
      </c>
      <c r="G29" s="22"/>
      <c r="H29" s="14">
        <v>1800</v>
      </c>
      <c r="I29" s="14"/>
    </row>
    <row r="30" spans="1:9" x14ac:dyDescent="0.25">
      <c r="B30" s="20" t="s">
        <v>136</v>
      </c>
      <c r="C30" s="3"/>
      <c r="D30" s="23">
        <f>7500+23000</f>
        <v>30500</v>
      </c>
      <c r="E30" s="14"/>
      <c r="F30" s="20" t="s">
        <v>136</v>
      </c>
      <c r="G30" s="3"/>
      <c r="H30" s="23">
        <f>7500+23000</f>
        <v>30500</v>
      </c>
      <c r="I30" s="14"/>
    </row>
    <row r="31" spans="1:9" x14ac:dyDescent="0.25">
      <c r="B31" s="20"/>
      <c r="C31" s="3"/>
      <c r="D31" s="23"/>
      <c r="E31" s="14"/>
      <c r="F31" s="20"/>
      <c r="G31" s="3"/>
      <c r="H31" s="23"/>
      <c r="I31" s="14"/>
    </row>
    <row r="32" spans="1:9" x14ac:dyDescent="0.25">
      <c r="B32" s="20"/>
      <c r="C32" s="3"/>
      <c r="D32" s="23"/>
      <c r="E32" s="14"/>
      <c r="F32" s="20"/>
      <c r="G32" s="3"/>
      <c r="H32" s="23"/>
      <c r="I32" s="14"/>
    </row>
    <row r="33" spans="2:9" x14ac:dyDescent="0.25">
      <c r="B33" s="18" t="s">
        <v>8</v>
      </c>
      <c r="C33" s="24">
        <f>C21+C22-D23</f>
        <v>81100</v>
      </c>
      <c r="D33" s="24">
        <f>SUM(D25:D32)</f>
        <v>53987</v>
      </c>
      <c r="E33" s="24">
        <f>C33-D33</f>
        <v>27113</v>
      </c>
      <c r="F33" s="18" t="s">
        <v>8</v>
      </c>
      <c r="G33" s="24">
        <f>G21+G22-H23</f>
        <v>53900</v>
      </c>
      <c r="H33" s="24">
        <f>SUM(H25:H32)</f>
        <v>53987</v>
      </c>
      <c r="I33" s="15">
        <f>G33-H33</f>
        <v>-87</v>
      </c>
    </row>
    <row r="35" spans="2:9" x14ac:dyDescent="0.25">
      <c r="B35" t="s">
        <v>19</v>
      </c>
      <c r="D35" t="s">
        <v>20</v>
      </c>
      <c r="G35" t="s">
        <v>21</v>
      </c>
    </row>
    <row r="37" spans="2:9" x14ac:dyDescent="0.25">
      <c r="B37" t="s">
        <v>82</v>
      </c>
      <c r="D37" t="s">
        <v>23</v>
      </c>
      <c r="G37" t="s">
        <v>35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J12" sqref="J12"/>
    </sheetView>
  </sheetViews>
  <sheetFormatPr defaultRowHeight="15" x14ac:dyDescent="0.25"/>
  <cols>
    <col min="1" max="1" width="4.85546875" bestFit="1" customWidth="1"/>
    <col min="2" max="2" width="23.7109375" customWidth="1"/>
  </cols>
  <sheetData>
    <row r="1" spans="1:8" x14ac:dyDescent="0.25">
      <c r="C1" s="1" t="s">
        <v>24</v>
      </c>
      <c r="D1" s="1"/>
      <c r="E1" s="1"/>
      <c r="F1" s="25" t="s">
        <v>38</v>
      </c>
      <c r="G1" s="1"/>
    </row>
    <row r="2" spans="1:8" x14ac:dyDescent="0.25">
      <c r="A2" s="1"/>
      <c r="C2" s="1" t="s">
        <v>0</v>
      </c>
      <c r="D2" s="1"/>
      <c r="G2" s="1"/>
    </row>
    <row r="3" spans="1:8" x14ac:dyDescent="0.25">
      <c r="A3" s="1"/>
      <c r="B3" s="1"/>
      <c r="C3" s="1" t="s">
        <v>134</v>
      </c>
      <c r="F3" s="1"/>
      <c r="G3" s="1"/>
    </row>
    <row r="4" spans="1:8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8" x14ac:dyDescent="0.25">
      <c r="A5" s="3">
        <v>1</v>
      </c>
      <c r="B5" s="3" t="s">
        <v>29</v>
      </c>
      <c r="C5" s="3">
        <f>'SEPTEMBER 20'!G5:G16</f>
        <v>3000</v>
      </c>
      <c r="D5" s="3">
        <v>6000</v>
      </c>
      <c r="E5" s="3">
        <f t="shared" ref="E5:E15" si="0">C5+D5</f>
        <v>9000</v>
      </c>
      <c r="F5" s="3">
        <f>3000</f>
        <v>3000</v>
      </c>
      <c r="G5" s="3">
        <f>E5-F5</f>
        <v>6000</v>
      </c>
    </row>
    <row r="6" spans="1:8" x14ac:dyDescent="0.25">
      <c r="A6" s="3">
        <v>2</v>
      </c>
      <c r="B6" s="3" t="s">
        <v>26</v>
      </c>
      <c r="C6" s="3">
        <f>'SEPTEMBER 20'!G6:G17</f>
        <v>0</v>
      </c>
      <c r="D6" s="3">
        <v>3500</v>
      </c>
      <c r="E6" s="3">
        <f t="shared" si="0"/>
        <v>3500</v>
      </c>
      <c r="F6" s="3">
        <f>3500</f>
        <v>3500</v>
      </c>
      <c r="G6" s="3">
        <f t="shared" ref="G6:G15" si="1">E6-F6</f>
        <v>0</v>
      </c>
    </row>
    <row r="7" spans="1:8" x14ac:dyDescent="0.25">
      <c r="A7" s="3">
        <v>3</v>
      </c>
      <c r="B7" s="3" t="s">
        <v>27</v>
      </c>
      <c r="C7" s="3">
        <f>'SEPTEMBER 20'!G7:G18</f>
        <v>2000</v>
      </c>
      <c r="D7" s="3">
        <v>7000</v>
      </c>
      <c r="E7" s="3">
        <f t="shared" si="0"/>
        <v>9000</v>
      </c>
      <c r="F7" s="3">
        <f>7000</f>
        <v>7000</v>
      </c>
      <c r="G7" s="3">
        <f>E7-F7</f>
        <v>2000</v>
      </c>
    </row>
    <row r="8" spans="1:8" x14ac:dyDescent="0.25">
      <c r="A8" s="3">
        <v>4</v>
      </c>
      <c r="B8" s="3" t="s">
        <v>113</v>
      </c>
      <c r="C8" s="3">
        <f>'SEPTEMBER 20'!G8:G19</f>
        <v>0</v>
      </c>
      <c r="D8" s="3"/>
      <c r="E8" s="3">
        <f t="shared" si="0"/>
        <v>0</v>
      </c>
      <c r="F8" s="3"/>
      <c r="G8" s="3">
        <f t="shared" si="1"/>
        <v>0</v>
      </c>
    </row>
    <row r="9" spans="1:8" x14ac:dyDescent="0.25">
      <c r="A9" s="3">
        <v>5</v>
      </c>
      <c r="B9" s="4" t="s">
        <v>47</v>
      </c>
      <c r="C9" s="3">
        <f>'SEPTEMBER 20'!G9:G20</f>
        <v>18100</v>
      </c>
      <c r="D9" s="4">
        <v>4500</v>
      </c>
      <c r="E9" s="4">
        <f t="shared" si="0"/>
        <v>22600</v>
      </c>
      <c r="F9" s="3">
        <f>3000</f>
        <v>3000</v>
      </c>
      <c r="G9" s="4">
        <f>E9-F9</f>
        <v>19600</v>
      </c>
      <c r="H9" t="s">
        <v>98</v>
      </c>
    </row>
    <row r="10" spans="1:8" x14ac:dyDescent="0.25">
      <c r="A10" s="3">
        <v>6</v>
      </c>
      <c r="B10" s="4" t="s">
        <v>138</v>
      </c>
      <c r="C10" s="3">
        <f>'SEPTEMBER 20'!G10:G21</f>
        <v>0</v>
      </c>
      <c r="D10" s="3">
        <v>7000</v>
      </c>
      <c r="E10" s="3">
        <f t="shared" si="0"/>
        <v>7000</v>
      </c>
      <c r="F10" s="3">
        <v>7000</v>
      </c>
      <c r="G10" s="3">
        <f t="shared" si="1"/>
        <v>0</v>
      </c>
      <c r="H10" t="s">
        <v>98</v>
      </c>
    </row>
    <row r="11" spans="1:8" x14ac:dyDescent="0.25">
      <c r="A11" s="3">
        <v>7</v>
      </c>
      <c r="B11" s="3" t="s">
        <v>31</v>
      </c>
      <c r="C11" s="3">
        <f>'SEPTEMBER 20'!G11:G22</f>
        <v>4100</v>
      </c>
      <c r="D11" s="3">
        <v>1500</v>
      </c>
      <c r="E11" s="3">
        <f t="shared" si="0"/>
        <v>5600</v>
      </c>
      <c r="F11" s="3">
        <v>1500</v>
      </c>
      <c r="G11" s="3">
        <f t="shared" si="1"/>
        <v>4100</v>
      </c>
    </row>
    <row r="12" spans="1:8" x14ac:dyDescent="0.25">
      <c r="A12" s="3">
        <v>8</v>
      </c>
      <c r="B12" s="3" t="s">
        <v>113</v>
      </c>
      <c r="C12" s="3">
        <f>'SEPTEMBER 20'!G12:G23</f>
        <v>0</v>
      </c>
      <c r="D12" s="3"/>
      <c r="E12" s="3">
        <f t="shared" si="0"/>
        <v>0</v>
      </c>
      <c r="F12" s="3"/>
      <c r="G12" s="3">
        <f t="shared" si="1"/>
        <v>0</v>
      </c>
    </row>
    <row r="13" spans="1:8" x14ac:dyDescent="0.25">
      <c r="A13" s="3">
        <v>9</v>
      </c>
      <c r="B13" s="3"/>
      <c r="C13" s="3">
        <f>'SEPTEMBER 20'!G13:G24</f>
        <v>0</v>
      </c>
      <c r="D13" s="3"/>
      <c r="E13" s="3">
        <f t="shared" si="0"/>
        <v>0</v>
      </c>
      <c r="F13" s="3"/>
      <c r="G13" s="3">
        <f t="shared" si="1"/>
        <v>0</v>
      </c>
    </row>
    <row r="14" spans="1:8" x14ac:dyDescent="0.25">
      <c r="A14" s="3">
        <v>10</v>
      </c>
      <c r="B14" s="3"/>
      <c r="C14" s="3">
        <f>'SEPTEMBER 20'!G14:G25</f>
        <v>0</v>
      </c>
      <c r="D14" s="3"/>
      <c r="E14" s="3">
        <f t="shared" si="0"/>
        <v>0</v>
      </c>
      <c r="F14" s="3"/>
      <c r="G14" s="3">
        <f t="shared" si="1"/>
        <v>0</v>
      </c>
    </row>
    <row r="15" spans="1:8" x14ac:dyDescent="0.25">
      <c r="A15" s="3">
        <v>11</v>
      </c>
      <c r="B15" s="3"/>
      <c r="C15" s="3">
        <f>'SEPTEMBER 20'!G15:G26</f>
        <v>0</v>
      </c>
      <c r="D15" s="3"/>
      <c r="E15" s="3">
        <f t="shared" si="0"/>
        <v>0</v>
      </c>
      <c r="F15" s="3"/>
      <c r="G15" s="3">
        <f t="shared" si="1"/>
        <v>0</v>
      </c>
    </row>
    <row r="16" spans="1:8" x14ac:dyDescent="0.25">
      <c r="A16" s="3"/>
      <c r="B16" s="2" t="s">
        <v>8</v>
      </c>
      <c r="C16" s="3">
        <f>'SEPTEMBER 20'!G16:G27</f>
        <v>27200</v>
      </c>
      <c r="D16" s="2">
        <f>SUM(D5:D15)</f>
        <v>29500</v>
      </c>
      <c r="E16" s="2">
        <f>SUM(E5:E15)</f>
        <v>56700</v>
      </c>
      <c r="F16" s="2">
        <f>SUM(F5:F15)</f>
        <v>25000</v>
      </c>
      <c r="G16" s="2">
        <f>SUM(G5:G15)</f>
        <v>31700</v>
      </c>
    </row>
    <row r="17" spans="1:9" x14ac:dyDescent="0.25">
      <c r="A17" s="5"/>
      <c r="B17" s="6"/>
      <c r="C17" s="3">
        <f>'SEPTEMBER 20'!G17:G28</f>
        <v>0</v>
      </c>
      <c r="D17" s="6" t="s">
        <v>9</v>
      </c>
      <c r="E17" s="6"/>
      <c r="F17" s="6"/>
      <c r="G17" s="5"/>
    </row>
    <row r="18" spans="1:9" x14ac:dyDescent="0.25">
      <c r="B18" s="7" t="s">
        <v>10</v>
      </c>
      <c r="C18" s="8"/>
      <c r="D18" s="9"/>
      <c r="E18" s="6"/>
      <c r="F18" s="10"/>
      <c r="G18" s="11"/>
      <c r="H18" s="10"/>
    </row>
    <row r="19" spans="1:9" x14ac:dyDescent="0.25">
      <c r="B19" s="1" t="s">
        <v>11</v>
      </c>
      <c r="C19" s="1"/>
      <c r="D19" s="1"/>
      <c r="E19" s="12"/>
      <c r="F19" s="1" t="s">
        <v>12</v>
      </c>
      <c r="G19" s="13"/>
      <c r="H19" s="13"/>
      <c r="I19" s="13"/>
    </row>
    <row r="20" spans="1:9" x14ac:dyDescent="0.25"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9" x14ac:dyDescent="0.25">
      <c r="B21" s="14" t="s">
        <v>135</v>
      </c>
      <c r="C21" s="15">
        <f>D16</f>
        <v>29500</v>
      </c>
      <c r="D21" s="14"/>
      <c r="E21" s="14"/>
      <c r="F21" s="14" t="s">
        <v>135</v>
      </c>
      <c r="G21" s="15">
        <f>F16</f>
        <v>25000</v>
      </c>
      <c r="H21" s="14"/>
      <c r="I21" s="14"/>
    </row>
    <row r="22" spans="1:9" x14ac:dyDescent="0.25">
      <c r="B22" s="14" t="s">
        <v>3</v>
      </c>
      <c r="C22" s="15">
        <f>'SEPTEMBER 20'!E33</f>
        <v>27113</v>
      </c>
      <c r="D22" s="14"/>
      <c r="E22" s="14"/>
      <c r="F22" s="14" t="s">
        <v>3</v>
      </c>
      <c r="G22" s="15">
        <f>'SEPTEMBER 20'!I33</f>
        <v>-87</v>
      </c>
      <c r="H22" s="14"/>
      <c r="I22" s="14"/>
    </row>
    <row r="23" spans="1:9" x14ac:dyDescent="0.25">
      <c r="B23" s="14" t="s">
        <v>17</v>
      </c>
      <c r="C23" s="17">
        <v>0.1</v>
      </c>
      <c r="D23" s="15">
        <f>C21*C23</f>
        <v>2950</v>
      </c>
      <c r="F23" s="14" t="s">
        <v>17</v>
      </c>
      <c r="G23" s="17">
        <v>0.1</v>
      </c>
      <c r="H23" s="15">
        <f>D23</f>
        <v>2950</v>
      </c>
      <c r="I23" s="14"/>
    </row>
    <row r="24" spans="1:9" x14ac:dyDescent="0.25">
      <c r="B24" s="18" t="s">
        <v>18</v>
      </c>
      <c r="C24" s="14" t="s">
        <v>9</v>
      </c>
      <c r="D24" s="14"/>
      <c r="E24" s="14"/>
      <c r="F24" s="18" t="s">
        <v>18</v>
      </c>
      <c r="G24" s="15"/>
      <c r="H24" s="14"/>
      <c r="I24" s="14"/>
    </row>
    <row r="25" spans="1:9" x14ac:dyDescent="0.25">
      <c r="B25" s="27"/>
      <c r="C25" s="19"/>
      <c r="D25" s="3"/>
      <c r="E25" s="3"/>
      <c r="F25" s="27"/>
      <c r="G25" s="19"/>
      <c r="H25" s="3"/>
      <c r="I25" s="3"/>
    </row>
    <row r="26" spans="1:9" x14ac:dyDescent="0.25">
      <c r="B26" s="20" t="s">
        <v>62</v>
      </c>
      <c r="C26" s="3"/>
      <c r="D26" s="3">
        <v>7077</v>
      </c>
      <c r="E26" s="3"/>
      <c r="F26" s="20" t="s">
        <v>62</v>
      </c>
      <c r="G26" s="3"/>
      <c r="H26" s="3">
        <v>7077</v>
      </c>
      <c r="I26" s="3"/>
    </row>
    <row r="27" spans="1:9" x14ac:dyDescent="0.25">
      <c r="B27" s="21" t="s">
        <v>100</v>
      </c>
      <c r="C27" s="14"/>
      <c r="D27" s="14">
        <v>4880</v>
      </c>
      <c r="E27" s="14"/>
      <c r="F27" s="21" t="s">
        <v>100</v>
      </c>
      <c r="G27" s="14"/>
      <c r="H27" s="14">
        <v>4880</v>
      </c>
      <c r="I27" s="14"/>
    </row>
    <row r="28" spans="1:9" x14ac:dyDescent="0.25">
      <c r="B28" s="21" t="s">
        <v>139</v>
      </c>
      <c r="D28" s="14">
        <v>7000</v>
      </c>
      <c r="E28" s="14"/>
      <c r="F28" s="21" t="s">
        <v>139</v>
      </c>
      <c r="H28" s="14">
        <v>7000</v>
      </c>
      <c r="I28" s="14"/>
    </row>
    <row r="29" spans="1:9" x14ac:dyDescent="0.25">
      <c r="B29" s="28" t="s">
        <v>133</v>
      </c>
      <c r="C29" s="22"/>
      <c r="D29" s="14">
        <v>3000</v>
      </c>
      <c r="E29" s="14"/>
      <c r="F29" s="28" t="s">
        <v>133</v>
      </c>
      <c r="G29" s="22"/>
      <c r="H29" s="14">
        <v>3000</v>
      </c>
      <c r="I29" s="14"/>
    </row>
    <row r="30" spans="1:9" x14ac:dyDescent="0.25">
      <c r="B30" s="20"/>
      <c r="C30" s="3"/>
      <c r="D30" s="23"/>
      <c r="E30" s="14"/>
      <c r="F30" s="20"/>
      <c r="G30" s="3"/>
      <c r="H30" s="23"/>
      <c r="I30" s="14"/>
    </row>
    <row r="31" spans="1:9" x14ac:dyDescent="0.25">
      <c r="B31" s="20"/>
      <c r="C31" s="3"/>
      <c r="D31" s="23"/>
      <c r="E31" s="14"/>
      <c r="F31" s="20"/>
      <c r="G31" s="3"/>
      <c r="H31" s="23"/>
      <c r="I31" s="14"/>
    </row>
    <row r="32" spans="1:9" x14ac:dyDescent="0.25">
      <c r="B32" s="20"/>
      <c r="C32" s="3"/>
      <c r="D32" s="23"/>
      <c r="E32" s="14"/>
      <c r="F32" s="20"/>
      <c r="G32" s="3"/>
      <c r="H32" s="23"/>
      <c r="I32" s="14"/>
    </row>
    <row r="33" spans="2:9" x14ac:dyDescent="0.25">
      <c r="B33" s="18" t="s">
        <v>8</v>
      </c>
      <c r="C33" s="24">
        <f>C21+C22-D23</f>
        <v>53663</v>
      </c>
      <c r="D33" s="24">
        <f>SUM(D25:D32)</f>
        <v>21957</v>
      </c>
      <c r="E33" s="24">
        <f>C33-D33</f>
        <v>31706</v>
      </c>
      <c r="F33" s="18" t="s">
        <v>8</v>
      </c>
      <c r="G33" s="24">
        <f>G21+G22-H23</f>
        <v>21963</v>
      </c>
      <c r="H33" s="24">
        <f>SUM(H25:H32)</f>
        <v>21957</v>
      </c>
      <c r="I33" s="15">
        <f>G33-H33</f>
        <v>6</v>
      </c>
    </row>
    <row r="35" spans="2:9" x14ac:dyDescent="0.25">
      <c r="B35" t="s">
        <v>19</v>
      </c>
      <c r="D35" t="s">
        <v>20</v>
      </c>
      <c r="G35" t="s">
        <v>21</v>
      </c>
    </row>
    <row r="37" spans="2:9" x14ac:dyDescent="0.25">
      <c r="B37" t="s">
        <v>82</v>
      </c>
      <c r="D37" t="s">
        <v>23</v>
      </c>
      <c r="G37" t="s">
        <v>35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opLeftCell="A7" workbookViewId="0">
      <selection activeCell="K22" sqref="K22"/>
    </sheetView>
  </sheetViews>
  <sheetFormatPr defaultRowHeight="15" x14ac:dyDescent="0.25"/>
  <cols>
    <col min="2" max="2" width="17.42578125" customWidth="1"/>
  </cols>
  <sheetData>
    <row r="1" spans="1:8" x14ac:dyDescent="0.25">
      <c r="C1" s="1" t="s">
        <v>24</v>
      </c>
      <c r="D1" s="1"/>
      <c r="E1" s="1"/>
      <c r="F1" s="25" t="s">
        <v>38</v>
      </c>
      <c r="G1" s="1"/>
    </row>
    <row r="2" spans="1:8" x14ac:dyDescent="0.25">
      <c r="A2" s="1"/>
      <c r="C2" s="1" t="s">
        <v>0</v>
      </c>
      <c r="D2" s="1"/>
      <c r="G2" s="1"/>
    </row>
    <row r="3" spans="1:8" x14ac:dyDescent="0.25">
      <c r="A3" s="1"/>
      <c r="B3" s="1"/>
      <c r="C3" s="1" t="s">
        <v>137</v>
      </c>
      <c r="F3" s="1"/>
      <c r="G3" s="1"/>
    </row>
    <row r="4" spans="1:8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8" x14ac:dyDescent="0.25">
      <c r="A5" s="3">
        <v>1</v>
      </c>
      <c r="B5" s="3" t="s">
        <v>29</v>
      </c>
      <c r="C5" s="3">
        <f>OCTOBER20!G5:G17</f>
        <v>6000</v>
      </c>
      <c r="D5" s="3">
        <v>6000</v>
      </c>
      <c r="E5" s="3">
        <f t="shared" ref="E5:E15" si="0">C5+D5</f>
        <v>12000</v>
      </c>
      <c r="F5" s="3">
        <f>3000+5000</f>
        <v>8000</v>
      </c>
      <c r="G5" s="3">
        <f>E5-F5</f>
        <v>4000</v>
      </c>
    </row>
    <row r="6" spans="1:8" x14ac:dyDescent="0.25">
      <c r="A6" s="3">
        <v>2</v>
      </c>
      <c r="B6" s="3" t="s">
        <v>26</v>
      </c>
      <c r="C6" s="3">
        <f>OCTOBER20!G6:G18</f>
        <v>0</v>
      </c>
      <c r="D6" s="3">
        <v>3500</v>
      </c>
      <c r="E6" s="3">
        <f t="shared" si="0"/>
        <v>3500</v>
      </c>
      <c r="F6" s="3">
        <v>3500</v>
      </c>
      <c r="G6" s="3">
        <f t="shared" ref="G6:G15" si="1">E6-F6</f>
        <v>0</v>
      </c>
    </row>
    <row r="7" spans="1:8" x14ac:dyDescent="0.25">
      <c r="A7" s="3">
        <v>3</v>
      </c>
      <c r="B7" s="3" t="s">
        <v>27</v>
      </c>
      <c r="C7" s="3">
        <f>OCTOBER20!G7:G19</f>
        <v>2000</v>
      </c>
      <c r="D7" s="3">
        <v>7000</v>
      </c>
      <c r="E7" s="3">
        <f t="shared" si="0"/>
        <v>9000</v>
      </c>
      <c r="F7" s="3">
        <v>7000</v>
      </c>
      <c r="G7" s="3">
        <f>E7-F7</f>
        <v>2000</v>
      </c>
    </row>
    <row r="8" spans="1:8" x14ac:dyDescent="0.25">
      <c r="A8" s="3">
        <v>4</v>
      </c>
      <c r="B8" s="3"/>
      <c r="C8" s="3"/>
      <c r="D8" s="3"/>
      <c r="E8" s="3">
        <f t="shared" si="0"/>
        <v>0</v>
      </c>
      <c r="F8" s="3"/>
      <c r="G8" s="3">
        <f t="shared" si="1"/>
        <v>0</v>
      </c>
    </row>
    <row r="9" spans="1:8" x14ac:dyDescent="0.25">
      <c r="A9" s="3">
        <v>5</v>
      </c>
      <c r="B9" s="4" t="s">
        <v>47</v>
      </c>
      <c r="C9" s="3">
        <f>OCTOBER20!G9:G21</f>
        <v>19600</v>
      </c>
      <c r="D9" s="4">
        <v>4500</v>
      </c>
      <c r="E9" s="4">
        <f t="shared" si="0"/>
        <v>24100</v>
      </c>
      <c r="F9" s="3"/>
      <c r="G9" s="4">
        <f>E9-F9</f>
        <v>24100</v>
      </c>
    </row>
    <row r="10" spans="1:8" x14ac:dyDescent="0.25">
      <c r="A10" s="3">
        <v>6</v>
      </c>
      <c r="B10" s="4" t="s">
        <v>138</v>
      </c>
      <c r="C10" s="3">
        <f>OCTOBER20!G10:G22</f>
        <v>0</v>
      </c>
      <c r="D10" s="3">
        <v>7000</v>
      </c>
      <c r="E10" s="3">
        <f t="shared" si="0"/>
        <v>7000</v>
      </c>
      <c r="F10" s="3">
        <v>7000</v>
      </c>
      <c r="G10" s="3">
        <f t="shared" si="1"/>
        <v>0</v>
      </c>
      <c r="H10" t="s">
        <v>98</v>
      </c>
    </row>
    <row r="11" spans="1:8" x14ac:dyDescent="0.25">
      <c r="A11" s="3">
        <v>7</v>
      </c>
      <c r="B11" s="3" t="s">
        <v>31</v>
      </c>
      <c r="C11" s="3">
        <f>OCTOBER20!G11:G23</f>
        <v>4100</v>
      </c>
      <c r="D11" s="3">
        <v>1500</v>
      </c>
      <c r="E11" s="3">
        <f t="shared" si="0"/>
        <v>5600</v>
      </c>
      <c r="F11" s="3">
        <f>1500</f>
        <v>1500</v>
      </c>
      <c r="G11" s="3">
        <f t="shared" si="1"/>
        <v>4100</v>
      </c>
    </row>
    <row r="12" spans="1:8" x14ac:dyDescent="0.25">
      <c r="A12" s="3">
        <v>8</v>
      </c>
      <c r="B12" s="3" t="s">
        <v>113</v>
      </c>
      <c r="C12" s="3">
        <f>OCTOBER20!G12:G24</f>
        <v>0</v>
      </c>
      <c r="D12" s="3"/>
      <c r="E12" s="3">
        <f t="shared" si="0"/>
        <v>0</v>
      </c>
      <c r="F12" s="3"/>
      <c r="G12" s="3">
        <f t="shared" si="1"/>
        <v>0</v>
      </c>
    </row>
    <row r="13" spans="1:8" x14ac:dyDescent="0.25">
      <c r="A13" s="3">
        <v>9</v>
      </c>
      <c r="B13" s="3"/>
      <c r="C13" s="3">
        <f>OCTOBER20!G13:G25</f>
        <v>0</v>
      </c>
      <c r="D13" s="3"/>
      <c r="E13" s="3">
        <f t="shared" si="0"/>
        <v>0</v>
      </c>
      <c r="F13" s="3"/>
      <c r="G13" s="3">
        <f t="shared" si="1"/>
        <v>0</v>
      </c>
    </row>
    <row r="14" spans="1:8" x14ac:dyDescent="0.25">
      <c r="A14" s="3">
        <v>10</v>
      </c>
      <c r="B14" s="3"/>
      <c r="C14" s="3">
        <f>OCTOBER20!G14:G26</f>
        <v>0</v>
      </c>
      <c r="D14" s="3"/>
      <c r="E14" s="3">
        <f t="shared" si="0"/>
        <v>0</v>
      </c>
      <c r="F14" s="3"/>
      <c r="G14" s="3">
        <f t="shared" si="1"/>
        <v>0</v>
      </c>
    </row>
    <row r="15" spans="1:8" x14ac:dyDescent="0.25">
      <c r="A15" s="3">
        <v>11</v>
      </c>
      <c r="B15" s="3"/>
      <c r="C15" s="3">
        <f>OCTOBER20!G15:G27</f>
        <v>0</v>
      </c>
      <c r="D15" s="3"/>
      <c r="E15" s="3">
        <f t="shared" si="0"/>
        <v>0</v>
      </c>
      <c r="F15" s="3"/>
      <c r="G15" s="3">
        <f t="shared" si="1"/>
        <v>0</v>
      </c>
    </row>
    <row r="16" spans="1:8" x14ac:dyDescent="0.25">
      <c r="A16" s="3"/>
      <c r="B16" s="2" t="s">
        <v>8</v>
      </c>
      <c r="C16" s="3">
        <f>OCTOBER20!G16:G28</f>
        <v>31700</v>
      </c>
      <c r="D16" s="2">
        <f>SUM(D5:D15)</f>
        <v>29500</v>
      </c>
      <c r="E16" s="2">
        <f>SUM(E5:E15)</f>
        <v>61200</v>
      </c>
      <c r="F16" s="2">
        <f>SUM(F5:F15)</f>
        <v>27000</v>
      </c>
      <c r="G16" s="2">
        <f>SUM(G5:G15)</f>
        <v>34200</v>
      </c>
    </row>
    <row r="17" spans="1:13" x14ac:dyDescent="0.25">
      <c r="A17" s="5"/>
      <c r="B17" s="6"/>
      <c r="C17" s="3"/>
      <c r="D17" s="6" t="s">
        <v>9</v>
      </c>
      <c r="E17" s="6"/>
      <c r="F17" s="6"/>
      <c r="G17" s="5"/>
    </row>
    <row r="18" spans="1:13" x14ac:dyDescent="0.25">
      <c r="B18" s="7" t="s">
        <v>10</v>
      </c>
      <c r="C18" s="8"/>
      <c r="D18" s="9"/>
      <c r="E18" s="6"/>
      <c r="F18" s="10"/>
      <c r="G18" s="11"/>
      <c r="H18" s="10"/>
    </row>
    <row r="19" spans="1:13" x14ac:dyDescent="0.25">
      <c r="B19" s="1" t="s">
        <v>11</v>
      </c>
      <c r="C19" s="1"/>
      <c r="D19" s="1"/>
      <c r="E19" s="12"/>
      <c r="F19" s="1" t="s">
        <v>12</v>
      </c>
      <c r="G19" s="13"/>
      <c r="H19" s="13"/>
      <c r="I19" s="13"/>
    </row>
    <row r="20" spans="1:13" x14ac:dyDescent="0.25"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13" x14ac:dyDescent="0.25">
      <c r="B21" s="14" t="s">
        <v>95</v>
      </c>
      <c r="C21" s="15">
        <f>D16</f>
        <v>29500</v>
      </c>
      <c r="D21" s="14"/>
      <c r="E21" s="14"/>
      <c r="F21" s="14" t="s">
        <v>95</v>
      </c>
      <c r="G21" s="15">
        <f>F16</f>
        <v>27000</v>
      </c>
      <c r="H21" s="14"/>
      <c r="I21" s="14"/>
    </row>
    <row r="22" spans="1:13" x14ac:dyDescent="0.25">
      <c r="B22" s="14" t="s">
        <v>3</v>
      </c>
      <c r="C22" s="15">
        <f>OCTOBER20!E33</f>
        <v>31706</v>
      </c>
      <c r="D22" s="14"/>
      <c r="E22" s="14"/>
      <c r="F22" s="14" t="s">
        <v>3</v>
      </c>
      <c r="G22" s="15">
        <f>OCTOBER20!I33</f>
        <v>6</v>
      </c>
      <c r="H22" s="14"/>
      <c r="I22" s="14"/>
    </row>
    <row r="23" spans="1:13" x14ac:dyDescent="0.25">
      <c r="B23" s="14" t="s">
        <v>17</v>
      </c>
      <c r="C23" s="17">
        <v>0.1</v>
      </c>
      <c r="D23" s="15">
        <f>C21*C23</f>
        <v>2950</v>
      </c>
      <c r="F23" s="14" t="s">
        <v>17</v>
      </c>
      <c r="G23" s="17">
        <v>0.1</v>
      </c>
      <c r="H23" s="15">
        <f>D23</f>
        <v>2950</v>
      </c>
      <c r="I23" s="14"/>
    </row>
    <row r="24" spans="1:13" x14ac:dyDescent="0.25">
      <c r="B24" s="18" t="s">
        <v>18</v>
      </c>
      <c r="C24" s="14" t="s">
        <v>9</v>
      </c>
      <c r="D24" s="14"/>
      <c r="E24" s="14"/>
      <c r="F24" s="18" t="s">
        <v>18</v>
      </c>
      <c r="G24" s="15"/>
      <c r="H24" s="14"/>
      <c r="I24" s="14"/>
      <c r="M24">
        <f>4955+56</f>
        <v>5011</v>
      </c>
    </row>
    <row r="25" spans="1:13" x14ac:dyDescent="0.25">
      <c r="B25" s="27"/>
      <c r="C25" s="19"/>
      <c r="D25" s="3"/>
      <c r="E25" s="3"/>
      <c r="F25" s="27"/>
      <c r="G25" s="19"/>
      <c r="H25" s="3"/>
      <c r="I25" s="3"/>
    </row>
    <row r="26" spans="1:13" x14ac:dyDescent="0.25">
      <c r="B26" s="20" t="s">
        <v>62</v>
      </c>
      <c r="C26" s="3"/>
      <c r="D26" s="3">
        <v>7077</v>
      </c>
      <c r="E26" s="3"/>
      <c r="F26" s="20" t="s">
        <v>62</v>
      </c>
      <c r="G26" s="3"/>
      <c r="H26" s="3">
        <v>7077</v>
      </c>
      <c r="I26" s="3"/>
    </row>
    <row r="27" spans="1:13" x14ac:dyDescent="0.25">
      <c r="B27" s="21" t="s">
        <v>100</v>
      </c>
      <c r="C27" s="14"/>
      <c r="D27" s="14">
        <v>9970</v>
      </c>
      <c r="E27" s="14"/>
      <c r="F27" s="21" t="s">
        <v>100</v>
      </c>
      <c r="G27" s="14"/>
      <c r="H27" s="14">
        <v>9970</v>
      </c>
      <c r="I27" s="14"/>
    </row>
    <row r="28" spans="1:13" x14ac:dyDescent="0.25">
      <c r="B28" s="21" t="s">
        <v>139</v>
      </c>
      <c r="D28" s="14">
        <v>7000</v>
      </c>
      <c r="E28" s="14"/>
      <c r="F28" s="21" t="s">
        <v>139</v>
      </c>
      <c r="H28" s="14">
        <v>7000</v>
      </c>
      <c r="I28" s="14"/>
    </row>
    <row r="29" spans="1:13" x14ac:dyDescent="0.25">
      <c r="B29" s="28"/>
      <c r="C29" s="22"/>
      <c r="D29" s="14"/>
      <c r="E29" s="14"/>
      <c r="F29" s="28"/>
      <c r="G29" s="22"/>
      <c r="H29" s="14"/>
      <c r="I29" s="14"/>
    </row>
    <row r="30" spans="1:13" x14ac:dyDescent="0.25">
      <c r="B30" s="20"/>
      <c r="C30" s="3"/>
      <c r="D30" s="23"/>
      <c r="E30" s="14"/>
      <c r="F30" s="20"/>
      <c r="G30" s="3"/>
      <c r="H30" s="23"/>
      <c r="I30" s="14"/>
    </row>
    <row r="31" spans="1:13" x14ac:dyDescent="0.25">
      <c r="B31" s="20"/>
      <c r="C31" s="3"/>
      <c r="D31" s="23"/>
      <c r="E31" s="14"/>
      <c r="F31" s="20"/>
      <c r="G31" s="3"/>
      <c r="H31" s="23"/>
      <c r="I31" s="14"/>
    </row>
    <row r="32" spans="1:13" x14ac:dyDescent="0.25">
      <c r="B32" s="20"/>
      <c r="C32" s="3"/>
      <c r="D32" s="23"/>
      <c r="E32" s="14"/>
      <c r="F32" s="20"/>
      <c r="G32" s="3"/>
      <c r="H32" s="23"/>
      <c r="I32" s="14"/>
    </row>
    <row r="33" spans="2:9" x14ac:dyDescent="0.25">
      <c r="B33" s="18" t="s">
        <v>8</v>
      </c>
      <c r="C33" s="24">
        <f>C21+C22-D23</f>
        <v>58256</v>
      </c>
      <c r="D33" s="24">
        <f>SUM(D25:D32)</f>
        <v>24047</v>
      </c>
      <c r="E33" s="24">
        <f>C33-D33</f>
        <v>34209</v>
      </c>
      <c r="F33" s="18" t="s">
        <v>8</v>
      </c>
      <c r="G33" s="24">
        <f>G21+G22-H23</f>
        <v>24056</v>
      </c>
      <c r="H33" s="24">
        <f>SUM(H25:H32)</f>
        <v>24047</v>
      </c>
      <c r="I33" s="15">
        <f>G33-H33</f>
        <v>9</v>
      </c>
    </row>
    <row r="35" spans="2:9" x14ac:dyDescent="0.25">
      <c r="B35" t="s">
        <v>19</v>
      </c>
      <c r="D35" t="s">
        <v>20</v>
      </c>
      <c r="G35" t="s">
        <v>21</v>
      </c>
    </row>
    <row r="37" spans="2:9" x14ac:dyDescent="0.25">
      <c r="B37" t="s">
        <v>82</v>
      </c>
      <c r="D37" t="s">
        <v>23</v>
      </c>
      <c r="G37" t="s">
        <v>35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K35" sqref="K35"/>
    </sheetView>
  </sheetViews>
  <sheetFormatPr defaultRowHeight="15" x14ac:dyDescent="0.25"/>
  <cols>
    <col min="1" max="1" width="3.28515625" customWidth="1"/>
    <col min="2" max="2" width="20.42578125" customWidth="1"/>
  </cols>
  <sheetData>
    <row r="1" spans="1:8" x14ac:dyDescent="0.25">
      <c r="C1" s="1" t="s">
        <v>24</v>
      </c>
      <c r="D1" s="1"/>
      <c r="E1" s="1"/>
      <c r="F1" s="25" t="s">
        <v>38</v>
      </c>
      <c r="G1" s="1"/>
    </row>
    <row r="2" spans="1:8" x14ac:dyDescent="0.25">
      <c r="A2" s="1"/>
      <c r="C2" s="1" t="s">
        <v>0</v>
      </c>
      <c r="D2" s="1"/>
      <c r="G2" s="1"/>
    </row>
    <row r="3" spans="1:8" x14ac:dyDescent="0.25">
      <c r="A3" s="1"/>
      <c r="B3" s="1"/>
      <c r="C3" s="1" t="s">
        <v>140</v>
      </c>
      <c r="F3" s="1"/>
      <c r="G3" s="1"/>
    </row>
    <row r="4" spans="1:8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8" x14ac:dyDescent="0.25">
      <c r="A5" s="3">
        <v>1</v>
      </c>
      <c r="B5" s="3" t="s">
        <v>29</v>
      </c>
      <c r="C5" s="3">
        <f>NOVEMBER20!G5:G15</f>
        <v>4000</v>
      </c>
      <c r="D5" s="3">
        <v>6000</v>
      </c>
      <c r="E5" s="3">
        <f t="shared" ref="E5:E15" si="0">C5+D5</f>
        <v>10000</v>
      </c>
      <c r="F5" s="3">
        <f>6000+2000</f>
        <v>8000</v>
      </c>
      <c r="G5" s="3">
        <f>E5-F5</f>
        <v>2000</v>
      </c>
    </row>
    <row r="6" spans="1:8" x14ac:dyDescent="0.25">
      <c r="A6" s="3">
        <v>2</v>
      </c>
      <c r="B6" s="3" t="s">
        <v>26</v>
      </c>
      <c r="C6" s="3">
        <f>NOVEMBER20!G6:G16</f>
        <v>0</v>
      </c>
      <c r="D6" s="3">
        <v>3500</v>
      </c>
      <c r="E6" s="3">
        <f t="shared" si="0"/>
        <v>3500</v>
      </c>
      <c r="F6" s="3">
        <f>3500</f>
        <v>3500</v>
      </c>
      <c r="G6" s="3">
        <f t="shared" ref="G6:G15" si="1">E6-F6</f>
        <v>0</v>
      </c>
    </row>
    <row r="7" spans="1:8" x14ac:dyDescent="0.25">
      <c r="A7" s="3">
        <v>3</v>
      </c>
      <c r="B7" s="3" t="s">
        <v>27</v>
      </c>
      <c r="C7" s="3">
        <f>NOVEMBER20!G7:G17</f>
        <v>2000</v>
      </c>
      <c r="D7" s="3">
        <v>7000</v>
      </c>
      <c r="E7" s="3">
        <f t="shared" si="0"/>
        <v>9000</v>
      </c>
      <c r="F7" s="3">
        <v>7000</v>
      </c>
      <c r="G7" s="3">
        <f>E7-F7</f>
        <v>2000</v>
      </c>
    </row>
    <row r="8" spans="1:8" x14ac:dyDescent="0.25">
      <c r="A8" s="3">
        <v>4</v>
      </c>
      <c r="B8" s="3"/>
      <c r="C8" s="3">
        <f>NOVEMBER20!G8:G18</f>
        <v>0</v>
      </c>
      <c r="D8" s="3"/>
      <c r="E8" s="3">
        <f t="shared" si="0"/>
        <v>0</v>
      </c>
      <c r="F8" s="3"/>
      <c r="G8" s="3">
        <f t="shared" si="1"/>
        <v>0</v>
      </c>
    </row>
    <row r="9" spans="1:8" x14ac:dyDescent="0.25">
      <c r="A9" s="3">
        <v>5</v>
      </c>
      <c r="B9" s="4" t="s">
        <v>47</v>
      </c>
      <c r="C9" s="3">
        <f>NOVEMBER20!G9:G19</f>
        <v>24100</v>
      </c>
      <c r="D9" s="4">
        <v>4500</v>
      </c>
      <c r="E9" s="4">
        <f t="shared" si="0"/>
        <v>28600</v>
      </c>
      <c r="F9" s="3"/>
      <c r="G9" s="4">
        <f>E9-F9</f>
        <v>28600</v>
      </c>
    </row>
    <row r="10" spans="1:8" x14ac:dyDescent="0.25">
      <c r="A10" s="3">
        <v>6</v>
      </c>
      <c r="B10" s="4" t="s">
        <v>138</v>
      </c>
      <c r="C10" s="3">
        <f>NOVEMBER20!G10:G20</f>
        <v>0</v>
      </c>
      <c r="D10" s="3">
        <v>7000</v>
      </c>
      <c r="E10" s="3">
        <f t="shared" si="0"/>
        <v>7000</v>
      </c>
      <c r="F10" s="3">
        <v>7000</v>
      </c>
      <c r="G10" s="3">
        <f t="shared" si="1"/>
        <v>0</v>
      </c>
      <c r="H10" t="s">
        <v>98</v>
      </c>
    </row>
    <row r="11" spans="1:8" x14ac:dyDescent="0.25">
      <c r="A11" s="3">
        <v>7</v>
      </c>
      <c r="B11" s="3" t="s">
        <v>31</v>
      </c>
      <c r="C11" s="3">
        <f>NOVEMBER20!G11:G21</f>
        <v>4100</v>
      </c>
      <c r="D11" s="3">
        <v>1500</v>
      </c>
      <c r="E11" s="3">
        <f t="shared" si="0"/>
        <v>5600</v>
      </c>
      <c r="F11" s="3"/>
      <c r="G11" s="3">
        <f t="shared" si="1"/>
        <v>5600</v>
      </c>
    </row>
    <row r="12" spans="1:8" x14ac:dyDescent="0.25">
      <c r="A12" s="3">
        <v>8</v>
      </c>
      <c r="B12" s="3" t="s">
        <v>113</v>
      </c>
      <c r="C12" s="3">
        <f>NOVEMBER20!G12:G22</f>
        <v>0</v>
      </c>
      <c r="D12" s="3"/>
      <c r="E12" s="3">
        <f t="shared" si="0"/>
        <v>0</v>
      </c>
      <c r="F12" s="3"/>
      <c r="G12" s="3">
        <f t="shared" si="1"/>
        <v>0</v>
      </c>
    </row>
    <row r="13" spans="1:8" x14ac:dyDescent="0.25">
      <c r="A13" s="3">
        <v>9</v>
      </c>
      <c r="B13" s="3"/>
      <c r="C13" s="3">
        <f>NOVEMBER20!G13:G23</f>
        <v>0</v>
      </c>
      <c r="D13" s="3"/>
      <c r="E13" s="3">
        <f t="shared" si="0"/>
        <v>0</v>
      </c>
      <c r="F13" s="3"/>
      <c r="G13" s="3">
        <f t="shared" si="1"/>
        <v>0</v>
      </c>
    </row>
    <row r="14" spans="1:8" x14ac:dyDescent="0.25">
      <c r="A14" s="3">
        <v>10</v>
      </c>
      <c r="B14" s="3"/>
      <c r="C14" s="3">
        <f>NOVEMBER20!G14:G24</f>
        <v>0</v>
      </c>
      <c r="D14" s="3"/>
      <c r="E14" s="3">
        <f t="shared" si="0"/>
        <v>0</v>
      </c>
      <c r="F14" s="3"/>
      <c r="G14" s="3">
        <f t="shared" si="1"/>
        <v>0</v>
      </c>
    </row>
    <row r="15" spans="1:8" x14ac:dyDescent="0.25">
      <c r="A15" s="3">
        <v>11</v>
      </c>
      <c r="B15" s="3"/>
      <c r="C15" s="3">
        <f>NOVEMBER20!G15:G25</f>
        <v>0</v>
      </c>
      <c r="D15" s="3"/>
      <c r="E15" s="3">
        <f t="shared" si="0"/>
        <v>0</v>
      </c>
      <c r="F15" s="3"/>
      <c r="G15" s="3">
        <f t="shared" si="1"/>
        <v>0</v>
      </c>
    </row>
    <row r="16" spans="1:8" x14ac:dyDescent="0.25">
      <c r="A16" s="3"/>
      <c r="B16" s="2" t="s">
        <v>8</v>
      </c>
      <c r="C16" s="3">
        <f>SUM(C5:C15)</f>
        <v>34200</v>
      </c>
      <c r="D16" s="2">
        <f>SUM(D5:D15)</f>
        <v>29500</v>
      </c>
      <c r="E16" s="2">
        <f>SUM(E5:E15)</f>
        <v>63700</v>
      </c>
      <c r="F16" s="2">
        <f>SUM(F5:F15)</f>
        <v>25500</v>
      </c>
      <c r="G16" s="2">
        <f>SUM(G5:G15)</f>
        <v>38200</v>
      </c>
    </row>
    <row r="17" spans="1:9" x14ac:dyDescent="0.25">
      <c r="A17" s="5"/>
      <c r="B17" s="6"/>
      <c r="C17" s="3"/>
      <c r="D17" s="6" t="s">
        <v>9</v>
      </c>
      <c r="E17" s="6"/>
      <c r="F17" s="6"/>
      <c r="G17" s="5"/>
    </row>
    <row r="18" spans="1:9" x14ac:dyDescent="0.25">
      <c r="B18" s="7" t="s">
        <v>10</v>
      </c>
      <c r="C18" s="8"/>
      <c r="D18" s="9"/>
      <c r="E18" s="6"/>
      <c r="F18" s="10"/>
      <c r="G18" s="11"/>
      <c r="H18" s="10"/>
    </row>
    <row r="19" spans="1:9" x14ac:dyDescent="0.25">
      <c r="B19" s="1" t="s">
        <v>11</v>
      </c>
      <c r="C19" s="1"/>
      <c r="D19" s="1"/>
      <c r="E19" s="12"/>
      <c r="F19" s="1" t="s">
        <v>12</v>
      </c>
      <c r="G19" s="13"/>
      <c r="H19" s="13"/>
      <c r="I19" s="13"/>
    </row>
    <row r="20" spans="1:9" x14ac:dyDescent="0.25"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9" x14ac:dyDescent="0.25">
      <c r="B21" s="14" t="s">
        <v>104</v>
      </c>
      <c r="C21" s="15">
        <f>D16</f>
        <v>29500</v>
      </c>
      <c r="D21" s="14"/>
      <c r="E21" s="14"/>
      <c r="F21" s="14" t="s">
        <v>104</v>
      </c>
      <c r="G21" s="15">
        <f>F16</f>
        <v>25500</v>
      </c>
      <c r="H21" s="14"/>
      <c r="I21" s="14"/>
    </row>
    <row r="22" spans="1:9" x14ac:dyDescent="0.25">
      <c r="B22" s="14" t="s">
        <v>3</v>
      </c>
      <c r="C22" s="15">
        <f>NOVEMBER20!E33</f>
        <v>34209</v>
      </c>
      <c r="D22" s="14"/>
      <c r="E22" s="14"/>
      <c r="F22" s="14" t="s">
        <v>3</v>
      </c>
      <c r="G22" s="15">
        <f>NOVEMBER20!I33</f>
        <v>9</v>
      </c>
      <c r="H22" s="14"/>
      <c r="I22" s="14"/>
    </row>
    <row r="23" spans="1:9" x14ac:dyDescent="0.25">
      <c r="B23" s="14" t="s">
        <v>17</v>
      </c>
      <c r="C23" s="17">
        <v>0.1</v>
      </c>
      <c r="D23" s="15">
        <f>C21*C23</f>
        <v>2950</v>
      </c>
      <c r="F23" s="14" t="s">
        <v>17</v>
      </c>
      <c r="G23" s="17">
        <v>0.1</v>
      </c>
      <c r="H23" s="15">
        <f>D23</f>
        <v>2950</v>
      </c>
      <c r="I23" s="14"/>
    </row>
    <row r="24" spans="1:9" x14ac:dyDescent="0.25">
      <c r="B24" s="18" t="s">
        <v>18</v>
      </c>
      <c r="C24" s="14" t="s">
        <v>9</v>
      </c>
      <c r="D24" s="14"/>
      <c r="E24" s="14"/>
      <c r="F24" s="18" t="s">
        <v>18</v>
      </c>
      <c r="G24" s="15"/>
      <c r="H24" s="14"/>
      <c r="I24" s="14"/>
    </row>
    <row r="25" spans="1:9" x14ac:dyDescent="0.25">
      <c r="B25" s="27"/>
      <c r="C25" s="19"/>
      <c r="D25" s="3"/>
      <c r="E25" s="3"/>
      <c r="F25" s="27"/>
      <c r="G25" s="19"/>
      <c r="H25" s="3"/>
      <c r="I25" s="3"/>
    </row>
    <row r="26" spans="1:9" x14ac:dyDescent="0.25">
      <c r="B26" s="20" t="s">
        <v>62</v>
      </c>
      <c r="C26" s="3"/>
      <c r="D26" s="3">
        <v>8087</v>
      </c>
      <c r="E26" s="3"/>
      <c r="F26" s="20" t="s">
        <v>62</v>
      </c>
      <c r="G26" s="3"/>
      <c r="H26" s="3">
        <v>8087</v>
      </c>
      <c r="I26" s="3"/>
    </row>
    <row r="27" spans="1:9" x14ac:dyDescent="0.25">
      <c r="B27" s="21" t="s">
        <v>100</v>
      </c>
      <c r="C27" s="14"/>
      <c r="D27" s="14">
        <v>5400</v>
      </c>
      <c r="E27" s="14"/>
      <c r="F27" s="21" t="s">
        <v>100</v>
      </c>
      <c r="G27" s="14"/>
      <c r="H27" s="14">
        <v>5400</v>
      </c>
      <c r="I27" s="14"/>
    </row>
    <row r="28" spans="1:9" x14ac:dyDescent="0.25">
      <c r="B28" s="21" t="s">
        <v>139</v>
      </c>
      <c r="D28" s="14">
        <v>7000</v>
      </c>
      <c r="E28" s="14"/>
      <c r="F28" s="21" t="s">
        <v>139</v>
      </c>
      <c r="H28" s="14">
        <v>7000</v>
      </c>
      <c r="I28" s="14"/>
    </row>
    <row r="29" spans="1:9" x14ac:dyDescent="0.25">
      <c r="B29" s="28" t="s">
        <v>142</v>
      </c>
      <c r="C29" s="22"/>
      <c r="D29" s="14">
        <v>2071</v>
      </c>
      <c r="E29" s="14"/>
      <c r="F29" s="28" t="s">
        <v>142</v>
      </c>
      <c r="G29" s="22"/>
      <c r="H29" s="14">
        <v>2071</v>
      </c>
      <c r="I29" s="14"/>
    </row>
    <row r="30" spans="1:9" x14ac:dyDescent="0.25">
      <c r="B30" s="20"/>
      <c r="C30" s="3"/>
      <c r="D30" s="23"/>
      <c r="E30" s="14"/>
      <c r="F30" s="20"/>
      <c r="G30" s="3"/>
      <c r="H30" s="23"/>
      <c r="I30" s="14"/>
    </row>
    <row r="31" spans="1:9" x14ac:dyDescent="0.25">
      <c r="B31" s="20"/>
      <c r="C31" s="3"/>
      <c r="D31" s="23"/>
      <c r="E31" s="14"/>
      <c r="F31" s="20"/>
      <c r="G31" s="3"/>
      <c r="H31" s="23"/>
      <c r="I31" s="14"/>
    </row>
    <row r="32" spans="1:9" x14ac:dyDescent="0.25">
      <c r="B32" s="20"/>
      <c r="C32" s="3"/>
      <c r="D32" s="23"/>
      <c r="E32" s="14"/>
      <c r="F32" s="20"/>
      <c r="G32" s="3"/>
      <c r="H32" s="23"/>
      <c r="I32" s="14"/>
    </row>
    <row r="33" spans="2:9" x14ac:dyDescent="0.25">
      <c r="B33" s="18" t="s">
        <v>8</v>
      </c>
      <c r="C33" s="24">
        <f>C21+C22-D23</f>
        <v>60759</v>
      </c>
      <c r="D33" s="24">
        <f>SUM(D25:D32)</f>
        <v>22558</v>
      </c>
      <c r="E33" s="24">
        <f>C33-D33</f>
        <v>38201</v>
      </c>
      <c r="F33" s="18" t="s">
        <v>8</v>
      </c>
      <c r="G33" s="24">
        <f>G21+G22-H23</f>
        <v>22559</v>
      </c>
      <c r="H33" s="24">
        <f>SUM(H25:H32)</f>
        <v>22558</v>
      </c>
      <c r="I33" s="15">
        <f>G33-H33</f>
        <v>1</v>
      </c>
    </row>
    <row r="35" spans="2:9" x14ac:dyDescent="0.25">
      <c r="B35" t="s">
        <v>19</v>
      </c>
      <c r="D35" t="s">
        <v>20</v>
      </c>
      <c r="G35" t="s">
        <v>21</v>
      </c>
    </row>
    <row r="37" spans="2:9" x14ac:dyDescent="0.25">
      <c r="B37" t="s">
        <v>82</v>
      </c>
      <c r="D37" t="s">
        <v>23</v>
      </c>
      <c r="G37" t="s">
        <v>35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N20" sqref="N20"/>
    </sheetView>
  </sheetViews>
  <sheetFormatPr defaultRowHeight="15" x14ac:dyDescent="0.25"/>
  <cols>
    <col min="1" max="1" width="5" customWidth="1"/>
    <col min="2" max="2" width="20.28515625" customWidth="1"/>
  </cols>
  <sheetData>
    <row r="1" spans="1:8" x14ac:dyDescent="0.25">
      <c r="C1" s="1" t="s">
        <v>24</v>
      </c>
      <c r="D1" s="1"/>
      <c r="E1" s="1"/>
      <c r="F1" s="25" t="s">
        <v>38</v>
      </c>
      <c r="G1" s="1"/>
    </row>
    <row r="2" spans="1:8" x14ac:dyDescent="0.25">
      <c r="A2" s="1"/>
      <c r="C2" s="1" t="s">
        <v>0</v>
      </c>
      <c r="D2" s="1"/>
      <c r="G2" s="1"/>
    </row>
    <row r="3" spans="1:8" x14ac:dyDescent="0.25">
      <c r="A3" s="1"/>
      <c r="B3" s="1"/>
      <c r="C3" s="1" t="s">
        <v>141</v>
      </c>
      <c r="F3" s="1"/>
      <c r="G3" s="1"/>
    </row>
    <row r="4" spans="1:8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8" x14ac:dyDescent="0.25">
      <c r="A5" s="3">
        <v>1</v>
      </c>
      <c r="B5" s="3" t="s">
        <v>29</v>
      </c>
      <c r="C5" s="3">
        <f>'DECEMBER 20'!G5:G15</f>
        <v>2000</v>
      </c>
      <c r="D5" s="3">
        <v>6000</v>
      </c>
      <c r="E5" s="3">
        <f t="shared" ref="E5:E15" si="0">C5+D5</f>
        <v>8000</v>
      </c>
      <c r="F5" s="3">
        <f>6000+2000</f>
        <v>8000</v>
      </c>
      <c r="G5" s="3">
        <f>E5-F5</f>
        <v>0</v>
      </c>
    </row>
    <row r="6" spans="1:8" x14ac:dyDescent="0.25">
      <c r="A6" s="3">
        <v>2</v>
      </c>
      <c r="B6" s="3" t="s">
        <v>26</v>
      </c>
      <c r="C6" s="3">
        <f>'DECEMBER 20'!G6:G16</f>
        <v>0</v>
      </c>
      <c r="D6" s="3">
        <v>3500</v>
      </c>
      <c r="E6" s="3">
        <f t="shared" si="0"/>
        <v>3500</v>
      </c>
      <c r="F6" s="3">
        <v>3500</v>
      </c>
      <c r="G6" s="3">
        <f t="shared" ref="G6:G15" si="1">E6-F6</f>
        <v>0</v>
      </c>
    </row>
    <row r="7" spans="1:8" x14ac:dyDescent="0.25">
      <c r="A7" s="3">
        <v>3</v>
      </c>
      <c r="B7" s="3" t="s">
        <v>27</v>
      </c>
      <c r="C7" s="3">
        <f>'DECEMBER 20'!G7:G17</f>
        <v>2000</v>
      </c>
      <c r="D7" s="3">
        <v>7000</v>
      </c>
      <c r="E7" s="3">
        <f t="shared" si="0"/>
        <v>9000</v>
      </c>
      <c r="F7" s="3">
        <v>7000</v>
      </c>
      <c r="G7" s="3">
        <f>E7-F7</f>
        <v>2000</v>
      </c>
    </row>
    <row r="8" spans="1:8" x14ac:dyDescent="0.25">
      <c r="A8" s="3">
        <v>4</v>
      </c>
      <c r="B8" s="3"/>
      <c r="C8" s="3">
        <f>'DECEMBER 20'!G8:G18</f>
        <v>0</v>
      </c>
      <c r="D8" s="3"/>
      <c r="E8" s="3">
        <f t="shared" si="0"/>
        <v>0</v>
      </c>
      <c r="F8" s="3"/>
      <c r="G8" s="3">
        <f t="shared" si="1"/>
        <v>0</v>
      </c>
    </row>
    <row r="9" spans="1:8" x14ac:dyDescent="0.25">
      <c r="A9" s="3">
        <v>5</v>
      </c>
      <c r="B9" s="4" t="s">
        <v>47</v>
      </c>
      <c r="C9" s="3">
        <f>'DECEMBER 20'!G9:G19</f>
        <v>28600</v>
      </c>
      <c r="D9" s="4">
        <v>4500</v>
      </c>
      <c r="E9" s="4">
        <f t="shared" si="0"/>
        <v>33100</v>
      </c>
      <c r="F9" s="3"/>
      <c r="G9" s="4">
        <f>E9-F9</f>
        <v>33100</v>
      </c>
    </row>
    <row r="10" spans="1:8" x14ac:dyDescent="0.25">
      <c r="A10" s="3">
        <v>6</v>
      </c>
      <c r="B10" s="4" t="s">
        <v>138</v>
      </c>
      <c r="C10" s="3">
        <f>'DECEMBER 20'!G10:G20</f>
        <v>0</v>
      </c>
      <c r="D10" s="3">
        <v>7000</v>
      </c>
      <c r="E10" s="3">
        <f t="shared" si="0"/>
        <v>7000</v>
      </c>
      <c r="F10" s="3">
        <v>7000</v>
      </c>
      <c r="G10" s="3">
        <f t="shared" si="1"/>
        <v>0</v>
      </c>
      <c r="H10" t="s">
        <v>98</v>
      </c>
    </row>
    <row r="11" spans="1:8" x14ac:dyDescent="0.25">
      <c r="A11" s="3">
        <v>7</v>
      </c>
      <c r="B11" s="3" t="s">
        <v>31</v>
      </c>
      <c r="C11" s="3">
        <f>'DECEMBER 20'!G11:G21</f>
        <v>5600</v>
      </c>
      <c r="D11" s="3">
        <v>1500</v>
      </c>
      <c r="E11" s="3">
        <f t="shared" si="0"/>
        <v>7100</v>
      </c>
      <c r="F11" s="3">
        <f>1500+500</f>
        <v>2000</v>
      </c>
      <c r="G11" s="3">
        <f t="shared" si="1"/>
        <v>5100</v>
      </c>
    </row>
    <row r="12" spans="1:8" x14ac:dyDescent="0.25">
      <c r="A12" s="3">
        <v>8</v>
      </c>
      <c r="B12" s="3" t="s">
        <v>113</v>
      </c>
      <c r="C12" s="3">
        <f>'DECEMBER 20'!G12:G22</f>
        <v>0</v>
      </c>
      <c r="D12" s="3"/>
      <c r="E12" s="3">
        <f t="shared" si="0"/>
        <v>0</v>
      </c>
      <c r="F12" s="3"/>
      <c r="G12" s="3">
        <f t="shared" si="1"/>
        <v>0</v>
      </c>
    </row>
    <row r="13" spans="1:8" x14ac:dyDescent="0.25">
      <c r="A13" s="3">
        <v>9</v>
      </c>
      <c r="B13" s="3"/>
      <c r="C13" s="3">
        <f>'DECEMBER 20'!G13:G23</f>
        <v>0</v>
      </c>
      <c r="D13" s="3"/>
      <c r="E13" s="3">
        <f t="shared" si="0"/>
        <v>0</v>
      </c>
      <c r="F13" s="3"/>
      <c r="G13" s="3">
        <f t="shared" si="1"/>
        <v>0</v>
      </c>
    </row>
    <row r="14" spans="1:8" x14ac:dyDescent="0.25">
      <c r="A14" s="3">
        <v>10</v>
      </c>
      <c r="B14" s="3"/>
      <c r="C14" s="3">
        <f>'DECEMBER 20'!G14:G24</f>
        <v>0</v>
      </c>
      <c r="D14" s="3"/>
      <c r="E14" s="3">
        <f t="shared" si="0"/>
        <v>0</v>
      </c>
      <c r="F14" s="3"/>
      <c r="G14" s="3">
        <f t="shared" si="1"/>
        <v>0</v>
      </c>
    </row>
    <row r="15" spans="1:8" x14ac:dyDescent="0.25">
      <c r="A15" s="3">
        <v>11</v>
      </c>
      <c r="B15" s="3"/>
      <c r="C15" s="3">
        <f>'DECEMBER 20'!G15:G25</f>
        <v>0</v>
      </c>
      <c r="D15" s="3"/>
      <c r="E15" s="3">
        <f t="shared" si="0"/>
        <v>0</v>
      </c>
      <c r="F15" s="3"/>
      <c r="G15" s="3">
        <f t="shared" si="1"/>
        <v>0</v>
      </c>
    </row>
    <row r="16" spans="1:8" x14ac:dyDescent="0.25">
      <c r="A16" s="3"/>
      <c r="B16" s="2" t="s">
        <v>8</v>
      </c>
      <c r="C16" s="3">
        <f>SUM(C5:C15)</f>
        <v>38200</v>
      </c>
      <c r="D16" s="2">
        <f>SUM(D5:D15)</f>
        <v>29500</v>
      </c>
      <c r="E16" s="2">
        <f>SUM(E5:E15)</f>
        <v>67700</v>
      </c>
      <c r="F16" s="2">
        <f>SUM(F5:F15)</f>
        <v>27500</v>
      </c>
      <c r="G16" s="2">
        <f>SUM(G5:G15)</f>
        <v>40200</v>
      </c>
    </row>
    <row r="17" spans="1:9" x14ac:dyDescent="0.25">
      <c r="A17" s="5"/>
      <c r="B17" s="6"/>
      <c r="C17" s="3"/>
      <c r="D17" s="6" t="s">
        <v>9</v>
      </c>
      <c r="E17" s="6"/>
      <c r="F17" s="6"/>
      <c r="G17" s="5"/>
    </row>
    <row r="18" spans="1:9" x14ac:dyDescent="0.25">
      <c r="B18" s="7" t="s">
        <v>10</v>
      </c>
      <c r="C18" s="8"/>
      <c r="D18" s="9"/>
      <c r="E18" s="6"/>
      <c r="F18" s="10"/>
      <c r="G18" s="11"/>
      <c r="H18" s="10"/>
    </row>
    <row r="19" spans="1:9" x14ac:dyDescent="0.25">
      <c r="B19" s="1" t="s">
        <v>11</v>
      </c>
      <c r="C19" s="1"/>
      <c r="D19" s="1"/>
      <c r="E19" s="12"/>
      <c r="F19" s="1" t="s">
        <v>12</v>
      </c>
      <c r="G19" s="13"/>
      <c r="H19" s="13"/>
      <c r="I19" s="13"/>
    </row>
    <row r="20" spans="1:9" x14ac:dyDescent="0.25"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9" x14ac:dyDescent="0.25">
      <c r="B21" s="14" t="s">
        <v>109</v>
      </c>
      <c r="C21" s="15">
        <f>D16</f>
        <v>29500</v>
      </c>
      <c r="D21" s="14"/>
      <c r="E21" s="14"/>
      <c r="F21" s="14" t="s">
        <v>109</v>
      </c>
      <c r="G21" s="15">
        <f>F16</f>
        <v>27500</v>
      </c>
      <c r="H21" s="14"/>
      <c r="I21" s="14"/>
    </row>
    <row r="22" spans="1:9" x14ac:dyDescent="0.25">
      <c r="B22" s="14" t="s">
        <v>3</v>
      </c>
      <c r="C22" s="15">
        <f>'DECEMBER 20'!E33</f>
        <v>38201</v>
      </c>
      <c r="D22" s="14"/>
      <c r="E22" s="14"/>
      <c r="F22" s="14" t="s">
        <v>3</v>
      </c>
      <c r="G22" s="15">
        <f>'DECEMBER 20'!I33</f>
        <v>1</v>
      </c>
      <c r="H22" s="14"/>
      <c r="I22" s="14"/>
    </row>
    <row r="23" spans="1:9" x14ac:dyDescent="0.25">
      <c r="B23" s="14" t="s">
        <v>17</v>
      </c>
      <c r="C23" s="17">
        <v>0.1</v>
      </c>
      <c r="D23" s="15">
        <f>C21*C23</f>
        <v>2950</v>
      </c>
      <c r="F23" s="14" t="s">
        <v>17</v>
      </c>
      <c r="G23" s="17">
        <v>0.1</v>
      </c>
      <c r="H23" s="15">
        <f>D23</f>
        <v>2950</v>
      </c>
      <c r="I23" s="14"/>
    </row>
    <row r="24" spans="1:9" x14ac:dyDescent="0.25">
      <c r="B24" s="18" t="s">
        <v>18</v>
      </c>
      <c r="C24" s="14" t="s">
        <v>9</v>
      </c>
      <c r="D24" s="14"/>
      <c r="E24" s="14"/>
      <c r="F24" s="18" t="s">
        <v>18</v>
      </c>
      <c r="G24" s="15"/>
      <c r="H24" s="14"/>
      <c r="I24" s="14"/>
    </row>
    <row r="25" spans="1:9" x14ac:dyDescent="0.25">
      <c r="B25" s="27"/>
      <c r="C25" s="19"/>
      <c r="D25" s="3"/>
      <c r="E25" s="3"/>
      <c r="F25" s="27"/>
      <c r="G25" s="19"/>
      <c r="H25" s="3"/>
      <c r="I25" s="3"/>
    </row>
    <row r="26" spans="1:9" x14ac:dyDescent="0.25">
      <c r="B26" s="20" t="s">
        <v>62</v>
      </c>
      <c r="C26" s="3"/>
      <c r="D26" s="3">
        <f>8087+3051</f>
        <v>11138</v>
      </c>
      <c r="E26" s="3"/>
      <c r="F26" s="20" t="s">
        <v>62</v>
      </c>
      <c r="G26" s="3"/>
      <c r="H26" s="3">
        <f>8087+3051</f>
        <v>11138</v>
      </c>
      <c r="I26" s="3"/>
    </row>
    <row r="27" spans="1:9" x14ac:dyDescent="0.25">
      <c r="B27" s="21" t="s">
        <v>100</v>
      </c>
      <c r="C27" s="14"/>
      <c r="D27" s="14">
        <v>9400</v>
      </c>
      <c r="E27" s="14"/>
      <c r="F27" s="21" t="s">
        <v>100</v>
      </c>
      <c r="G27" s="14"/>
      <c r="H27" s="14">
        <v>9400</v>
      </c>
      <c r="I27" s="14"/>
    </row>
    <row r="28" spans="1:9" x14ac:dyDescent="0.25">
      <c r="B28" s="21" t="s">
        <v>139</v>
      </c>
      <c r="D28" s="14">
        <v>7000</v>
      </c>
      <c r="E28" s="14"/>
      <c r="F28" s="21" t="s">
        <v>139</v>
      </c>
      <c r="H28" s="14">
        <v>7000</v>
      </c>
      <c r="I28" s="14"/>
    </row>
    <row r="29" spans="1:9" x14ac:dyDescent="0.25">
      <c r="B29" s="28"/>
      <c r="C29" s="22"/>
      <c r="D29" s="14"/>
      <c r="E29" s="14"/>
      <c r="F29" s="28"/>
      <c r="G29" s="22"/>
      <c r="H29" s="14"/>
      <c r="I29" s="14"/>
    </row>
    <row r="30" spans="1:9" x14ac:dyDescent="0.25">
      <c r="B30" s="20"/>
      <c r="C30" s="3"/>
      <c r="D30" s="23"/>
      <c r="E30" s="14"/>
      <c r="F30" s="20"/>
      <c r="G30" s="3"/>
      <c r="H30" s="23"/>
      <c r="I30" s="14"/>
    </row>
    <row r="31" spans="1:9" x14ac:dyDescent="0.25">
      <c r="B31" s="20"/>
      <c r="C31" s="3"/>
      <c r="D31" s="23"/>
      <c r="E31" s="14"/>
      <c r="F31" s="20"/>
      <c r="G31" s="3"/>
      <c r="H31" s="23"/>
      <c r="I31" s="14"/>
    </row>
    <row r="32" spans="1:9" x14ac:dyDescent="0.25">
      <c r="B32" s="20"/>
      <c r="C32" s="3"/>
      <c r="D32" s="23"/>
      <c r="E32" s="14"/>
      <c r="F32" s="20"/>
      <c r="G32" s="3"/>
      <c r="H32" s="23"/>
      <c r="I32" s="14"/>
    </row>
    <row r="33" spans="2:9" x14ac:dyDescent="0.25">
      <c r="B33" s="18" t="s">
        <v>8</v>
      </c>
      <c r="C33" s="24">
        <f>C21+C22-D23</f>
        <v>64751</v>
      </c>
      <c r="D33" s="24">
        <f>SUM(D25:D32)</f>
        <v>27538</v>
      </c>
      <c r="E33" s="24">
        <f>C33-D33</f>
        <v>37213</v>
      </c>
      <c r="F33" s="18" t="s">
        <v>8</v>
      </c>
      <c r="G33" s="24">
        <f>G21+G22-H23</f>
        <v>24551</v>
      </c>
      <c r="H33" s="24">
        <f>SUM(H25:H32)</f>
        <v>27538</v>
      </c>
      <c r="I33" s="15">
        <f>G33-H33</f>
        <v>-2987</v>
      </c>
    </row>
    <row r="35" spans="2:9" x14ac:dyDescent="0.25">
      <c r="B35" t="s">
        <v>19</v>
      </c>
      <c r="D35" t="s">
        <v>20</v>
      </c>
      <c r="G35" t="s">
        <v>21</v>
      </c>
    </row>
    <row r="37" spans="2:9" x14ac:dyDescent="0.25">
      <c r="B37" t="s">
        <v>82</v>
      </c>
      <c r="D37" t="s">
        <v>23</v>
      </c>
      <c r="G37" t="s">
        <v>35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H29" sqref="H29"/>
    </sheetView>
  </sheetViews>
  <sheetFormatPr defaultRowHeight="15" x14ac:dyDescent="0.25"/>
  <cols>
    <col min="1" max="1" width="4.7109375" customWidth="1"/>
    <col min="2" max="2" width="16.5703125" customWidth="1"/>
  </cols>
  <sheetData>
    <row r="1" spans="1:8" x14ac:dyDescent="0.25">
      <c r="C1" s="1" t="s">
        <v>24</v>
      </c>
      <c r="D1" s="1"/>
      <c r="E1" s="1"/>
      <c r="F1" s="25" t="s">
        <v>38</v>
      </c>
      <c r="G1" s="1"/>
    </row>
    <row r="2" spans="1:8" x14ac:dyDescent="0.25">
      <c r="A2" s="1"/>
      <c r="C2" s="1" t="s">
        <v>0</v>
      </c>
      <c r="D2" s="1"/>
      <c r="G2" s="1"/>
    </row>
    <row r="3" spans="1:8" x14ac:dyDescent="0.25">
      <c r="A3" s="1"/>
      <c r="B3" s="1"/>
      <c r="C3" s="1" t="s">
        <v>143</v>
      </c>
      <c r="F3" s="1"/>
      <c r="G3" s="1"/>
    </row>
    <row r="4" spans="1:8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8" x14ac:dyDescent="0.25">
      <c r="A5" s="3">
        <v>1</v>
      </c>
      <c r="B5" s="3" t="s">
        <v>29</v>
      </c>
      <c r="C5" s="3">
        <f>'JANUARY 21'!G5:G16</f>
        <v>0</v>
      </c>
      <c r="D5" s="3">
        <v>6000</v>
      </c>
      <c r="E5" s="3">
        <f t="shared" ref="E5:E15" si="0">C5+D5</f>
        <v>6000</v>
      </c>
      <c r="F5" s="3">
        <f>6000</f>
        <v>6000</v>
      </c>
      <c r="G5" s="3">
        <f>E5-F5</f>
        <v>0</v>
      </c>
    </row>
    <row r="6" spans="1:8" x14ac:dyDescent="0.25">
      <c r="A6" s="3">
        <v>2</v>
      </c>
      <c r="B6" s="3" t="s">
        <v>26</v>
      </c>
      <c r="C6" s="3">
        <f>'JANUARY 21'!G6:G17</f>
        <v>0</v>
      </c>
      <c r="D6" s="3">
        <v>3500</v>
      </c>
      <c r="E6" s="3">
        <f t="shared" si="0"/>
        <v>3500</v>
      </c>
      <c r="F6" s="3">
        <f>3500</f>
        <v>3500</v>
      </c>
      <c r="G6" s="3">
        <f t="shared" ref="G6:G15" si="1">E6-F6</f>
        <v>0</v>
      </c>
    </row>
    <row r="7" spans="1:8" x14ac:dyDescent="0.25">
      <c r="A7" s="3">
        <v>3</v>
      </c>
      <c r="B7" s="3" t="s">
        <v>27</v>
      </c>
      <c r="C7" s="3">
        <f>'JANUARY 21'!G7:G18</f>
        <v>2000</v>
      </c>
      <c r="D7" s="3">
        <v>7000</v>
      </c>
      <c r="E7" s="3">
        <f t="shared" si="0"/>
        <v>9000</v>
      </c>
      <c r="F7" s="3">
        <v>7000</v>
      </c>
      <c r="G7" s="3">
        <f>E7-F7</f>
        <v>2000</v>
      </c>
    </row>
    <row r="8" spans="1:8" x14ac:dyDescent="0.25">
      <c r="A8" s="3">
        <v>4</v>
      </c>
      <c r="B8" s="3"/>
      <c r="C8" s="3">
        <f>'JANUARY 21'!G8:G19</f>
        <v>0</v>
      </c>
      <c r="D8" s="3"/>
      <c r="E8" s="3">
        <f t="shared" si="0"/>
        <v>0</v>
      </c>
      <c r="F8" s="3"/>
      <c r="G8" s="3">
        <f t="shared" si="1"/>
        <v>0</v>
      </c>
    </row>
    <row r="9" spans="1:8" x14ac:dyDescent="0.25">
      <c r="A9" s="3">
        <v>5</v>
      </c>
      <c r="B9" s="4" t="s">
        <v>47</v>
      </c>
      <c r="C9" s="3">
        <f>'JANUARY 21'!G9:G20</f>
        <v>33100</v>
      </c>
      <c r="D9" s="4">
        <v>4500</v>
      </c>
      <c r="E9" s="4">
        <f t="shared" si="0"/>
        <v>37600</v>
      </c>
      <c r="F9" s="3">
        <f>11700</f>
        <v>11700</v>
      </c>
      <c r="G9" s="4">
        <f>E9-F9</f>
        <v>25900</v>
      </c>
      <c r="H9" t="s">
        <v>144</v>
      </c>
    </row>
    <row r="10" spans="1:8" x14ac:dyDescent="0.25">
      <c r="A10" s="3">
        <v>6</v>
      </c>
      <c r="B10" s="4" t="s">
        <v>138</v>
      </c>
      <c r="C10" s="3">
        <f>'JANUARY 21'!G10:G21</f>
        <v>0</v>
      </c>
      <c r="D10" s="3">
        <v>7000</v>
      </c>
      <c r="E10" s="3">
        <f t="shared" si="0"/>
        <v>7000</v>
      </c>
      <c r="F10" s="3">
        <v>7000</v>
      </c>
      <c r="G10" s="3">
        <f t="shared" si="1"/>
        <v>0</v>
      </c>
      <c r="H10" t="s">
        <v>98</v>
      </c>
    </row>
    <row r="11" spans="1:8" x14ac:dyDescent="0.25">
      <c r="A11" s="3">
        <v>7</v>
      </c>
      <c r="B11" s="3" t="s">
        <v>31</v>
      </c>
      <c r="C11" s="3">
        <f>'JANUARY 21'!G11:G22</f>
        <v>5100</v>
      </c>
      <c r="D11" s="3">
        <v>1500</v>
      </c>
      <c r="E11" s="3">
        <f t="shared" si="0"/>
        <v>6600</v>
      </c>
      <c r="F11" s="3">
        <f>1000+500</f>
        <v>1500</v>
      </c>
      <c r="G11" s="3">
        <f t="shared" si="1"/>
        <v>5100</v>
      </c>
    </row>
    <row r="12" spans="1:8" x14ac:dyDescent="0.25">
      <c r="A12" s="3">
        <v>8</v>
      </c>
      <c r="B12" s="3" t="s">
        <v>113</v>
      </c>
      <c r="C12" s="3">
        <f>'JANUARY 21'!G12:G23</f>
        <v>0</v>
      </c>
      <c r="D12" s="3"/>
      <c r="E12" s="3">
        <f t="shared" si="0"/>
        <v>0</v>
      </c>
      <c r="F12" s="3"/>
      <c r="G12" s="3">
        <f t="shared" si="1"/>
        <v>0</v>
      </c>
    </row>
    <row r="13" spans="1:8" x14ac:dyDescent="0.25">
      <c r="A13" s="3">
        <v>9</v>
      </c>
      <c r="B13" s="3"/>
      <c r="C13" s="3">
        <f>'JANUARY 21'!G13:G24</f>
        <v>0</v>
      </c>
      <c r="D13" s="3"/>
      <c r="E13" s="3">
        <f t="shared" si="0"/>
        <v>0</v>
      </c>
      <c r="F13" s="3"/>
      <c r="G13" s="3">
        <f t="shared" si="1"/>
        <v>0</v>
      </c>
    </row>
    <row r="14" spans="1:8" x14ac:dyDescent="0.25">
      <c r="A14" s="3">
        <v>10</v>
      </c>
      <c r="B14" s="3"/>
      <c r="C14" s="3">
        <f>'JANUARY 21'!G14:G25</f>
        <v>0</v>
      </c>
      <c r="D14" s="3"/>
      <c r="E14" s="3">
        <f t="shared" si="0"/>
        <v>0</v>
      </c>
      <c r="F14" s="3"/>
      <c r="G14" s="3">
        <f t="shared" si="1"/>
        <v>0</v>
      </c>
    </row>
    <row r="15" spans="1:8" x14ac:dyDescent="0.25">
      <c r="A15" s="3">
        <v>11</v>
      </c>
      <c r="B15" s="3"/>
      <c r="C15" s="3">
        <f>'JANUARY 21'!G15:G26</f>
        <v>0</v>
      </c>
      <c r="D15" s="3"/>
      <c r="E15" s="3">
        <f t="shared" si="0"/>
        <v>0</v>
      </c>
      <c r="F15" s="3"/>
      <c r="G15" s="3">
        <f t="shared" si="1"/>
        <v>0</v>
      </c>
    </row>
    <row r="16" spans="1:8" x14ac:dyDescent="0.25">
      <c r="A16" s="3"/>
      <c r="B16" s="2" t="s">
        <v>8</v>
      </c>
      <c r="C16" s="3">
        <f>'JANUARY 21'!G16:G27</f>
        <v>40200</v>
      </c>
      <c r="D16" s="2">
        <f>SUM(D5:D15)</f>
        <v>29500</v>
      </c>
      <c r="E16" s="2">
        <f>SUM(E5:E15)</f>
        <v>69700</v>
      </c>
      <c r="F16" s="2">
        <f>SUM(F5:F15)</f>
        <v>36700</v>
      </c>
      <c r="G16" s="2">
        <f>SUM(G5:G15)</f>
        <v>33000</v>
      </c>
    </row>
    <row r="17" spans="1:11" x14ac:dyDescent="0.25">
      <c r="A17" s="5"/>
      <c r="B17" s="6"/>
      <c r="C17" s="3"/>
      <c r="D17" s="6" t="s">
        <v>9</v>
      </c>
      <c r="E17" s="6"/>
      <c r="F17" s="6"/>
      <c r="G17" s="5"/>
    </row>
    <row r="18" spans="1:11" x14ac:dyDescent="0.25">
      <c r="B18" s="7" t="s">
        <v>10</v>
      </c>
      <c r="C18" s="8"/>
      <c r="D18" s="9"/>
      <c r="E18" s="6"/>
      <c r="F18" s="10"/>
      <c r="G18" s="11"/>
      <c r="H18" s="10"/>
    </row>
    <row r="19" spans="1:11" x14ac:dyDescent="0.25">
      <c r="B19" s="1" t="s">
        <v>11</v>
      </c>
      <c r="C19" s="1"/>
      <c r="D19" s="1"/>
      <c r="E19" s="12"/>
      <c r="F19" s="1" t="s">
        <v>12</v>
      </c>
      <c r="G19" s="13"/>
      <c r="H19" s="13"/>
      <c r="I19" s="13"/>
    </row>
    <row r="20" spans="1:11" x14ac:dyDescent="0.25"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11" x14ac:dyDescent="0.25">
      <c r="B21" s="14" t="s">
        <v>115</v>
      </c>
      <c r="C21" s="15">
        <f>D16</f>
        <v>29500</v>
      </c>
      <c r="D21" s="14"/>
      <c r="E21" s="14"/>
      <c r="F21" s="14" t="s">
        <v>115</v>
      </c>
      <c r="G21" s="15">
        <f>F16</f>
        <v>36700</v>
      </c>
      <c r="H21" s="14"/>
      <c r="I21" s="14"/>
      <c r="K21">
        <f>11700+6000</f>
        <v>17700</v>
      </c>
    </row>
    <row r="22" spans="1:11" x14ac:dyDescent="0.25">
      <c r="B22" s="14" t="s">
        <v>3</v>
      </c>
      <c r="C22" s="15">
        <f>'JANUARY 21'!E33</f>
        <v>37213</v>
      </c>
      <c r="D22" s="14"/>
      <c r="E22" s="14"/>
      <c r="F22" s="14" t="s">
        <v>3</v>
      </c>
      <c r="G22" s="15">
        <f>'JANUARY 21'!I33</f>
        <v>-2987</v>
      </c>
      <c r="H22" s="14"/>
      <c r="I22" s="14"/>
      <c r="K22">
        <f>23900-K21</f>
        <v>6200</v>
      </c>
    </row>
    <row r="23" spans="1:11" x14ac:dyDescent="0.25">
      <c r="B23" s="14" t="s">
        <v>17</v>
      </c>
      <c r="C23" s="17">
        <v>0.1</v>
      </c>
      <c r="D23" s="15">
        <f>C21*C23</f>
        <v>2950</v>
      </c>
      <c r="F23" s="14" t="s">
        <v>17</v>
      </c>
      <c r="G23" s="17">
        <v>0.1</v>
      </c>
      <c r="H23" s="15">
        <f>D23</f>
        <v>2950</v>
      </c>
      <c r="I23" s="14"/>
    </row>
    <row r="24" spans="1:11" x14ac:dyDescent="0.25">
      <c r="B24" s="18" t="s">
        <v>18</v>
      </c>
      <c r="C24" s="14" t="s">
        <v>9</v>
      </c>
      <c r="D24" s="14"/>
      <c r="E24" s="14"/>
      <c r="F24" s="18" t="s">
        <v>18</v>
      </c>
      <c r="G24" s="15"/>
      <c r="H24" s="14"/>
      <c r="I24" s="14"/>
    </row>
    <row r="25" spans="1:11" x14ac:dyDescent="0.25">
      <c r="B25" s="27"/>
      <c r="C25" s="19"/>
      <c r="D25" s="3"/>
      <c r="E25" s="3"/>
      <c r="F25" s="27"/>
      <c r="G25" s="19"/>
      <c r="H25" s="3"/>
      <c r="I25" s="3"/>
    </row>
    <row r="26" spans="1:11" x14ac:dyDescent="0.25">
      <c r="B26" s="20" t="s">
        <v>62</v>
      </c>
      <c r="C26" s="3"/>
      <c r="D26" s="3">
        <v>5055</v>
      </c>
      <c r="E26" s="3"/>
      <c r="F26" s="20" t="s">
        <v>62</v>
      </c>
      <c r="G26" s="3"/>
      <c r="H26" s="3">
        <v>5055</v>
      </c>
      <c r="I26" s="3"/>
    </row>
    <row r="27" spans="1:11" x14ac:dyDescent="0.25">
      <c r="B27" s="21" t="s">
        <v>100</v>
      </c>
      <c r="C27" s="14"/>
      <c r="D27" s="14">
        <v>7000</v>
      </c>
      <c r="E27" s="14"/>
      <c r="F27" s="21" t="s">
        <v>100</v>
      </c>
      <c r="G27" s="14"/>
      <c r="H27" s="14">
        <v>7000</v>
      </c>
      <c r="I27" s="14"/>
    </row>
    <row r="28" spans="1:11" x14ac:dyDescent="0.25">
      <c r="B28" s="21" t="s">
        <v>139</v>
      </c>
      <c r="D28" s="14">
        <v>7000</v>
      </c>
      <c r="E28" s="14"/>
      <c r="F28" s="21" t="s">
        <v>139</v>
      </c>
      <c r="H28" s="14">
        <v>7000</v>
      </c>
      <c r="I28" s="14"/>
    </row>
    <row r="29" spans="1:11" x14ac:dyDescent="0.25">
      <c r="B29" s="28" t="s">
        <v>133</v>
      </c>
      <c r="C29" s="22"/>
      <c r="D29" s="14">
        <v>11700</v>
      </c>
      <c r="E29" s="14"/>
      <c r="F29" s="28" t="s">
        <v>133</v>
      </c>
      <c r="G29" s="22"/>
      <c r="H29" s="14">
        <v>11700</v>
      </c>
      <c r="I29" s="14"/>
    </row>
    <row r="30" spans="1:11" x14ac:dyDescent="0.25">
      <c r="B30" s="20"/>
      <c r="C30" s="3"/>
      <c r="D30" s="23"/>
      <c r="E30" s="14"/>
      <c r="F30" s="20"/>
      <c r="G30" s="3"/>
      <c r="H30" s="23"/>
      <c r="I30" s="14"/>
    </row>
    <row r="31" spans="1:11" x14ac:dyDescent="0.25">
      <c r="B31" s="20"/>
      <c r="C31" s="3"/>
      <c r="D31" s="23"/>
      <c r="E31" s="14"/>
      <c r="F31" s="20"/>
      <c r="G31" s="3"/>
      <c r="H31" s="23"/>
      <c r="I31" s="14"/>
    </row>
    <row r="32" spans="1:11" x14ac:dyDescent="0.25">
      <c r="B32" s="20"/>
      <c r="C32" s="3"/>
      <c r="D32" s="23"/>
      <c r="E32" s="14"/>
      <c r="F32" s="20"/>
      <c r="G32" s="3"/>
      <c r="H32" s="23"/>
      <c r="I32" s="14"/>
    </row>
    <row r="33" spans="2:9" x14ac:dyDescent="0.25">
      <c r="B33" s="18" t="s">
        <v>8</v>
      </c>
      <c r="C33" s="24">
        <f>C21+C22-D23</f>
        <v>63763</v>
      </c>
      <c r="D33" s="24">
        <f>SUM(D25:D32)</f>
        <v>30755</v>
      </c>
      <c r="E33" s="24">
        <f>C33-D33</f>
        <v>33008</v>
      </c>
      <c r="F33" s="18" t="s">
        <v>8</v>
      </c>
      <c r="G33" s="24">
        <f>G21+G22-H23</f>
        <v>30763</v>
      </c>
      <c r="H33" s="24">
        <f>SUM(H25:H32)</f>
        <v>30755</v>
      </c>
      <c r="I33" s="15">
        <f>G33-H33</f>
        <v>8</v>
      </c>
    </row>
    <row r="35" spans="2:9" x14ac:dyDescent="0.25">
      <c r="B35" t="s">
        <v>19</v>
      </c>
      <c r="D35" t="s">
        <v>20</v>
      </c>
      <c r="G35" t="s">
        <v>21</v>
      </c>
    </row>
    <row r="37" spans="2:9" x14ac:dyDescent="0.25">
      <c r="B37" t="s">
        <v>82</v>
      </c>
      <c r="D37" t="s">
        <v>23</v>
      </c>
      <c r="G37" t="s">
        <v>35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F10" sqref="F10"/>
    </sheetView>
  </sheetViews>
  <sheetFormatPr defaultRowHeight="15" x14ac:dyDescent="0.25"/>
  <cols>
    <col min="1" max="1" width="5" customWidth="1"/>
    <col min="2" max="2" width="19.5703125" customWidth="1"/>
  </cols>
  <sheetData>
    <row r="1" spans="1:8" x14ac:dyDescent="0.25">
      <c r="C1" s="1" t="s">
        <v>24</v>
      </c>
      <c r="D1" s="1"/>
      <c r="E1" s="1"/>
      <c r="F1" s="25" t="s">
        <v>38</v>
      </c>
      <c r="G1" s="1"/>
    </row>
    <row r="2" spans="1:8" x14ac:dyDescent="0.25">
      <c r="A2" s="1"/>
      <c r="C2" s="1" t="s">
        <v>0</v>
      </c>
      <c r="D2" s="1"/>
      <c r="G2" s="1"/>
    </row>
    <row r="3" spans="1:8" x14ac:dyDescent="0.25">
      <c r="A3" s="1"/>
      <c r="B3" s="1"/>
      <c r="C3" s="1" t="s">
        <v>145</v>
      </c>
      <c r="F3" s="1"/>
      <c r="G3" s="1"/>
    </row>
    <row r="4" spans="1:8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8" x14ac:dyDescent="0.25">
      <c r="A5" s="3">
        <v>1</v>
      </c>
      <c r="B5" s="3" t="s">
        <v>29</v>
      </c>
      <c r="C5" s="3">
        <f>FEBRUARY21!G5:G15</f>
        <v>0</v>
      </c>
      <c r="D5" s="3">
        <v>6000</v>
      </c>
      <c r="E5" s="3">
        <f t="shared" ref="E5:E15" si="0">C5+D5</f>
        <v>6000</v>
      </c>
      <c r="F5" s="3">
        <f>6000</f>
        <v>6000</v>
      </c>
      <c r="G5" s="3">
        <f>E5-F5</f>
        <v>0</v>
      </c>
    </row>
    <row r="6" spans="1:8" x14ac:dyDescent="0.25">
      <c r="A6" s="3">
        <v>2</v>
      </c>
      <c r="B6" s="3" t="s">
        <v>26</v>
      </c>
      <c r="C6" s="3">
        <f>FEBRUARY21!G6:G16</f>
        <v>0</v>
      </c>
      <c r="D6" s="3">
        <v>3500</v>
      </c>
      <c r="E6" s="3">
        <f t="shared" si="0"/>
        <v>3500</v>
      </c>
      <c r="F6" s="3">
        <f>3500</f>
        <v>3500</v>
      </c>
      <c r="G6" s="3">
        <f t="shared" ref="G6:G15" si="1">E6-F6</f>
        <v>0</v>
      </c>
    </row>
    <row r="7" spans="1:8" x14ac:dyDescent="0.25">
      <c r="A7" s="3">
        <v>3</v>
      </c>
      <c r="B7" s="3" t="s">
        <v>27</v>
      </c>
      <c r="C7" s="3">
        <f>FEBRUARY21!G7:G17</f>
        <v>2000</v>
      </c>
      <c r="D7" s="3">
        <v>7000</v>
      </c>
      <c r="E7" s="3">
        <f t="shared" si="0"/>
        <v>9000</v>
      </c>
      <c r="F7" s="3">
        <f>7000</f>
        <v>7000</v>
      </c>
      <c r="G7" s="3">
        <f>E7-F7</f>
        <v>2000</v>
      </c>
    </row>
    <row r="8" spans="1:8" x14ac:dyDescent="0.25">
      <c r="A8" s="3">
        <v>4</v>
      </c>
      <c r="B8" s="3"/>
      <c r="C8" s="3">
        <f>FEBRUARY21!G8:G18</f>
        <v>0</v>
      </c>
      <c r="D8" s="3"/>
      <c r="E8" s="3">
        <f t="shared" si="0"/>
        <v>0</v>
      </c>
      <c r="F8" s="3"/>
      <c r="G8" s="3">
        <f t="shared" si="1"/>
        <v>0</v>
      </c>
    </row>
    <row r="9" spans="1:8" x14ac:dyDescent="0.25">
      <c r="A9" s="3">
        <v>5</v>
      </c>
      <c r="B9" s="4" t="s">
        <v>47</v>
      </c>
      <c r="C9" s="3">
        <f>FEBRUARY21!G9:G19</f>
        <v>25900</v>
      </c>
      <c r="D9" s="4">
        <v>4500</v>
      </c>
      <c r="E9" s="4">
        <f t="shared" si="0"/>
        <v>30400</v>
      </c>
      <c r="F9" s="3">
        <f>3000+5700+1500</f>
        <v>10200</v>
      </c>
      <c r="G9" s="4">
        <f>E9-F9</f>
        <v>20200</v>
      </c>
      <c r="H9" t="s">
        <v>149</v>
      </c>
    </row>
    <row r="10" spans="1:8" x14ac:dyDescent="0.25">
      <c r="A10" s="3">
        <v>6</v>
      </c>
      <c r="B10" s="4" t="s">
        <v>138</v>
      </c>
      <c r="C10" s="3">
        <f>FEBRUARY21!G10:G20</f>
        <v>0</v>
      </c>
      <c r="D10" s="3">
        <v>7000</v>
      </c>
      <c r="E10" s="3">
        <f t="shared" si="0"/>
        <v>7000</v>
      </c>
      <c r="F10" s="3">
        <v>7000</v>
      </c>
      <c r="G10" s="3">
        <f t="shared" si="1"/>
        <v>0</v>
      </c>
      <c r="H10" t="s">
        <v>98</v>
      </c>
    </row>
    <row r="11" spans="1:8" x14ac:dyDescent="0.25">
      <c r="A11" s="3">
        <v>7</v>
      </c>
      <c r="B11" s="3" t="s">
        <v>31</v>
      </c>
      <c r="C11" s="3">
        <f>FEBRUARY21!G11:G21</f>
        <v>5100</v>
      </c>
      <c r="D11" s="3">
        <v>1500</v>
      </c>
      <c r="E11" s="3">
        <f t="shared" si="0"/>
        <v>6600</v>
      </c>
      <c r="F11" s="3">
        <f>1000</f>
        <v>1000</v>
      </c>
      <c r="G11" s="3">
        <f t="shared" si="1"/>
        <v>5600</v>
      </c>
    </row>
    <row r="12" spans="1:8" x14ac:dyDescent="0.25">
      <c r="A12" s="3">
        <v>8</v>
      </c>
      <c r="B12" s="3" t="s">
        <v>113</v>
      </c>
      <c r="C12" s="3">
        <f>FEBRUARY21!G12:G22</f>
        <v>0</v>
      </c>
      <c r="D12" s="3"/>
      <c r="E12" s="3">
        <f t="shared" si="0"/>
        <v>0</v>
      </c>
      <c r="F12" s="3"/>
      <c r="G12" s="3">
        <f t="shared" si="1"/>
        <v>0</v>
      </c>
    </row>
    <row r="13" spans="1:8" x14ac:dyDescent="0.25">
      <c r="A13" s="3">
        <v>9</v>
      </c>
      <c r="B13" s="3"/>
      <c r="C13" s="3">
        <f>FEBRUARY21!G13:G23</f>
        <v>0</v>
      </c>
      <c r="D13" s="3"/>
      <c r="E13" s="3">
        <f t="shared" si="0"/>
        <v>0</v>
      </c>
      <c r="F13" s="3"/>
      <c r="G13" s="3">
        <f t="shared" si="1"/>
        <v>0</v>
      </c>
    </row>
    <row r="14" spans="1:8" x14ac:dyDescent="0.25">
      <c r="A14" s="3">
        <v>10</v>
      </c>
      <c r="B14" s="3"/>
      <c r="C14" s="3">
        <f>FEBRUARY21!G14:G24</f>
        <v>0</v>
      </c>
      <c r="D14" s="3"/>
      <c r="E14" s="3">
        <f t="shared" si="0"/>
        <v>0</v>
      </c>
      <c r="F14" s="3"/>
      <c r="G14" s="3">
        <f t="shared" si="1"/>
        <v>0</v>
      </c>
    </row>
    <row r="15" spans="1:8" x14ac:dyDescent="0.25">
      <c r="A15" s="3">
        <v>11</v>
      </c>
      <c r="B15" s="3"/>
      <c r="C15" s="3">
        <f>FEBRUARY21!G15:G25</f>
        <v>0</v>
      </c>
      <c r="D15" s="3"/>
      <c r="E15" s="3">
        <f t="shared" si="0"/>
        <v>0</v>
      </c>
      <c r="F15" s="3"/>
      <c r="G15" s="3">
        <f t="shared" si="1"/>
        <v>0</v>
      </c>
    </row>
    <row r="16" spans="1:8" x14ac:dyDescent="0.25">
      <c r="A16" s="3"/>
      <c r="B16" s="2" t="s">
        <v>8</v>
      </c>
      <c r="C16" s="3">
        <f>SUM(C5:C15)</f>
        <v>33000</v>
      </c>
      <c r="D16" s="2">
        <f>SUM(D5:D15)</f>
        <v>29500</v>
      </c>
      <c r="E16" s="2">
        <f>SUM(E5:E15)</f>
        <v>62500</v>
      </c>
      <c r="F16" s="2">
        <f>SUM(F5:F15)</f>
        <v>34700</v>
      </c>
      <c r="G16" s="2">
        <f>SUM(G5:G15)</f>
        <v>27800</v>
      </c>
    </row>
    <row r="17" spans="1:9" x14ac:dyDescent="0.25">
      <c r="A17" s="5"/>
      <c r="B17" s="6"/>
      <c r="C17" s="3"/>
      <c r="D17" s="6" t="s">
        <v>9</v>
      </c>
      <c r="E17" s="6"/>
      <c r="F17" s="6"/>
      <c r="G17" s="5"/>
    </row>
    <row r="18" spans="1:9" x14ac:dyDescent="0.25">
      <c r="B18" s="7" t="s">
        <v>10</v>
      </c>
      <c r="C18" s="8"/>
      <c r="D18" s="9"/>
      <c r="E18" s="6"/>
      <c r="F18" s="10"/>
      <c r="G18" s="11"/>
      <c r="H18" s="10"/>
    </row>
    <row r="19" spans="1:9" x14ac:dyDescent="0.25">
      <c r="B19" s="1" t="s">
        <v>11</v>
      </c>
      <c r="C19" s="1"/>
      <c r="D19" s="1"/>
      <c r="E19" s="12"/>
      <c r="F19" s="1" t="s">
        <v>12</v>
      </c>
      <c r="G19" s="13"/>
      <c r="H19" s="13"/>
      <c r="I19" s="13"/>
    </row>
    <row r="20" spans="1:9" x14ac:dyDescent="0.25"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9" x14ac:dyDescent="0.25">
      <c r="B21" s="14" t="s">
        <v>52</v>
      </c>
      <c r="C21" s="15">
        <f>D16</f>
        <v>29500</v>
      </c>
      <c r="D21" s="14"/>
      <c r="E21" s="14"/>
      <c r="F21" s="14" t="s">
        <v>52</v>
      </c>
      <c r="G21" s="15">
        <f>F16</f>
        <v>34700</v>
      </c>
      <c r="H21" s="14"/>
      <c r="I21" s="14"/>
    </row>
    <row r="22" spans="1:9" x14ac:dyDescent="0.25">
      <c r="B22" s="14" t="s">
        <v>3</v>
      </c>
      <c r="C22" s="15">
        <f>FEBRUARY21!E33</f>
        <v>33008</v>
      </c>
      <c r="D22" s="14"/>
      <c r="E22" s="14"/>
      <c r="F22" s="14" t="s">
        <v>3</v>
      </c>
      <c r="G22" s="15">
        <f>FEBRUARY21!I33</f>
        <v>8</v>
      </c>
      <c r="H22" s="14"/>
      <c r="I22" s="14"/>
    </row>
    <row r="23" spans="1:9" x14ac:dyDescent="0.25">
      <c r="B23" s="14" t="s">
        <v>17</v>
      </c>
      <c r="C23" s="17">
        <v>0.1</v>
      </c>
      <c r="D23" s="15">
        <f>C21*C23</f>
        <v>2950</v>
      </c>
      <c r="F23" s="14" t="s">
        <v>17</v>
      </c>
      <c r="G23" s="17">
        <v>0.1</v>
      </c>
      <c r="H23" s="15">
        <f>D23</f>
        <v>2950</v>
      </c>
      <c r="I23" s="14"/>
    </row>
    <row r="24" spans="1:9" x14ac:dyDescent="0.25">
      <c r="B24" s="18" t="s">
        <v>18</v>
      </c>
      <c r="C24" s="14" t="s">
        <v>9</v>
      </c>
      <c r="D24" s="14"/>
      <c r="E24" s="14"/>
      <c r="F24" s="18" t="s">
        <v>18</v>
      </c>
      <c r="G24" s="15"/>
      <c r="H24" s="14"/>
      <c r="I24" s="14"/>
    </row>
    <row r="25" spans="1:9" x14ac:dyDescent="0.25">
      <c r="B25" s="27"/>
      <c r="C25" s="19"/>
      <c r="D25" s="3"/>
      <c r="E25" s="3"/>
      <c r="F25" s="27"/>
      <c r="G25" s="19"/>
      <c r="H25" s="3"/>
      <c r="I25" s="3"/>
    </row>
    <row r="26" spans="1:9" x14ac:dyDescent="0.25">
      <c r="B26" s="20" t="s">
        <v>146</v>
      </c>
      <c r="C26" s="3"/>
      <c r="D26" s="3">
        <v>7075</v>
      </c>
      <c r="E26" s="3"/>
      <c r="F26" s="20" t="s">
        <v>147</v>
      </c>
      <c r="G26" s="3"/>
      <c r="H26" s="3">
        <v>7075</v>
      </c>
      <c r="I26" s="3"/>
    </row>
    <row r="27" spans="1:9" x14ac:dyDescent="0.25">
      <c r="B27" s="21" t="s">
        <v>100</v>
      </c>
      <c r="C27" s="14"/>
      <c r="D27" s="14">
        <v>8900</v>
      </c>
      <c r="E27" s="14"/>
      <c r="F27" s="21" t="s">
        <v>100</v>
      </c>
      <c r="G27" s="14"/>
      <c r="H27" s="14">
        <v>8900</v>
      </c>
      <c r="I27" s="14"/>
    </row>
    <row r="28" spans="1:9" x14ac:dyDescent="0.25">
      <c r="B28" s="21" t="s">
        <v>139</v>
      </c>
      <c r="D28" s="14">
        <v>7000</v>
      </c>
      <c r="E28" s="14"/>
      <c r="F28" s="21" t="s">
        <v>139</v>
      </c>
      <c r="H28" s="14">
        <v>7000</v>
      </c>
      <c r="I28" s="14"/>
    </row>
    <row r="29" spans="1:9" x14ac:dyDescent="0.25">
      <c r="B29" s="28" t="s">
        <v>133</v>
      </c>
      <c r="C29" s="22"/>
      <c r="D29" s="14">
        <f>3000+5700</f>
        <v>8700</v>
      </c>
      <c r="E29" s="14"/>
      <c r="F29" s="28" t="s">
        <v>133</v>
      </c>
      <c r="G29" s="22"/>
      <c r="H29" s="14">
        <f>3000+5700</f>
        <v>8700</v>
      </c>
      <c r="I29" s="14"/>
    </row>
    <row r="30" spans="1:9" x14ac:dyDescent="0.25">
      <c r="B30" s="20"/>
      <c r="C30" s="3"/>
      <c r="D30" s="23"/>
      <c r="E30" s="14"/>
      <c r="F30" s="20"/>
      <c r="G30" s="3"/>
      <c r="H30" s="23"/>
      <c r="I30" s="14"/>
    </row>
    <row r="31" spans="1:9" x14ac:dyDescent="0.25">
      <c r="B31" s="20"/>
      <c r="C31" s="3"/>
      <c r="D31" s="23"/>
      <c r="E31" s="14"/>
      <c r="F31" s="20"/>
      <c r="G31" s="3"/>
      <c r="H31" s="23"/>
      <c r="I31" s="14"/>
    </row>
    <row r="32" spans="1:9" x14ac:dyDescent="0.25">
      <c r="B32" s="20"/>
      <c r="C32" s="3"/>
      <c r="D32" s="23"/>
      <c r="E32" s="14"/>
      <c r="F32" s="20"/>
      <c r="G32" s="3"/>
      <c r="H32" s="23"/>
      <c r="I32" s="14"/>
    </row>
    <row r="33" spans="2:9" x14ac:dyDescent="0.25">
      <c r="B33" s="18" t="s">
        <v>8</v>
      </c>
      <c r="C33" s="24">
        <f>C21+C22-D23</f>
        <v>59558</v>
      </c>
      <c r="D33" s="24">
        <f>SUM(D25:D32)</f>
        <v>31675</v>
      </c>
      <c r="E33" s="24">
        <f>C33-D33</f>
        <v>27883</v>
      </c>
      <c r="F33" s="18" t="s">
        <v>8</v>
      </c>
      <c r="G33" s="24">
        <f>G21+G22-H23</f>
        <v>31758</v>
      </c>
      <c r="H33" s="24">
        <f>SUM(H25:H32)</f>
        <v>31675</v>
      </c>
      <c r="I33" s="15">
        <f>G33-H33</f>
        <v>83</v>
      </c>
    </row>
    <row r="35" spans="2:9" x14ac:dyDescent="0.25">
      <c r="B35" t="s">
        <v>19</v>
      </c>
      <c r="D35" t="s">
        <v>20</v>
      </c>
      <c r="G35" t="s">
        <v>21</v>
      </c>
    </row>
    <row r="37" spans="2:9" x14ac:dyDescent="0.25">
      <c r="B37" t="s">
        <v>82</v>
      </c>
      <c r="D37" t="s">
        <v>23</v>
      </c>
      <c r="G37" t="s">
        <v>35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F9" sqref="F9"/>
    </sheetView>
  </sheetViews>
  <sheetFormatPr defaultRowHeight="15" x14ac:dyDescent="0.25"/>
  <cols>
    <col min="1" max="1" width="4.140625" customWidth="1"/>
    <col min="2" max="2" width="20.42578125" customWidth="1"/>
  </cols>
  <sheetData>
    <row r="1" spans="1:7" x14ac:dyDescent="0.25">
      <c r="C1" s="1" t="s">
        <v>24</v>
      </c>
      <c r="D1" s="1"/>
      <c r="E1" s="1"/>
      <c r="F1" s="25" t="s">
        <v>38</v>
      </c>
      <c r="G1" s="1"/>
    </row>
    <row r="2" spans="1:7" x14ac:dyDescent="0.25">
      <c r="A2" s="1"/>
      <c r="C2" s="1" t="s">
        <v>0</v>
      </c>
      <c r="D2" s="1"/>
      <c r="G2" s="1"/>
    </row>
    <row r="3" spans="1:7" x14ac:dyDescent="0.25">
      <c r="A3" s="1"/>
      <c r="B3" s="1"/>
      <c r="C3" s="1" t="s">
        <v>148</v>
      </c>
      <c r="F3" s="1"/>
      <c r="G3" s="1"/>
    </row>
    <row r="4" spans="1:7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7" x14ac:dyDescent="0.25">
      <c r="A5" s="3">
        <v>1</v>
      </c>
      <c r="B5" s="3" t="s">
        <v>29</v>
      </c>
      <c r="C5" s="3">
        <f>'MARCH 21'!G5:G15</f>
        <v>0</v>
      </c>
      <c r="D5" s="3">
        <v>6000</v>
      </c>
      <c r="E5" s="3">
        <f t="shared" ref="E5:E15" si="0">C5+D5</f>
        <v>6000</v>
      </c>
      <c r="F5" s="3">
        <f>6000</f>
        <v>6000</v>
      </c>
      <c r="G5" s="3">
        <f>E5-F5</f>
        <v>0</v>
      </c>
    </row>
    <row r="6" spans="1:7" x14ac:dyDescent="0.25">
      <c r="A6" s="3">
        <v>2</v>
      </c>
      <c r="B6" s="3" t="s">
        <v>26</v>
      </c>
      <c r="C6" s="3">
        <f>'MARCH 21'!G6:G16</f>
        <v>0</v>
      </c>
      <c r="D6" s="3">
        <v>3500</v>
      </c>
      <c r="E6" s="3">
        <f t="shared" si="0"/>
        <v>3500</v>
      </c>
      <c r="F6" s="3">
        <f>3500</f>
        <v>3500</v>
      </c>
      <c r="G6" s="3">
        <f t="shared" ref="G6:G15" si="1">E6-F6</f>
        <v>0</v>
      </c>
    </row>
    <row r="7" spans="1:7" x14ac:dyDescent="0.25">
      <c r="A7" s="3">
        <v>3</v>
      </c>
      <c r="B7" s="3" t="s">
        <v>27</v>
      </c>
      <c r="C7" s="3">
        <f>'MARCH 21'!G7:G17</f>
        <v>2000</v>
      </c>
      <c r="D7" s="3">
        <v>7000</v>
      </c>
      <c r="E7" s="3">
        <f t="shared" si="0"/>
        <v>9000</v>
      </c>
      <c r="F7" s="3">
        <f>7000</f>
        <v>7000</v>
      </c>
      <c r="G7" s="3">
        <f>E7-F7</f>
        <v>2000</v>
      </c>
    </row>
    <row r="8" spans="1:7" x14ac:dyDescent="0.25">
      <c r="A8" s="3">
        <v>4</v>
      </c>
      <c r="B8" s="3"/>
      <c r="C8" s="3">
        <f>'MARCH 21'!G8:G18</f>
        <v>0</v>
      </c>
      <c r="D8" s="3"/>
      <c r="E8" s="3">
        <f t="shared" si="0"/>
        <v>0</v>
      </c>
      <c r="F8" s="3"/>
      <c r="G8" s="3">
        <f t="shared" si="1"/>
        <v>0</v>
      </c>
    </row>
    <row r="9" spans="1:7" x14ac:dyDescent="0.25">
      <c r="A9" s="3">
        <v>5</v>
      </c>
      <c r="B9" s="4" t="s">
        <v>47</v>
      </c>
      <c r="C9" s="3">
        <f>'MARCH 21'!G9:G19</f>
        <v>20200</v>
      </c>
      <c r="D9" s="4">
        <v>4500</v>
      </c>
      <c r="E9" s="4">
        <f t="shared" si="0"/>
        <v>24700</v>
      </c>
      <c r="F9" s="3">
        <f>4500</f>
        <v>4500</v>
      </c>
      <c r="G9" s="4">
        <f>E9-F9</f>
        <v>20200</v>
      </c>
    </row>
    <row r="10" spans="1:7" x14ac:dyDescent="0.25">
      <c r="A10" s="3">
        <v>6</v>
      </c>
      <c r="B10" s="4" t="s">
        <v>138</v>
      </c>
      <c r="C10" s="3">
        <f>'MARCH 21'!G10:G20</f>
        <v>0</v>
      </c>
      <c r="D10" s="3">
        <v>7000</v>
      </c>
      <c r="E10" s="3">
        <f t="shared" si="0"/>
        <v>7000</v>
      </c>
      <c r="F10" s="3">
        <v>7000</v>
      </c>
      <c r="G10" s="3">
        <f t="shared" si="1"/>
        <v>0</v>
      </c>
    </row>
    <row r="11" spans="1:7" x14ac:dyDescent="0.25">
      <c r="A11" s="3">
        <v>7</v>
      </c>
      <c r="B11" s="3" t="s">
        <v>31</v>
      </c>
      <c r="C11" s="3">
        <f>'MARCH 21'!G11:G21</f>
        <v>5600</v>
      </c>
      <c r="D11" s="3">
        <v>1500</v>
      </c>
      <c r="E11" s="3">
        <f t="shared" si="0"/>
        <v>7100</v>
      </c>
      <c r="F11" s="3">
        <f>1500</f>
        <v>1500</v>
      </c>
      <c r="G11" s="3">
        <f t="shared" si="1"/>
        <v>5600</v>
      </c>
    </row>
    <row r="12" spans="1:7" x14ac:dyDescent="0.25">
      <c r="A12" s="3">
        <v>8</v>
      </c>
      <c r="B12" s="3" t="s">
        <v>64</v>
      </c>
      <c r="C12" s="3">
        <f>'MARCH 21'!G12:G22</f>
        <v>0</v>
      </c>
      <c r="D12" s="3"/>
      <c r="E12" s="3">
        <f t="shared" si="0"/>
        <v>0</v>
      </c>
      <c r="F12" s="3"/>
      <c r="G12" s="3">
        <f t="shared" si="1"/>
        <v>0</v>
      </c>
    </row>
    <row r="13" spans="1:7" x14ac:dyDescent="0.25">
      <c r="A13" s="3">
        <v>9</v>
      </c>
      <c r="B13" s="3"/>
      <c r="C13" s="3">
        <f>'MARCH 21'!G13:G23</f>
        <v>0</v>
      </c>
      <c r="D13" s="3"/>
      <c r="E13" s="3">
        <f t="shared" si="0"/>
        <v>0</v>
      </c>
      <c r="F13" s="3"/>
      <c r="G13" s="3">
        <f t="shared" si="1"/>
        <v>0</v>
      </c>
    </row>
    <row r="14" spans="1:7" x14ac:dyDescent="0.25">
      <c r="A14" s="3">
        <v>10</v>
      </c>
      <c r="B14" s="3"/>
      <c r="C14" s="3">
        <f>'MARCH 21'!G14:G24</f>
        <v>0</v>
      </c>
      <c r="D14" s="3"/>
      <c r="E14" s="3">
        <f t="shared" si="0"/>
        <v>0</v>
      </c>
      <c r="F14" s="3"/>
      <c r="G14" s="3">
        <f t="shared" si="1"/>
        <v>0</v>
      </c>
    </row>
    <row r="15" spans="1:7" x14ac:dyDescent="0.25">
      <c r="A15" s="3">
        <v>11</v>
      </c>
      <c r="B15" s="3"/>
      <c r="C15" s="3">
        <f>'MARCH 21'!G15:G25</f>
        <v>0</v>
      </c>
      <c r="D15" s="3"/>
      <c r="E15" s="3">
        <f t="shared" si="0"/>
        <v>0</v>
      </c>
      <c r="F15" s="3"/>
      <c r="G15" s="3">
        <f t="shared" si="1"/>
        <v>0</v>
      </c>
    </row>
    <row r="16" spans="1:7" x14ac:dyDescent="0.25">
      <c r="A16" s="3"/>
      <c r="B16" s="2" t="s">
        <v>8</v>
      </c>
      <c r="C16" s="3">
        <f>SUM(C5:C15)</f>
        <v>27800</v>
      </c>
      <c r="D16" s="2">
        <f>SUM(D5:D15)</f>
        <v>29500</v>
      </c>
      <c r="E16" s="2">
        <f>SUM(E5:E15)</f>
        <v>57300</v>
      </c>
      <c r="F16" s="2">
        <f>SUM(F5:F15)</f>
        <v>29500</v>
      </c>
      <c r="G16" s="2">
        <f>SUM(G5:G15)</f>
        <v>27800</v>
      </c>
    </row>
    <row r="17" spans="1:9" x14ac:dyDescent="0.25">
      <c r="A17" s="5"/>
      <c r="B17" s="6"/>
      <c r="C17" s="3"/>
      <c r="D17" s="6" t="s">
        <v>9</v>
      </c>
      <c r="E17" s="6"/>
      <c r="F17" s="6"/>
      <c r="G17" s="5"/>
    </row>
    <row r="18" spans="1:9" x14ac:dyDescent="0.25">
      <c r="B18" s="7" t="s">
        <v>10</v>
      </c>
      <c r="C18" s="8"/>
      <c r="D18" s="9"/>
      <c r="E18" s="6"/>
      <c r="F18" s="10"/>
      <c r="G18" s="11"/>
      <c r="H18" s="10"/>
    </row>
    <row r="19" spans="1:9" x14ac:dyDescent="0.25">
      <c r="B19" s="1" t="s">
        <v>11</v>
      </c>
      <c r="C19" s="1"/>
      <c r="D19" s="1"/>
      <c r="E19" s="12"/>
      <c r="F19" s="1" t="s">
        <v>12</v>
      </c>
      <c r="G19" s="13"/>
      <c r="H19" s="13"/>
      <c r="I19" s="13"/>
    </row>
    <row r="20" spans="1:9" x14ac:dyDescent="0.25"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9" x14ac:dyDescent="0.25">
      <c r="B21" s="14" t="s">
        <v>57</v>
      </c>
      <c r="C21" s="15">
        <f>D16</f>
        <v>29500</v>
      </c>
      <c r="D21" s="14"/>
      <c r="E21" s="14"/>
      <c r="F21" s="14" t="s">
        <v>57</v>
      </c>
      <c r="G21" s="15">
        <f>F16</f>
        <v>29500</v>
      </c>
      <c r="H21" s="14"/>
      <c r="I21" s="14"/>
    </row>
    <row r="22" spans="1:9" x14ac:dyDescent="0.25">
      <c r="B22" s="14" t="s">
        <v>3</v>
      </c>
      <c r="C22" s="15">
        <f>'MARCH 21'!E33</f>
        <v>27883</v>
      </c>
      <c r="D22" s="14"/>
      <c r="E22" s="14"/>
      <c r="F22" s="14" t="s">
        <v>3</v>
      </c>
      <c r="G22" s="15">
        <f>'MARCH 21'!I33</f>
        <v>83</v>
      </c>
      <c r="H22" s="14"/>
      <c r="I22" s="14"/>
    </row>
    <row r="23" spans="1:9" x14ac:dyDescent="0.25">
      <c r="B23" s="14" t="s">
        <v>17</v>
      </c>
      <c r="C23" s="17">
        <v>0.1</v>
      </c>
      <c r="D23" s="15">
        <f>C21*C23</f>
        <v>2950</v>
      </c>
      <c r="F23" s="14" t="s">
        <v>17</v>
      </c>
      <c r="G23" s="17">
        <v>0.1</v>
      </c>
      <c r="H23" s="15">
        <f>D23</f>
        <v>2950</v>
      </c>
      <c r="I23" s="14"/>
    </row>
    <row r="24" spans="1:9" x14ac:dyDescent="0.25">
      <c r="B24" s="18" t="s">
        <v>18</v>
      </c>
      <c r="C24" s="14" t="s">
        <v>9</v>
      </c>
      <c r="D24" s="14"/>
      <c r="E24" s="14"/>
      <c r="F24" s="18" t="s">
        <v>18</v>
      </c>
      <c r="G24" s="15"/>
      <c r="H24" s="14"/>
      <c r="I24" s="14"/>
    </row>
    <row r="25" spans="1:9" x14ac:dyDescent="0.25">
      <c r="B25" s="27" t="s">
        <v>139</v>
      </c>
      <c r="C25" s="19"/>
      <c r="D25" s="3">
        <v>7000</v>
      </c>
      <c r="E25" s="3"/>
      <c r="F25" s="27" t="s">
        <v>139</v>
      </c>
      <c r="G25" s="19"/>
      <c r="H25" s="3">
        <v>7000</v>
      </c>
      <c r="I25" s="3"/>
    </row>
    <row r="26" spans="1:9" x14ac:dyDescent="0.25">
      <c r="B26" s="20" t="s">
        <v>150</v>
      </c>
      <c r="C26" s="3"/>
      <c r="D26" s="3">
        <f>8087+2032</f>
        <v>10119</v>
      </c>
      <c r="E26" s="3"/>
      <c r="F26" s="20" t="s">
        <v>62</v>
      </c>
      <c r="G26" s="3"/>
      <c r="H26" s="3">
        <f>8087+2032</f>
        <v>10119</v>
      </c>
      <c r="I26" s="3"/>
    </row>
    <row r="27" spans="1:9" x14ac:dyDescent="0.25">
      <c r="B27" s="21" t="s">
        <v>100</v>
      </c>
      <c r="C27" s="14"/>
      <c r="D27" s="14">
        <v>9500</v>
      </c>
      <c r="E27" s="14"/>
      <c r="F27" s="21" t="s">
        <v>100</v>
      </c>
      <c r="G27" s="14"/>
      <c r="H27" s="14">
        <v>9500</v>
      </c>
      <c r="I27" s="14"/>
    </row>
    <row r="28" spans="1:9" x14ac:dyDescent="0.25">
      <c r="B28" s="21"/>
      <c r="D28" s="14"/>
      <c r="E28" s="14"/>
      <c r="F28" s="21"/>
      <c r="H28" s="14"/>
      <c r="I28" s="14"/>
    </row>
    <row r="29" spans="1:9" x14ac:dyDescent="0.25">
      <c r="B29" s="28"/>
      <c r="C29" s="22"/>
      <c r="D29" s="14"/>
      <c r="E29" s="14"/>
      <c r="F29" s="28"/>
      <c r="G29" s="22"/>
      <c r="H29" s="14"/>
      <c r="I29" s="14"/>
    </row>
    <row r="30" spans="1:9" x14ac:dyDescent="0.25">
      <c r="B30" s="20"/>
      <c r="C30" s="3"/>
      <c r="D30" s="23"/>
      <c r="E30" s="14"/>
      <c r="F30" s="20"/>
      <c r="G30" s="3"/>
      <c r="H30" s="23"/>
      <c r="I30" s="14"/>
    </row>
    <row r="31" spans="1:9" x14ac:dyDescent="0.25">
      <c r="B31" s="20"/>
      <c r="C31" s="3"/>
      <c r="D31" s="23"/>
      <c r="E31" s="14"/>
      <c r="F31" s="20"/>
      <c r="G31" s="3"/>
      <c r="H31" s="23"/>
      <c r="I31" s="14"/>
    </row>
    <row r="32" spans="1:9" x14ac:dyDescent="0.25">
      <c r="B32" s="20"/>
      <c r="C32" s="3"/>
      <c r="D32" s="23"/>
      <c r="E32" s="14"/>
      <c r="F32" s="20"/>
      <c r="G32" s="3"/>
      <c r="H32" s="23"/>
      <c r="I32" s="14"/>
    </row>
    <row r="33" spans="2:9" x14ac:dyDescent="0.25">
      <c r="B33" s="18" t="s">
        <v>8</v>
      </c>
      <c r="C33" s="24">
        <f>C21+C22-D23</f>
        <v>54433</v>
      </c>
      <c r="D33" s="24">
        <f>SUM(D25:D32)</f>
        <v>26619</v>
      </c>
      <c r="E33" s="24">
        <f>C33-D33</f>
        <v>27814</v>
      </c>
      <c r="F33" s="18" t="s">
        <v>8</v>
      </c>
      <c r="G33" s="24">
        <f>G21+G22-H23</f>
        <v>26633</v>
      </c>
      <c r="H33" s="24">
        <f>SUM(H25:H32)</f>
        <v>26619</v>
      </c>
      <c r="I33" s="15">
        <f>G33-H33</f>
        <v>14</v>
      </c>
    </row>
    <row r="35" spans="2:9" x14ac:dyDescent="0.25">
      <c r="B35" t="s">
        <v>19</v>
      </c>
      <c r="D35" t="s">
        <v>20</v>
      </c>
      <c r="G35" t="s">
        <v>21</v>
      </c>
    </row>
    <row r="37" spans="2:9" x14ac:dyDescent="0.25">
      <c r="B37" t="s">
        <v>82</v>
      </c>
      <c r="D37" t="s">
        <v>23</v>
      </c>
      <c r="G37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zoomScaleNormal="100" workbookViewId="0">
      <selection activeCell="E13" sqref="E13"/>
    </sheetView>
  </sheetViews>
  <sheetFormatPr defaultRowHeight="15" x14ac:dyDescent="0.25"/>
  <cols>
    <col min="1" max="1" width="4" customWidth="1"/>
    <col min="2" max="2" width="17.42578125" customWidth="1"/>
    <col min="3" max="3" width="11.5703125" customWidth="1"/>
    <col min="4" max="4" width="12.28515625" customWidth="1"/>
    <col min="5" max="5" width="11" customWidth="1"/>
    <col min="6" max="6" width="11.42578125" customWidth="1"/>
    <col min="7" max="7" width="11.5703125" customWidth="1"/>
  </cols>
  <sheetData>
    <row r="1" spans="1:7" x14ac:dyDescent="0.25">
      <c r="A1" s="1"/>
      <c r="B1" s="1"/>
      <c r="C1" s="1" t="s">
        <v>24</v>
      </c>
      <c r="D1" s="1"/>
      <c r="E1" s="1"/>
      <c r="F1" s="25" t="s">
        <v>38</v>
      </c>
      <c r="G1" s="1"/>
    </row>
    <row r="2" spans="1:7" x14ac:dyDescent="0.25">
      <c r="A2" s="1"/>
      <c r="B2" s="1"/>
      <c r="C2" s="1" t="s">
        <v>0</v>
      </c>
      <c r="D2" s="1"/>
      <c r="E2" s="1"/>
      <c r="F2" s="1"/>
      <c r="G2" s="1"/>
    </row>
    <row r="3" spans="1:7" x14ac:dyDescent="0.25">
      <c r="A3" s="1"/>
      <c r="B3" s="1"/>
      <c r="C3" s="1" t="s">
        <v>46</v>
      </c>
      <c r="D3" s="1"/>
      <c r="E3" s="1"/>
      <c r="F3" s="1"/>
      <c r="G3" s="1"/>
    </row>
    <row r="4" spans="1:7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7" x14ac:dyDescent="0.25">
      <c r="A5" s="3">
        <v>1</v>
      </c>
      <c r="B5" s="3" t="s">
        <v>29</v>
      </c>
      <c r="C5" s="3"/>
      <c r="D5" s="3">
        <v>14000</v>
      </c>
      <c r="E5" s="3">
        <f t="shared" ref="E5:E11" si="0">C5+D5</f>
        <v>14000</v>
      </c>
      <c r="F5" s="3">
        <v>14000</v>
      </c>
      <c r="G5" s="3">
        <f t="shared" ref="G5:G11" si="1">E5-F5</f>
        <v>0</v>
      </c>
    </row>
    <row r="6" spans="1:7" x14ac:dyDescent="0.25">
      <c r="A6" s="3">
        <v>2</v>
      </c>
      <c r="B6" s="3" t="s">
        <v>26</v>
      </c>
      <c r="C6" s="3"/>
      <c r="D6" s="3">
        <v>3500</v>
      </c>
      <c r="E6" s="3">
        <f t="shared" si="0"/>
        <v>3500</v>
      </c>
      <c r="F6" s="3">
        <v>3500</v>
      </c>
      <c r="G6" s="3">
        <f t="shared" si="1"/>
        <v>0</v>
      </c>
    </row>
    <row r="7" spans="1:7" x14ac:dyDescent="0.25">
      <c r="A7" s="3">
        <v>3</v>
      </c>
      <c r="B7" s="3" t="s">
        <v>27</v>
      </c>
      <c r="C7" s="3"/>
      <c r="D7" s="3">
        <v>7000</v>
      </c>
      <c r="E7" s="3">
        <f t="shared" si="0"/>
        <v>7000</v>
      </c>
      <c r="F7" s="3">
        <v>7000</v>
      </c>
      <c r="G7" s="3">
        <f t="shared" si="1"/>
        <v>0</v>
      </c>
    </row>
    <row r="8" spans="1:7" x14ac:dyDescent="0.25">
      <c r="A8" s="3">
        <v>4</v>
      </c>
      <c r="B8" s="3" t="s">
        <v>28</v>
      </c>
      <c r="C8" s="3"/>
      <c r="D8" s="3">
        <v>4000</v>
      </c>
      <c r="E8" s="3">
        <f t="shared" si="0"/>
        <v>4000</v>
      </c>
      <c r="F8" s="3">
        <v>4000</v>
      </c>
      <c r="G8" s="3">
        <f t="shared" si="1"/>
        <v>0</v>
      </c>
    </row>
    <row r="9" spans="1:7" x14ac:dyDescent="0.25">
      <c r="A9" s="3">
        <v>5</v>
      </c>
      <c r="B9" s="4" t="s">
        <v>47</v>
      </c>
      <c r="C9" s="3">
        <v>700</v>
      </c>
      <c r="D9" s="4">
        <v>4000</v>
      </c>
      <c r="E9" s="4">
        <f t="shared" si="0"/>
        <v>4700</v>
      </c>
      <c r="F9" s="3">
        <v>4000</v>
      </c>
      <c r="G9" s="4">
        <f t="shared" si="1"/>
        <v>700</v>
      </c>
    </row>
    <row r="10" spans="1:7" x14ac:dyDescent="0.25">
      <c r="A10" s="3">
        <v>6</v>
      </c>
      <c r="B10" s="4" t="s">
        <v>30</v>
      </c>
      <c r="C10" s="3"/>
      <c r="D10" s="3">
        <v>7000</v>
      </c>
      <c r="E10" s="3">
        <f t="shared" si="0"/>
        <v>7000</v>
      </c>
      <c r="F10" s="3">
        <v>7000</v>
      </c>
      <c r="G10" s="3">
        <f t="shared" si="1"/>
        <v>0</v>
      </c>
    </row>
    <row r="11" spans="1:7" x14ac:dyDescent="0.25">
      <c r="A11" s="3">
        <v>7</v>
      </c>
      <c r="B11" s="3" t="s">
        <v>31</v>
      </c>
      <c r="C11" s="3"/>
      <c r="D11" s="3">
        <v>1200</v>
      </c>
      <c r="E11" s="3">
        <f t="shared" si="0"/>
        <v>1200</v>
      </c>
      <c r="F11" s="3">
        <v>1200</v>
      </c>
      <c r="G11" s="3">
        <f t="shared" si="1"/>
        <v>0</v>
      </c>
    </row>
    <row r="12" spans="1:7" x14ac:dyDescent="0.25">
      <c r="A12" s="3">
        <v>8</v>
      </c>
      <c r="B12" s="3"/>
      <c r="C12" s="3"/>
      <c r="D12" s="3"/>
      <c r="E12" s="3"/>
      <c r="F12" s="3"/>
      <c r="G12" s="3"/>
    </row>
    <row r="13" spans="1:7" x14ac:dyDescent="0.25">
      <c r="A13" s="3">
        <v>9</v>
      </c>
      <c r="B13" s="3" t="s">
        <v>33</v>
      </c>
      <c r="C13" s="3">
        <v>200</v>
      </c>
      <c r="D13" s="3">
        <v>2300</v>
      </c>
      <c r="E13" s="3">
        <f>C13+D13</f>
        <v>2500</v>
      </c>
      <c r="F13" s="3">
        <v>2000</v>
      </c>
      <c r="G13" s="3">
        <f>E13-F13</f>
        <v>500</v>
      </c>
    </row>
    <row r="14" spans="1:7" x14ac:dyDescent="0.25">
      <c r="A14" s="3">
        <v>10</v>
      </c>
      <c r="B14" s="3" t="s">
        <v>34</v>
      </c>
      <c r="C14" s="3"/>
      <c r="D14" s="3">
        <v>6500</v>
      </c>
      <c r="E14" s="3">
        <f>C14+D14</f>
        <v>6500</v>
      </c>
      <c r="F14" s="3">
        <v>6500</v>
      </c>
      <c r="G14" s="3">
        <f>E14-F14</f>
        <v>0</v>
      </c>
    </row>
    <row r="15" spans="1:7" x14ac:dyDescent="0.25">
      <c r="A15" s="3"/>
      <c r="B15" s="2" t="s">
        <v>8</v>
      </c>
      <c r="C15" s="2"/>
      <c r="D15" s="2">
        <f>SUM(D5:D14)</f>
        <v>49500</v>
      </c>
      <c r="E15" s="2">
        <f>SUM(E5:E14)</f>
        <v>50400</v>
      </c>
      <c r="F15" s="2">
        <f>SUM(F5:F14)</f>
        <v>49200</v>
      </c>
      <c r="G15" s="2">
        <f>SUM(G5:G14)</f>
        <v>1200</v>
      </c>
    </row>
    <row r="16" spans="1:7" x14ac:dyDescent="0.25">
      <c r="A16" s="5"/>
      <c r="B16" s="6"/>
      <c r="C16" s="6"/>
      <c r="D16" s="6" t="s">
        <v>9</v>
      </c>
      <c r="E16" s="6"/>
      <c r="F16" s="6"/>
      <c r="G16" s="5"/>
    </row>
    <row r="17" spans="2:11" x14ac:dyDescent="0.25">
      <c r="B17" s="7" t="s">
        <v>10</v>
      </c>
      <c r="C17" s="8"/>
      <c r="D17" s="9"/>
      <c r="E17" s="6"/>
      <c r="F17" s="10"/>
      <c r="G17" s="11"/>
      <c r="H17" s="10"/>
    </row>
    <row r="18" spans="2:11" x14ac:dyDescent="0.25">
      <c r="B18" s="1" t="s">
        <v>11</v>
      </c>
      <c r="C18" s="1"/>
      <c r="D18" s="1"/>
      <c r="E18" s="12"/>
      <c r="F18" s="1" t="s">
        <v>12</v>
      </c>
      <c r="G18" s="13"/>
      <c r="H18" s="13"/>
      <c r="I18" s="13"/>
    </row>
    <row r="19" spans="2:11" x14ac:dyDescent="0.25">
      <c r="B19" s="2" t="s">
        <v>13</v>
      </c>
      <c r="C19" s="2" t="s">
        <v>14</v>
      </c>
      <c r="D19" s="2" t="s">
        <v>15</v>
      </c>
      <c r="E19" s="2" t="s">
        <v>16</v>
      </c>
      <c r="F19" s="2" t="s">
        <v>13</v>
      </c>
      <c r="G19" s="2" t="s">
        <v>14</v>
      </c>
      <c r="H19" s="2" t="s">
        <v>15</v>
      </c>
      <c r="I19" s="2" t="s">
        <v>16</v>
      </c>
    </row>
    <row r="20" spans="2:11" x14ac:dyDescent="0.25">
      <c r="B20" s="14" t="s">
        <v>48</v>
      </c>
      <c r="C20" s="15">
        <f>D15</f>
        <v>49500</v>
      </c>
      <c r="D20" s="14"/>
      <c r="E20" s="14"/>
      <c r="F20" s="14" t="s">
        <v>48</v>
      </c>
      <c r="G20" s="15">
        <f>F15</f>
        <v>49200</v>
      </c>
      <c r="H20" s="14"/>
      <c r="I20" s="14"/>
      <c r="K20" s="16"/>
    </row>
    <row r="21" spans="2:11" x14ac:dyDescent="0.25">
      <c r="B21" s="14" t="s">
        <v>3</v>
      </c>
      <c r="C21" s="15">
        <f>JANUARY!E30</f>
        <v>2</v>
      </c>
      <c r="D21" s="14"/>
      <c r="E21" s="14"/>
      <c r="F21" s="14" t="s">
        <v>3</v>
      </c>
      <c r="G21" s="15">
        <f>JANUARY!I30</f>
        <v>-898</v>
      </c>
      <c r="H21" s="14"/>
      <c r="I21" s="14"/>
    </row>
    <row r="22" spans="2:11" x14ac:dyDescent="0.25">
      <c r="B22" s="14" t="s">
        <v>17</v>
      </c>
      <c r="C22" s="17">
        <v>0.1</v>
      </c>
      <c r="D22" s="15">
        <f>C20*C22</f>
        <v>4950</v>
      </c>
      <c r="F22" s="14" t="s">
        <v>17</v>
      </c>
      <c r="G22" s="17">
        <v>0.1</v>
      </c>
      <c r="H22" s="15">
        <f>D22</f>
        <v>4950</v>
      </c>
      <c r="I22" s="14"/>
    </row>
    <row r="23" spans="2:11" x14ac:dyDescent="0.25">
      <c r="B23" s="18" t="s">
        <v>18</v>
      </c>
      <c r="C23" s="14" t="s">
        <v>9</v>
      </c>
      <c r="D23" s="14"/>
      <c r="E23" s="14"/>
      <c r="F23" s="18" t="s">
        <v>18</v>
      </c>
      <c r="G23" s="15"/>
      <c r="H23" s="14"/>
      <c r="I23" s="14"/>
    </row>
    <row r="24" spans="2:11" x14ac:dyDescent="0.25">
      <c r="B24" s="19" t="s">
        <v>49</v>
      </c>
      <c r="C24" s="3"/>
      <c r="D24" s="3">
        <v>34355</v>
      </c>
      <c r="E24" s="3"/>
      <c r="F24" s="19" t="s">
        <v>49</v>
      </c>
      <c r="G24" s="3"/>
      <c r="H24" s="3">
        <v>34355</v>
      </c>
      <c r="I24" s="3"/>
    </row>
    <row r="25" spans="2:11" x14ac:dyDescent="0.25">
      <c r="B25" s="20" t="s">
        <v>50</v>
      </c>
      <c r="C25" s="3"/>
      <c r="D25" s="3">
        <v>10197</v>
      </c>
      <c r="E25" s="3"/>
      <c r="F25" s="20" t="s">
        <v>50</v>
      </c>
      <c r="G25" s="3"/>
      <c r="H25" s="3">
        <v>10197</v>
      </c>
      <c r="I25" s="3"/>
    </row>
    <row r="26" spans="2:11" x14ac:dyDescent="0.25">
      <c r="B26" s="21" t="s">
        <v>30</v>
      </c>
      <c r="C26" s="14"/>
      <c r="D26" s="14">
        <v>2000</v>
      </c>
      <c r="E26" s="14"/>
      <c r="F26" s="21" t="s">
        <v>30</v>
      </c>
      <c r="G26" s="14"/>
      <c r="H26" s="14">
        <v>2000</v>
      </c>
      <c r="I26" s="14"/>
    </row>
    <row r="27" spans="2:11" x14ac:dyDescent="0.25">
      <c r="B27" s="21" t="s">
        <v>47</v>
      </c>
      <c r="C27" s="14"/>
      <c r="D27" s="14">
        <v>1000</v>
      </c>
      <c r="E27" s="14"/>
      <c r="F27" s="21" t="s">
        <v>47</v>
      </c>
      <c r="G27" s="14"/>
      <c r="H27" s="14">
        <v>1000</v>
      </c>
      <c r="I27" s="14"/>
    </row>
    <row r="28" spans="2:11" x14ac:dyDescent="0.25">
      <c r="B28" s="22"/>
      <c r="C28" s="14"/>
      <c r="D28" s="14"/>
      <c r="E28" s="14"/>
      <c r="F28" s="22"/>
      <c r="G28" s="14"/>
      <c r="H28" s="14"/>
      <c r="I28" s="14"/>
    </row>
    <row r="29" spans="2:11" x14ac:dyDescent="0.25">
      <c r="B29" s="20"/>
      <c r="C29" s="3"/>
      <c r="D29" s="23"/>
      <c r="E29" s="14"/>
      <c r="F29" s="3"/>
      <c r="G29" s="3"/>
      <c r="H29" s="3"/>
      <c r="I29" s="14"/>
    </row>
    <row r="30" spans="2:11" x14ac:dyDescent="0.25">
      <c r="B30" s="18" t="s">
        <v>8</v>
      </c>
      <c r="C30" s="24">
        <f>C20+C21-D22</f>
        <v>44552</v>
      </c>
      <c r="D30" s="24">
        <f>SUM(D24:D29)</f>
        <v>47552</v>
      </c>
      <c r="E30" s="24">
        <f>C30-D30</f>
        <v>-3000</v>
      </c>
      <c r="F30" s="18" t="s">
        <v>8</v>
      </c>
      <c r="G30" s="24">
        <f>G20+G21-H22</f>
        <v>43352</v>
      </c>
      <c r="H30" s="24">
        <f>SUM(H24:H29)</f>
        <v>47552</v>
      </c>
      <c r="I30" s="15">
        <f>G30-H30</f>
        <v>-4200</v>
      </c>
    </row>
    <row r="32" spans="2:11" x14ac:dyDescent="0.25">
      <c r="B32" t="s">
        <v>19</v>
      </c>
      <c r="D32" t="s">
        <v>20</v>
      </c>
      <c r="G32" t="s">
        <v>21</v>
      </c>
    </row>
    <row r="34" spans="2:7" x14ac:dyDescent="0.25">
      <c r="B34" t="s">
        <v>22</v>
      </c>
      <c r="D34" t="s">
        <v>23</v>
      </c>
      <c r="G34" t="s">
        <v>35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P6" sqref="P6"/>
    </sheetView>
  </sheetViews>
  <sheetFormatPr defaultRowHeight="15" x14ac:dyDescent="0.25"/>
  <cols>
    <col min="2" max="2" width="16.7109375" customWidth="1"/>
  </cols>
  <sheetData>
    <row r="1" spans="1:7" x14ac:dyDescent="0.25">
      <c r="C1" s="1" t="s">
        <v>24</v>
      </c>
      <c r="D1" s="1"/>
      <c r="E1" s="1"/>
      <c r="F1" s="25" t="s">
        <v>38</v>
      </c>
      <c r="G1" s="1"/>
    </row>
    <row r="2" spans="1:7" x14ac:dyDescent="0.25">
      <c r="A2" s="1"/>
      <c r="C2" s="1" t="s">
        <v>0</v>
      </c>
      <c r="D2" s="1"/>
      <c r="G2" s="1"/>
    </row>
    <row r="3" spans="1:7" x14ac:dyDescent="0.25">
      <c r="A3" s="1"/>
      <c r="B3" s="1"/>
      <c r="C3" s="1" t="s">
        <v>151</v>
      </c>
      <c r="F3" s="1"/>
      <c r="G3" s="1"/>
    </row>
    <row r="4" spans="1:7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7" x14ac:dyDescent="0.25">
      <c r="A5" s="3">
        <v>1</v>
      </c>
      <c r="B5" s="3" t="s">
        <v>29</v>
      </c>
      <c r="C5" s="3">
        <f>'MARCH 21'!G5:G15</f>
        <v>0</v>
      </c>
      <c r="D5" s="3">
        <v>6000</v>
      </c>
      <c r="E5" s="3">
        <f t="shared" ref="E5:E15" si="0">C5+D5</f>
        <v>6000</v>
      </c>
      <c r="F5" s="3">
        <f>6000</f>
        <v>6000</v>
      </c>
      <c r="G5" s="3">
        <f>E5-F5</f>
        <v>0</v>
      </c>
    </row>
    <row r="6" spans="1:7" x14ac:dyDescent="0.25">
      <c r="A6" s="3">
        <v>2</v>
      </c>
      <c r="B6" s="3" t="s">
        <v>26</v>
      </c>
      <c r="C6" s="3">
        <f>'MARCH 21'!G6:G16</f>
        <v>0</v>
      </c>
      <c r="D6" s="3">
        <v>3500</v>
      </c>
      <c r="E6" s="3">
        <f t="shared" si="0"/>
        <v>3500</v>
      </c>
      <c r="F6" s="3">
        <f>3500</f>
        <v>3500</v>
      </c>
      <c r="G6" s="3">
        <f t="shared" ref="G6:G15" si="1">E6-F6</f>
        <v>0</v>
      </c>
    </row>
    <row r="7" spans="1:7" x14ac:dyDescent="0.25">
      <c r="A7" s="3">
        <v>3</v>
      </c>
      <c r="B7" s="3" t="s">
        <v>27</v>
      </c>
      <c r="C7" s="3">
        <f>'MARCH 21'!G7:G17</f>
        <v>2000</v>
      </c>
      <c r="D7" s="3">
        <v>7000</v>
      </c>
      <c r="E7" s="3">
        <f t="shared" si="0"/>
        <v>9000</v>
      </c>
      <c r="F7" s="3">
        <v>7000</v>
      </c>
      <c r="G7" s="3">
        <f>E7-F7</f>
        <v>2000</v>
      </c>
    </row>
    <row r="8" spans="1:7" x14ac:dyDescent="0.25">
      <c r="A8" s="3">
        <v>4</v>
      </c>
      <c r="B8" s="3"/>
      <c r="C8" s="3">
        <f>'MARCH 21'!G8:G18</f>
        <v>0</v>
      </c>
      <c r="D8" s="3"/>
      <c r="E8" s="3">
        <f t="shared" si="0"/>
        <v>0</v>
      </c>
      <c r="F8" s="3"/>
      <c r="G8" s="3">
        <f t="shared" si="1"/>
        <v>0</v>
      </c>
    </row>
    <row r="9" spans="1:7" x14ac:dyDescent="0.25">
      <c r="A9" s="3">
        <v>5</v>
      </c>
      <c r="B9" s="4" t="s">
        <v>47</v>
      </c>
      <c r="C9" s="3">
        <f>'MARCH 21'!G9:G19</f>
        <v>20200</v>
      </c>
      <c r="D9" s="4">
        <v>4500</v>
      </c>
      <c r="E9" s="4">
        <f t="shared" si="0"/>
        <v>24700</v>
      </c>
      <c r="F9" s="3">
        <f>4500+1000</f>
        <v>5500</v>
      </c>
      <c r="G9" s="4">
        <f>E9-F9</f>
        <v>19200</v>
      </c>
    </row>
    <row r="10" spans="1:7" x14ac:dyDescent="0.25">
      <c r="A10" s="3">
        <v>6</v>
      </c>
      <c r="B10" s="4" t="s">
        <v>138</v>
      </c>
      <c r="C10" s="3">
        <f>'MARCH 21'!G10:G20</f>
        <v>0</v>
      </c>
      <c r="D10" s="3">
        <v>7000</v>
      </c>
      <c r="E10" s="3">
        <f t="shared" si="0"/>
        <v>7000</v>
      </c>
      <c r="F10" s="3">
        <f>3000</f>
        <v>3000</v>
      </c>
      <c r="G10" s="3">
        <f t="shared" si="1"/>
        <v>4000</v>
      </c>
    </row>
    <row r="11" spans="1:7" x14ac:dyDescent="0.25">
      <c r="A11" s="3">
        <v>7</v>
      </c>
      <c r="B11" s="3" t="s">
        <v>31</v>
      </c>
      <c r="C11" s="3">
        <f>'MARCH 21'!G11:G21</f>
        <v>5600</v>
      </c>
      <c r="D11" s="3">
        <v>1500</v>
      </c>
      <c r="E11" s="3">
        <f t="shared" si="0"/>
        <v>7100</v>
      </c>
      <c r="F11" s="3">
        <f>1000</f>
        <v>1000</v>
      </c>
      <c r="G11" s="3">
        <f t="shared" si="1"/>
        <v>6100</v>
      </c>
    </row>
    <row r="12" spans="1:7" x14ac:dyDescent="0.25">
      <c r="A12" s="3">
        <v>8</v>
      </c>
      <c r="B12" s="3" t="s">
        <v>64</v>
      </c>
      <c r="C12" s="3">
        <f>'MARCH 21'!G12:G22</f>
        <v>0</v>
      </c>
      <c r="D12" s="3">
        <v>2500</v>
      </c>
      <c r="E12" s="3">
        <f t="shared" si="0"/>
        <v>2500</v>
      </c>
      <c r="F12" s="3"/>
      <c r="G12" s="3">
        <f t="shared" si="1"/>
        <v>2500</v>
      </c>
    </row>
    <row r="13" spans="1:7" x14ac:dyDescent="0.25">
      <c r="A13" s="3">
        <v>9</v>
      </c>
      <c r="B13" s="3"/>
      <c r="C13" s="3">
        <f>'MARCH 21'!G13:G23</f>
        <v>0</v>
      </c>
      <c r="D13" s="3"/>
      <c r="E13" s="3">
        <f t="shared" si="0"/>
        <v>0</v>
      </c>
      <c r="F13" s="3"/>
      <c r="G13" s="3">
        <f t="shared" si="1"/>
        <v>0</v>
      </c>
    </row>
    <row r="14" spans="1:7" x14ac:dyDescent="0.25">
      <c r="A14" s="3">
        <v>10</v>
      </c>
      <c r="B14" s="3"/>
      <c r="C14" s="3">
        <f>'MARCH 21'!G14:G24</f>
        <v>0</v>
      </c>
      <c r="D14" s="3"/>
      <c r="E14" s="3">
        <f t="shared" si="0"/>
        <v>0</v>
      </c>
      <c r="F14" s="3"/>
      <c r="G14" s="3">
        <f t="shared" si="1"/>
        <v>0</v>
      </c>
    </row>
    <row r="15" spans="1:7" x14ac:dyDescent="0.25">
      <c r="A15" s="3">
        <v>11</v>
      </c>
      <c r="B15" s="3"/>
      <c r="C15" s="3">
        <f>'MARCH 21'!G15:G25</f>
        <v>0</v>
      </c>
      <c r="D15" s="3"/>
      <c r="E15" s="3">
        <f t="shared" si="0"/>
        <v>0</v>
      </c>
      <c r="F15" s="3"/>
      <c r="G15" s="3">
        <f t="shared" si="1"/>
        <v>0</v>
      </c>
    </row>
    <row r="16" spans="1:7" x14ac:dyDescent="0.25">
      <c r="A16" s="3"/>
      <c r="B16" s="2" t="s">
        <v>8</v>
      </c>
      <c r="C16" s="3">
        <f>SUM(C5:C15)</f>
        <v>27800</v>
      </c>
      <c r="D16" s="2">
        <f>SUM(D5:D15)</f>
        <v>32000</v>
      </c>
      <c r="E16" s="2">
        <f>SUM(E5:E15)</f>
        <v>59800</v>
      </c>
      <c r="F16" s="2">
        <f>SUM(F5:F15)</f>
        <v>26000</v>
      </c>
      <c r="G16" s="2">
        <f>SUM(G5:G15)</f>
        <v>33800</v>
      </c>
    </row>
    <row r="17" spans="1:12" x14ac:dyDescent="0.25">
      <c r="A17" s="5"/>
      <c r="B17" s="6"/>
      <c r="C17" s="3"/>
      <c r="D17" s="6" t="s">
        <v>9</v>
      </c>
      <c r="E17" s="6"/>
      <c r="F17" s="6"/>
      <c r="G17" s="5"/>
    </row>
    <row r="18" spans="1:12" x14ac:dyDescent="0.25">
      <c r="B18" s="7" t="s">
        <v>10</v>
      </c>
      <c r="C18" s="8"/>
      <c r="D18" s="9"/>
      <c r="E18" s="6"/>
      <c r="F18" s="10"/>
      <c r="G18" s="11"/>
      <c r="H18" s="10"/>
    </row>
    <row r="19" spans="1:12" x14ac:dyDescent="0.25">
      <c r="B19" s="1" t="s">
        <v>11</v>
      </c>
      <c r="C19" s="1"/>
      <c r="D19" s="1"/>
      <c r="E19" s="12"/>
      <c r="F19" s="1" t="s">
        <v>12</v>
      </c>
      <c r="G19" s="13"/>
      <c r="H19" s="13"/>
      <c r="I19" s="13"/>
    </row>
    <row r="20" spans="1:12" x14ac:dyDescent="0.25"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12" x14ac:dyDescent="0.25">
      <c r="B21" s="14" t="s">
        <v>60</v>
      </c>
      <c r="C21" s="15">
        <f>D16</f>
        <v>32000</v>
      </c>
      <c r="D21" s="14"/>
      <c r="E21" s="14"/>
      <c r="F21" s="14" t="s">
        <v>60</v>
      </c>
      <c r="G21" s="15">
        <f>F16</f>
        <v>26000</v>
      </c>
      <c r="H21" s="14"/>
      <c r="I21" s="14"/>
    </row>
    <row r="22" spans="1:12" x14ac:dyDescent="0.25">
      <c r="B22" s="14" t="s">
        <v>3</v>
      </c>
      <c r="C22" s="15">
        <f>'APRIL 21'!E33</f>
        <v>27814</v>
      </c>
      <c r="D22" s="14"/>
      <c r="E22" s="14"/>
      <c r="F22" s="14" t="s">
        <v>3</v>
      </c>
      <c r="G22" s="15">
        <f>'APRIL 21'!I33</f>
        <v>14</v>
      </c>
      <c r="H22" s="14"/>
      <c r="I22" s="14"/>
    </row>
    <row r="23" spans="1:12" x14ac:dyDescent="0.25">
      <c r="B23" s="14" t="s">
        <v>17</v>
      </c>
      <c r="C23" s="17">
        <v>0.1</v>
      </c>
      <c r="D23" s="15">
        <f>C21*C23</f>
        <v>3200</v>
      </c>
      <c r="F23" s="14" t="s">
        <v>17</v>
      </c>
      <c r="G23" s="17">
        <v>0.1</v>
      </c>
      <c r="H23" s="15">
        <f>D23</f>
        <v>3200</v>
      </c>
      <c r="I23" s="14"/>
    </row>
    <row r="24" spans="1:12" x14ac:dyDescent="0.25">
      <c r="B24" s="18" t="s">
        <v>18</v>
      </c>
      <c r="C24" s="14" t="s">
        <v>9</v>
      </c>
      <c r="D24" s="14"/>
      <c r="E24" s="14"/>
      <c r="F24" s="18" t="s">
        <v>18</v>
      </c>
      <c r="G24" s="15"/>
      <c r="H24" s="14"/>
      <c r="I24" s="14"/>
    </row>
    <row r="25" spans="1:12" x14ac:dyDescent="0.25">
      <c r="B25" s="27" t="s">
        <v>139</v>
      </c>
      <c r="C25" s="19"/>
      <c r="D25" s="3"/>
      <c r="E25" s="3"/>
      <c r="F25" s="27" t="s">
        <v>139</v>
      </c>
      <c r="G25" s="19"/>
      <c r="H25" s="3"/>
      <c r="I25" s="3"/>
    </row>
    <row r="26" spans="1:12" x14ac:dyDescent="0.25">
      <c r="B26" s="20" t="s">
        <v>152</v>
      </c>
      <c r="C26" s="3"/>
      <c r="D26" s="3">
        <v>10087</v>
      </c>
      <c r="E26" s="3"/>
      <c r="F26" s="20" t="s">
        <v>62</v>
      </c>
      <c r="G26" s="3"/>
      <c r="H26" s="3">
        <v>10087</v>
      </c>
      <c r="I26" s="3"/>
      <c r="L26">
        <f>350+350+350</f>
        <v>1050</v>
      </c>
    </row>
    <row r="27" spans="1:12" x14ac:dyDescent="0.25">
      <c r="B27" s="21" t="s">
        <v>100</v>
      </c>
      <c r="C27" s="14"/>
      <c r="D27" s="14">
        <v>5700</v>
      </c>
      <c r="E27" s="14"/>
      <c r="F27" s="21" t="s">
        <v>100</v>
      </c>
      <c r="G27" s="14"/>
      <c r="H27" s="14">
        <v>5700</v>
      </c>
      <c r="I27" s="14"/>
    </row>
    <row r="28" spans="1:12" x14ac:dyDescent="0.25">
      <c r="B28" s="21" t="s">
        <v>153</v>
      </c>
      <c r="D28" s="14">
        <v>7000</v>
      </c>
      <c r="E28" s="14"/>
      <c r="F28" s="21" t="s">
        <v>153</v>
      </c>
      <c r="H28" s="14">
        <v>7000</v>
      </c>
      <c r="I28" s="14"/>
    </row>
    <row r="29" spans="1:12" x14ac:dyDescent="0.25">
      <c r="B29" s="28"/>
      <c r="C29" s="22"/>
      <c r="D29" s="14"/>
      <c r="E29" s="14"/>
      <c r="F29" s="28"/>
      <c r="G29" s="22"/>
      <c r="H29" s="14"/>
      <c r="I29" s="14"/>
    </row>
    <row r="30" spans="1:12" x14ac:dyDescent="0.25">
      <c r="B30" s="20"/>
      <c r="C30" s="3"/>
      <c r="D30" s="23"/>
      <c r="E30" s="14"/>
      <c r="F30" s="20"/>
      <c r="G30" s="3"/>
      <c r="H30" s="23"/>
      <c r="I30" s="14"/>
    </row>
    <row r="31" spans="1:12" x14ac:dyDescent="0.25">
      <c r="B31" s="20"/>
      <c r="C31" s="3"/>
      <c r="D31" s="23"/>
      <c r="E31" s="14"/>
      <c r="F31" s="20"/>
      <c r="G31" s="3"/>
      <c r="H31" s="23"/>
      <c r="I31" s="14"/>
    </row>
    <row r="32" spans="1:12" x14ac:dyDescent="0.25">
      <c r="B32" s="20"/>
      <c r="C32" s="3"/>
      <c r="D32" s="23"/>
      <c r="E32" s="14"/>
      <c r="F32" s="20"/>
      <c r="G32" s="3"/>
      <c r="H32" s="23"/>
      <c r="I32" s="14"/>
    </row>
    <row r="33" spans="2:9" x14ac:dyDescent="0.25">
      <c r="B33" s="18" t="s">
        <v>8</v>
      </c>
      <c r="C33" s="24">
        <f>C21+C22-D23</f>
        <v>56614</v>
      </c>
      <c r="D33" s="24">
        <f>SUM(D25:D32)</f>
        <v>22787</v>
      </c>
      <c r="E33" s="24">
        <f>C33-D33</f>
        <v>33827</v>
      </c>
      <c r="F33" s="18" t="s">
        <v>8</v>
      </c>
      <c r="G33" s="24">
        <f>G21+G22-H23</f>
        <v>22814</v>
      </c>
      <c r="H33" s="24">
        <f>SUM(H25:H32)</f>
        <v>22787</v>
      </c>
      <c r="I33" s="15">
        <f>G33-H33</f>
        <v>27</v>
      </c>
    </row>
    <row r="35" spans="2:9" x14ac:dyDescent="0.25">
      <c r="B35" t="s">
        <v>19</v>
      </c>
      <c r="D35" t="s">
        <v>20</v>
      </c>
      <c r="G35" t="s">
        <v>21</v>
      </c>
    </row>
    <row r="37" spans="2:9" x14ac:dyDescent="0.25">
      <c r="B37" t="s">
        <v>82</v>
      </c>
      <c r="D37" t="s">
        <v>23</v>
      </c>
      <c r="G37" t="s">
        <v>35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K31" sqref="K31"/>
    </sheetView>
  </sheetViews>
  <sheetFormatPr defaultRowHeight="15" x14ac:dyDescent="0.25"/>
  <cols>
    <col min="2" max="2" width="16.140625" customWidth="1"/>
  </cols>
  <sheetData>
    <row r="1" spans="1:8" x14ac:dyDescent="0.25">
      <c r="C1" s="1" t="s">
        <v>24</v>
      </c>
      <c r="D1" s="1"/>
      <c r="E1" s="1"/>
      <c r="F1" s="25" t="s">
        <v>38</v>
      </c>
      <c r="G1" s="1"/>
    </row>
    <row r="2" spans="1:8" x14ac:dyDescent="0.25">
      <c r="A2" s="1"/>
      <c r="C2" s="1" t="s">
        <v>0</v>
      </c>
      <c r="D2" s="1"/>
      <c r="G2" s="1"/>
    </row>
    <row r="3" spans="1:8" x14ac:dyDescent="0.25">
      <c r="A3" s="1"/>
      <c r="B3" s="1"/>
      <c r="C3" s="1" t="s">
        <v>154</v>
      </c>
      <c r="F3" s="1"/>
      <c r="G3" s="1"/>
    </row>
    <row r="4" spans="1:8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8" x14ac:dyDescent="0.25">
      <c r="A5" s="3">
        <v>1</v>
      </c>
      <c r="B5" s="3" t="s">
        <v>29</v>
      </c>
      <c r="C5" s="3">
        <f>'MAY 21'!G5:G16</f>
        <v>0</v>
      </c>
      <c r="D5" s="3">
        <v>6000</v>
      </c>
      <c r="E5" s="3">
        <f t="shared" ref="E5:E15" si="0">C5+D5</f>
        <v>6000</v>
      </c>
      <c r="F5" s="3">
        <f>6000</f>
        <v>6000</v>
      </c>
      <c r="G5" s="3">
        <f>E5-F5</f>
        <v>0</v>
      </c>
    </row>
    <row r="6" spans="1:8" x14ac:dyDescent="0.25">
      <c r="A6" s="3">
        <v>2</v>
      </c>
      <c r="B6" s="3" t="s">
        <v>26</v>
      </c>
      <c r="C6" s="3">
        <f>'MAY 21'!G6:G17</f>
        <v>0</v>
      </c>
      <c r="D6" s="3">
        <v>3500</v>
      </c>
      <c r="E6" s="3">
        <f t="shared" si="0"/>
        <v>3500</v>
      </c>
      <c r="F6" s="3">
        <f>3500</f>
        <v>3500</v>
      </c>
      <c r="G6" s="3">
        <f t="shared" ref="G6:G15" si="1">E6-F6</f>
        <v>0</v>
      </c>
    </row>
    <row r="7" spans="1:8" x14ac:dyDescent="0.25">
      <c r="A7" s="3">
        <v>3</v>
      </c>
      <c r="B7" s="3" t="s">
        <v>27</v>
      </c>
      <c r="C7" s="3">
        <f>'MAY 21'!G7:G18</f>
        <v>2000</v>
      </c>
      <c r="D7" s="3">
        <v>7000</v>
      </c>
      <c r="E7" s="3">
        <f t="shared" si="0"/>
        <v>9000</v>
      </c>
      <c r="F7" s="3">
        <v>7000</v>
      </c>
      <c r="G7" s="3">
        <f>E7-F7</f>
        <v>2000</v>
      </c>
      <c r="H7" t="s">
        <v>155</v>
      </c>
    </row>
    <row r="8" spans="1:8" x14ac:dyDescent="0.25">
      <c r="A8" s="3">
        <v>4</v>
      </c>
      <c r="B8" s="3"/>
      <c r="C8" s="3">
        <f>'MAY 21'!G8:G19</f>
        <v>0</v>
      </c>
      <c r="D8" s="3"/>
      <c r="E8" s="3">
        <f t="shared" si="0"/>
        <v>0</v>
      </c>
      <c r="F8" s="3"/>
      <c r="G8" s="3">
        <f t="shared" si="1"/>
        <v>0</v>
      </c>
    </row>
    <row r="9" spans="1:8" x14ac:dyDescent="0.25">
      <c r="A9" s="3">
        <v>5</v>
      </c>
      <c r="B9" s="4" t="s">
        <v>47</v>
      </c>
      <c r="C9" s="3">
        <f>'MAY 21'!G9:G20</f>
        <v>19200</v>
      </c>
      <c r="D9" s="4">
        <v>4500</v>
      </c>
      <c r="E9" s="4">
        <f t="shared" si="0"/>
        <v>23700</v>
      </c>
      <c r="F9" s="3">
        <f>5000</f>
        <v>5000</v>
      </c>
      <c r="G9" s="4">
        <f>E9-F9</f>
        <v>18700</v>
      </c>
    </row>
    <row r="10" spans="1:8" x14ac:dyDescent="0.25">
      <c r="A10" s="3">
        <v>6</v>
      </c>
      <c r="B10" s="4" t="s">
        <v>138</v>
      </c>
      <c r="C10" s="3">
        <f>'MAY 21'!G10:G21</f>
        <v>4000</v>
      </c>
      <c r="D10" s="3">
        <v>7000</v>
      </c>
      <c r="E10" s="3">
        <f t="shared" si="0"/>
        <v>11000</v>
      </c>
      <c r="F10" s="3">
        <f>3000</f>
        <v>3000</v>
      </c>
      <c r="G10" s="3">
        <f t="shared" si="1"/>
        <v>8000</v>
      </c>
    </row>
    <row r="11" spans="1:8" x14ac:dyDescent="0.25">
      <c r="A11" s="3">
        <v>7</v>
      </c>
      <c r="B11" s="3" t="s">
        <v>31</v>
      </c>
      <c r="C11" s="3">
        <f>'MAY 21'!G11:G22</f>
        <v>6100</v>
      </c>
      <c r="D11" s="3">
        <v>1500</v>
      </c>
      <c r="E11" s="3">
        <f t="shared" si="0"/>
        <v>7600</v>
      </c>
      <c r="F11" s="3">
        <f>500+1000</f>
        <v>1500</v>
      </c>
      <c r="G11" s="3">
        <f t="shared" si="1"/>
        <v>6100</v>
      </c>
    </row>
    <row r="12" spans="1:8" x14ac:dyDescent="0.25">
      <c r="A12" s="3">
        <v>8</v>
      </c>
      <c r="B12" s="3" t="s">
        <v>64</v>
      </c>
      <c r="C12" s="3">
        <f>'MAY 21'!G12:G23</f>
        <v>2500</v>
      </c>
      <c r="D12" s="3">
        <v>2500</v>
      </c>
      <c r="E12" s="3">
        <f t="shared" si="0"/>
        <v>5000</v>
      </c>
      <c r="F12" s="3"/>
      <c r="G12" s="3">
        <f t="shared" si="1"/>
        <v>5000</v>
      </c>
    </row>
    <row r="13" spans="1:8" x14ac:dyDescent="0.25">
      <c r="A13" s="3">
        <v>9</v>
      </c>
      <c r="B13" s="3"/>
      <c r="C13" s="3">
        <f>'MAY 21'!G13:G24</f>
        <v>0</v>
      </c>
      <c r="D13" s="3"/>
      <c r="E13" s="3">
        <f t="shared" si="0"/>
        <v>0</v>
      </c>
      <c r="F13" s="3"/>
      <c r="G13" s="3">
        <f t="shared" si="1"/>
        <v>0</v>
      </c>
    </row>
    <row r="14" spans="1:8" x14ac:dyDescent="0.25">
      <c r="A14" s="3">
        <v>10</v>
      </c>
      <c r="B14" s="3"/>
      <c r="C14" s="3">
        <f>'MAY 21'!G14:G25</f>
        <v>0</v>
      </c>
      <c r="D14" s="3"/>
      <c r="E14" s="3">
        <f t="shared" si="0"/>
        <v>0</v>
      </c>
      <c r="F14" s="3"/>
      <c r="G14" s="3">
        <f t="shared" si="1"/>
        <v>0</v>
      </c>
    </row>
    <row r="15" spans="1:8" x14ac:dyDescent="0.25">
      <c r="A15" s="3">
        <v>11</v>
      </c>
      <c r="B15" s="3"/>
      <c r="C15" s="3">
        <f>'MAY 21'!G15:G26</f>
        <v>0</v>
      </c>
      <c r="D15" s="3"/>
      <c r="E15" s="3">
        <f t="shared" si="0"/>
        <v>0</v>
      </c>
      <c r="F15" s="3"/>
      <c r="G15" s="3">
        <f t="shared" si="1"/>
        <v>0</v>
      </c>
    </row>
    <row r="16" spans="1:8" x14ac:dyDescent="0.25">
      <c r="A16" s="3"/>
      <c r="B16" s="2" t="s">
        <v>8</v>
      </c>
      <c r="C16" s="3">
        <f>SUM(C5:C15)</f>
        <v>33800</v>
      </c>
      <c r="D16" s="2">
        <f>SUM(D5:D15)</f>
        <v>32000</v>
      </c>
      <c r="E16" s="2">
        <f>SUM(E5:E15)</f>
        <v>65800</v>
      </c>
      <c r="F16" s="2">
        <f>SUM(F5:F15)</f>
        <v>26000</v>
      </c>
      <c r="G16" s="2">
        <f>SUM(G5:G15)</f>
        <v>39800</v>
      </c>
    </row>
    <row r="17" spans="1:9" x14ac:dyDescent="0.25">
      <c r="A17" s="5"/>
      <c r="B17" s="6"/>
      <c r="C17" s="3"/>
      <c r="D17" s="6" t="s">
        <v>9</v>
      </c>
      <c r="E17" s="6"/>
      <c r="F17" s="6"/>
      <c r="G17" s="5"/>
    </row>
    <row r="18" spans="1:9" x14ac:dyDescent="0.25">
      <c r="B18" s="7" t="s">
        <v>10</v>
      </c>
      <c r="C18" s="8"/>
      <c r="D18" s="9"/>
      <c r="E18" s="6"/>
      <c r="F18" s="10"/>
      <c r="G18" s="11"/>
      <c r="H18" s="10"/>
    </row>
    <row r="19" spans="1:9" x14ac:dyDescent="0.25">
      <c r="B19" s="1" t="s">
        <v>11</v>
      </c>
      <c r="C19" s="1"/>
      <c r="D19" s="1"/>
      <c r="E19" s="12"/>
      <c r="F19" s="1" t="s">
        <v>12</v>
      </c>
      <c r="G19" s="13"/>
      <c r="H19" s="13"/>
      <c r="I19" s="13"/>
    </row>
    <row r="20" spans="1:9" x14ac:dyDescent="0.25"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9" x14ac:dyDescent="0.25">
      <c r="B21" s="14" t="s">
        <v>126</v>
      </c>
      <c r="C21" s="15">
        <f>D16</f>
        <v>32000</v>
      </c>
      <c r="D21" s="14"/>
      <c r="E21" s="14"/>
      <c r="F21" s="14" t="s">
        <v>126</v>
      </c>
      <c r="G21" s="15">
        <f>F16</f>
        <v>26000</v>
      </c>
      <c r="H21" s="14"/>
      <c r="I21" s="14"/>
    </row>
    <row r="22" spans="1:9" x14ac:dyDescent="0.25">
      <c r="B22" s="14" t="s">
        <v>3</v>
      </c>
      <c r="C22" s="15">
        <f>'MAY 21'!E33</f>
        <v>33827</v>
      </c>
      <c r="D22" s="14"/>
      <c r="E22" s="14"/>
      <c r="F22" s="14" t="s">
        <v>3</v>
      </c>
      <c r="G22" s="15">
        <f>'MAY 21'!I33</f>
        <v>27</v>
      </c>
      <c r="H22" s="14"/>
      <c r="I22" s="14"/>
    </row>
    <row r="23" spans="1:9" x14ac:dyDescent="0.25">
      <c r="B23" s="14" t="s">
        <v>17</v>
      </c>
      <c r="C23" s="17">
        <v>0.1</v>
      </c>
      <c r="D23" s="15">
        <f>C21*C23</f>
        <v>3200</v>
      </c>
      <c r="F23" s="14" t="s">
        <v>17</v>
      </c>
      <c r="G23" s="17">
        <v>0.1</v>
      </c>
      <c r="H23" s="15">
        <f>D23</f>
        <v>3200</v>
      </c>
      <c r="I23" s="14"/>
    </row>
    <row r="24" spans="1:9" x14ac:dyDescent="0.25">
      <c r="B24" s="18" t="s">
        <v>18</v>
      </c>
      <c r="C24" s="14" t="s">
        <v>9</v>
      </c>
      <c r="D24" s="14"/>
      <c r="E24" s="14"/>
      <c r="F24" s="18" t="s">
        <v>18</v>
      </c>
      <c r="G24" s="15"/>
      <c r="H24" s="14"/>
      <c r="I24" s="14"/>
    </row>
    <row r="25" spans="1:9" x14ac:dyDescent="0.25">
      <c r="B25" s="27" t="s">
        <v>62</v>
      </c>
      <c r="C25" s="19"/>
      <c r="D25" s="3">
        <v>10087</v>
      </c>
      <c r="E25" s="3"/>
      <c r="F25" s="27" t="s">
        <v>62</v>
      </c>
      <c r="G25" s="19"/>
      <c r="H25" s="3">
        <v>10087</v>
      </c>
      <c r="I25" s="3"/>
    </row>
    <row r="26" spans="1:9" x14ac:dyDescent="0.25">
      <c r="B26" s="20"/>
      <c r="C26" s="3"/>
      <c r="D26" s="3"/>
      <c r="E26" s="3"/>
      <c r="F26" s="20"/>
      <c r="G26" s="3"/>
      <c r="H26" s="3"/>
      <c r="I26" s="3"/>
    </row>
    <row r="27" spans="1:9" x14ac:dyDescent="0.25">
      <c r="B27" s="21" t="s">
        <v>100</v>
      </c>
      <c r="C27" s="14"/>
      <c r="D27" s="14">
        <v>5740</v>
      </c>
      <c r="E27" s="14"/>
      <c r="F27" s="21" t="s">
        <v>100</v>
      </c>
      <c r="G27" s="14"/>
      <c r="H27" s="14">
        <v>5740</v>
      </c>
      <c r="I27" s="14"/>
    </row>
    <row r="28" spans="1:9" x14ac:dyDescent="0.25">
      <c r="B28" s="21" t="s">
        <v>153</v>
      </c>
      <c r="D28" s="14">
        <v>7000</v>
      </c>
      <c r="E28" s="14"/>
      <c r="F28" s="21" t="s">
        <v>153</v>
      </c>
      <c r="H28" s="14">
        <v>7000</v>
      </c>
      <c r="I28" s="14"/>
    </row>
    <row r="29" spans="1:9" x14ac:dyDescent="0.25">
      <c r="B29" s="28"/>
      <c r="C29" s="22"/>
      <c r="D29" s="14"/>
      <c r="E29" s="14"/>
      <c r="F29" s="28"/>
      <c r="G29" s="22"/>
      <c r="H29" s="14"/>
      <c r="I29" s="14"/>
    </row>
    <row r="30" spans="1:9" x14ac:dyDescent="0.25">
      <c r="B30" s="20"/>
      <c r="C30" s="3"/>
      <c r="D30" s="23"/>
      <c r="E30" s="14"/>
      <c r="F30" s="20"/>
      <c r="G30" s="3"/>
      <c r="H30" s="23"/>
      <c r="I30" s="14"/>
    </row>
    <row r="31" spans="1:9" x14ac:dyDescent="0.25">
      <c r="B31" s="20"/>
      <c r="C31" s="3"/>
      <c r="D31" s="23"/>
      <c r="E31" s="14"/>
      <c r="F31" s="20"/>
      <c r="G31" s="3"/>
      <c r="H31" s="23"/>
      <c r="I31" s="14"/>
    </row>
    <row r="32" spans="1:9" x14ac:dyDescent="0.25">
      <c r="B32" s="20"/>
      <c r="C32" s="3"/>
      <c r="D32" s="23"/>
      <c r="E32" s="14"/>
      <c r="F32" s="20"/>
      <c r="G32" s="3"/>
      <c r="H32" s="23"/>
      <c r="I32" s="14"/>
    </row>
    <row r="33" spans="2:9" x14ac:dyDescent="0.25">
      <c r="B33" s="18" t="s">
        <v>8</v>
      </c>
      <c r="C33" s="24">
        <f>C21+C22-D23</f>
        <v>62627</v>
      </c>
      <c r="D33" s="24">
        <f>SUM(D25:D32)</f>
        <v>22827</v>
      </c>
      <c r="E33" s="24">
        <f>C33-D33</f>
        <v>39800</v>
      </c>
      <c r="F33" s="18" t="s">
        <v>8</v>
      </c>
      <c r="G33" s="24">
        <f>G21+G22-H23</f>
        <v>22827</v>
      </c>
      <c r="H33" s="24">
        <f>SUM(H25:H32)</f>
        <v>22827</v>
      </c>
      <c r="I33" s="15">
        <f>G33-H33</f>
        <v>0</v>
      </c>
    </row>
    <row r="35" spans="2:9" x14ac:dyDescent="0.25">
      <c r="B35" t="s">
        <v>19</v>
      </c>
      <c r="D35" t="s">
        <v>20</v>
      </c>
      <c r="G35" t="s">
        <v>21</v>
      </c>
    </row>
    <row r="37" spans="2:9" x14ac:dyDescent="0.25">
      <c r="B37" t="s">
        <v>82</v>
      </c>
      <c r="D37" t="s">
        <v>23</v>
      </c>
      <c r="G37" t="s">
        <v>35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B7" sqref="B7:E7"/>
    </sheetView>
  </sheetViews>
  <sheetFormatPr defaultRowHeight="15" x14ac:dyDescent="0.25"/>
  <cols>
    <col min="2" max="2" width="19.42578125" customWidth="1"/>
  </cols>
  <sheetData>
    <row r="1" spans="1:7" x14ac:dyDescent="0.25">
      <c r="C1" s="1" t="s">
        <v>24</v>
      </c>
      <c r="D1" s="1"/>
      <c r="E1" s="1"/>
      <c r="F1" s="25" t="s">
        <v>38</v>
      </c>
      <c r="G1" s="1"/>
    </row>
    <row r="2" spans="1:7" x14ac:dyDescent="0.25">
      <c r="A2" s="1"/>
      <c r="C2" s="1" t="s">
        <v>0</v>
      </c>
      <c r="D2" s="1"/>
      <c r="G2" s="1"/>
    </row>
    <row r="3" spans="1:7" x14ac:dyDescent="0.25">
      <c r="A3" s="1"/>
      <c r="B3" s="1"/>
      <c r="C3" s="1" t="s">
        <v>156</v>
      </c>
      <c r="F3" s="1"/>
      <c r="G3" s="1"/>
    </row>
    <row r="4" spans="1:7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7" x14ac:dyDescent="0.25">
      <c r="A5" s="3">
        <v>1</v>
      </c>
      <c r="B5" s="3" t="s">
        <v>29</v>
      </c>
      <c r="C5" s="3">
        <f>'JUNE 21'!G5:G15</f>
        <v>0</v>
      </c>
      <c r="D5" s="3">
        <v>6000</v>
      </c>
      <c r="E5" s="3">
        <f t="shared" ref="E5:E15" si="0">C5+D5</f>
        <v>6000</v>
      </c>
      <c r="F5" s="3">
        <f>6000</f>
        <v>6000</v>
      </c>
      <c r="G5" s="3">
        <f>E5-F5</f>
        <v>0</v>
      </c>
    </row>
    <row r="6" spans="1:7" x14ac:dyDescent="0.25">
      <c r="A6" s="3">
        <v>2</v>
      </c>
      <c r="B6" s="3" t="s">
        <v>26</v>
      </c>
      <c r="C6" s="3">
        <f>'JUNE 21'!G6:G16</f>
        <v>0</v>
      </c>
      <c r="D6" s="3">
        <v>3500</v>
      </c>
      <c r="E6" s="3">
        <f t="shared" si="0"/>
        <v>3500</v>
      </c>
      <c r="F6" s="3">
        <f>3500</f>
        <v>3500</v>
      </c>
      <c r="G6" s="3">
        <f t="shared" ref="G6:G15" si="1">E6-F6</f>
        <v>0</v>
      </c>
    </row>
    <row r="7" spans="1:7" x14ac:dyDescent="0.25">
      <c r="A7" s="3">
        <v>3</v>
      </c>
      <c r="B7" s="3" t="s">
        <v>27</v>
      </c>
      <c r="C7" s="3">
        <f>'JUNE 21'!G7:G17</f>
        <v>2000</v>
      </c>
      <c r="D7" s="3">
        <v>7000</v>
      </c>
      <c r="E7" s="3">
        <f t="shared" si="0"/>
        <v>9000</v>
      </c>
      <c r="F7" s="3">
        <f>7000</f>
        <v>7000</v>
      </c>
      <c r="G7" s="3">
        <f>E7-F7</f>
        <v>2000</v>
      </c>
    </row>
    <row r="8" spans="1:7" x14ac:dyDescent="0.25">
      <c r="A8" s="3">
        <v>4</v>
      </c>
      <c r="B8" s="3"/>
      <c r="C8" s="3">
        <f>'JUNE 21'!G8:G18</f>
        <v>0</v>
      </c>
      <c r="D8" s="3"/>
      <c r="E8" s="3">
        <f t="shared" si="0"/>
        <v>0</v>
      </c>
      <c r="F8" s="3"/>
      <c r="G8" s="3">
        <f t="shared" si="1"/>
        <v>0</v>
      </c>
    </row>
    <row r="9" spans="1:7" x14ac:dyDescent="0.25">
      <c r="A9" s="3">
        <v>5</v>
      </c>
      <c r="B9" s="4" t="s">
        <v>47</v>
      </c>
      <c r="C9" s="3">
        <f>'JUNE 21'!G9:G19</f>
        <v>18700</v>
      </c>
      <c r="D9" s="4">
        <v>4500</v>
      </c>
      <c r="E9" s="4">
        <f t="shared" si="0"/>
        <v>23200</v>
      </c>
      <c r="F9" s="3">
        <f>5000</f>
        <v>5000</v>
      </c>
      <c r="G9" s="4">
        <f>E9-F9</f>
        <v>18200</v>
      </c>
    </row>
    <row r="10" spans="1:7" x14ac:dyDescent="0.25">
      <c r="A10" s="3">
        <v>6</v>
      </c>
      <c r="B10" s="4" t="s">
        <v>138</v>
      </c>
      <c r="C10" s="3">
        <f>'JUNE 21'!G10:G20</f>
        <v>8000</v>
      </c>
      <c r="D10" s="3">
        <v>7000</v>
      </c>
      <c r="E10" s="3">
        <f t="shared" si="0"/>
        <v>15000</v>
      </c>
      <c r="F10" s="3"/>
      <c r="G10" s="3">
        <f t="shared" si="1"/>
        <v>15000</v>
      </c>
    </row>
    <row r="11" spans="1:7" x14ac:dyDescent="0.25">
      <c r="A11" s="3">
        <v>7</v>
      </c>
      <c r="B11" s="3" t="s">
        <v>31</v>
      </c>
      <c r="C11" s="3">
        <f>'JUNE 21'!G11:G21</f>
        <v>6100</v>
      </c>
      <c r="D11" s="3">
        <v>1500</v>
      </c>
      <c r="E11" s="3">
        <f t="shared" si="0"/>
        <v>7600</v>
      </c>
      <c r="F11" s="3">
        <f>560+1000</f>
        <v>1560</v>
      </c>
      <c r="G11" s="3">
        <f t="shared" si="1"/>
        <v>6040</v>
      </c>
    </row>
    <row r="12" spans="1:7" x14ac:dyDescent="0.25">
      <c r="A12" s="3">
        <v>8</v>
      </c>
      <c r="B12" s="3" t="s">
        <v>64</v>
      </c>
      <c r="C12" s="3">
        <f>'JUNE 21'!G12:G22</f>
        <v>5000</v>
      </c>
      <c r="D12" s="3">
        <v>2500</v>
      </c>
      <c r="E12" s="3">
        <f t="shared" si="0"/>
        <v>7500</v>
      </c>
      <c r="F12" s="3"/>
      <c r="G12" s="3">
        <f t="shared" si="1"/>
        <v>7500</v>
      </c>
    </row>
    <row r="13" spans="1:7" x14ac:dyDescent="0.25">
      <c r="A13" s="3">
        <v>9</v>
      </c>
      <c r="B13" s="3"/>
      <c r="C13" s="3">
        <f>'JUNE 21'!G13:G23</f>
        <v>0</v>
      </c>
      <c r="D13" s="3"/>
      <c r="E13" s="3">
        <f t="shared" si="0"/>
        <v>0</v>
      </c>
      <c r="F13" s="3"/>
      <c r="G13" s="3">
        <f t="shared" si="1"/>
        <v>0</v>
      </c>
    </row>
    <row r="14" spans="1:7" x14ac:dyDescent="0.25">
      <c r="A14" s="3">
        <v>10</v>
      </c>
      <c r="B14" s="3"/>
      <c r="C14" s="3">
        <f>'JUNE 21'!G14:G24</f>
        <v>0</v>
      </c>
      <c r="D14" s="3"/>
      <c r="E14" s="3">
        <f t="shared" si="0"/>
        <v>0</v>
      </c>
      <c r="F14" s="3"/>
      <c r="G14" s="3">
        <f t="shared" si="1"/>
        <v>0</v>
      </c>
    </row>
    <row r="15" spans="1:7" x14ac:dyDescent="0.25">
      <c r="A15" s="3">
        <v>11</v>
      </c>
      <c r="B15" s="3"/>
      <c r="C15" s="3">
        <f>'JUNE 21'!G15:G25</f>
        <v>0</v>
      </c>
      <c r="D15" s="3"/>
      <c r="E15" s="3">
        <f t="shared" si="0"/>
        <v>0</v>
      </c>
      <c r="F15" s="3"/>
      <c r="G15" s="3">
        <f t="shared" si="1"/>
        <v>0</v>
      </c>
    </row>
    <row r="16" spans="1:7" x14ac:dyDescent="0.25">
      <c r="A16" s="3"/>
      <c r="B16" s="2" t="s">
        <v>8</v>
      </c>
      <c r="C16" s="3">
        <f>SUM(C5:C15)</f>
        <v>39800</v>
      </c>
      <c r="D16" s="2">
        <f>SUM(D5:D15)</f>
        <v>32000</v>
      </c>
      <c r="E16" s="2">
        <f>SUM(E5:E15)</f>
        <v>71800</v>
      </c>
      <c r="F16" s="2">
        <f>SUM(F5:F15)</f>
        <v>23060</v>
      </c>
      <c r="G16" s="2">
        <f>SUM(G5:G15)</f>
        <v>48740</v>
      </c>
    </row>
    <row r="17" spans="1:9" x14ac:dyDescent="0.25">
      <c r="A17" s="5"/>
      <c r="B17" s="6"/>
      <c r="C17" s="3"/>
      <c r="D17" s="6" t="s">
        <v>9</v>
      </c>
      <c r="E17" s="6"/>
      <c r="F17" s="6"/>
      <c r="G17" s="5"/>
    </row>
    <row r="18" spans="1:9" x14ac:dyDescent="0.25">
      <c r="B18" s="7" t="s">
        <v>10</v>
      </c>
      <c r="C18" s="8"/>
      <c r="D18" s="9"/>
      <c r="E18" s="6"/>
      <c r="F18" s="10"/>
      <c r="G18" s="11"/>
      <c r="H18" s="10"/>
    </row>
    <row r="19" spans="1:9" x14ac:dyDescent="0.25">
      <c r="B19" s="1" t="s">
        <v>11</v>
      </c>
      <c r="C19" s="1"/>
      <c r="D19" s="1"/>
      <c r="E19" s="12"/>
      <c r="F19" s="1" t="s">
        <v>12</v>
      </c>
      <c r="G19" s="13"/>
      <c r="H19" s="13"/>
      <c r="I19" s="13"/>
    </row>
    <row r="20" spans="1:9" x14ac:dyDescent="0.25"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9" x14ac:dyDescent="0.25">
      <c r="B21" s="14" t="s">
        <v>70</v>
      </c>
      <c r="C21" s="15">
        <f>D16</f>
        <v>32000</v>
      </c>
      <c r="D21" s="14"/>
      <c r="E21" s="14"/>
      <c r="F21" s="14" t="s">
        <v>70</v>
      </c>
      <c r="G21" s="15">
        <f>F16</f>
        <v>23060</v>
      </c>
      <c r="H21" s="14"/>
      <c r="I21" s="14"/>
    </row>
    <row r="22" spans="1:9" x14ac:dyDescent="0.25">
      <c r="B22" s="14" t="s">
        <v>3</v>
      </c>
      <c r="C22" s="15">
        <f>'JUNE 21'!E33</f>
        <v>39800</v>
      </c>
      <c r="D22" s="14"/>
      <c r="E22" s="14"/>
      <c r="F22" s="14" t="s">
        <v>3</v>
      </c>
      <c r="G22" s="15">
        <f>'JUNE 21'!I33</f>
        <v>0</v>
      </c>
      <c r="H22" s="14"/>
      <c r="I22" s="14"/>
    </row>
    <row r="23" spans="1:9" x14ac:dyDescent="0.25">
      <c r="B23" s="14" t="s">
        <v>17</v>
      </c>
      <c r="C23" s="17">
        <v>0.1</v>
      </c>
      <c r="D23" s="15">
        <f>C21*C23</f>
        <v>3200</v>
      </c>
      <c r="F23" s="14" t="s">
        <v>17</v>
      </c>
      <c r="G23" s="17">
        <v>0.1</v>
      </c>
      <c r="H23" s="15">
        <f>D23</f>
        <v>3200</v>
      </c>
      <c r="I23" s="14"/>
    </row>
    <row r="24" spans="1:9" x14ac:dyDescent="0.25">
      <c r="B24" s="18" t="s">
        <v>18</v>
      </c>
      <c r="C24" s="14" t="s">
        <v>9</v>
      </c>
      <c r="D24" s="14"/>
      <c r="E24" s="14"/>
      <c r="F24" s="18" t="s">
        <v>18</v>
      </c>
      <c r="G24" s="15"/>
      <c r="H24" s="14"/>
      <c r="I24" s="14"/>
    </row>
    <row r="25" spans="1:9" x14ac:dyDescent="0.25">
      <c r="B25" s="27" t="s">
        <v>62</v>
      </c>
      <c r="C25" s="19"/>
      <c r="D25" s="3">
        <v>10087</v>
      </c>
      <c r="E25" s="3"/>
      <c r="F25" s="27" t="s">
        <v>62</v>
      </c>
      <c r="G25" s="19"/>
      <c r="H25" s="3">
        <v>10087</v>
      </c>
      <c r="I25" s="3"/>
    </row>
    <row r="26" spans="1:9" x14ac:dyDescent="0.25">
      <c r="B26" s="20"/>
      <c r="C26" s="3"/>
      <c r="D26" s="3"/>
      <c r="E26" s="3"/>
      <c r="F26" s="20"/>
      <c r="G26" s="3"/>
      <c r="H26" s="3"/>
      <c r="I26" s="3"/>
    </row>
    <row r="27" spans="1:9" x14ac:dyDescent="0.25">
      <c r="B27" s="21" t="s">
        <v>100</v>
      </c>
      <c r="C27" s="14"/>
      <c r="D27" s="14">
        <v>8700</v>
      </c>
      <c r="E27" s="14"/>
      <c r="F27" s="21" t="s">
        <v>100</v>
      </c>
      <c r="G27" s="14"/>
      <c r="H27" s="14">
        <v>8700</v>
      </c>
      <c r="I27" s="14"/>
    </row>
    <row r="28" spans="1:9" x14ac:dyDescent="0.25">
      <c r="B28" s="21" t="s">
        <v>157</v>
      </c>
      <c r="D28" s="14">
        <v>1052</v>
      </c>
      <c r="E28" s="14"/>
      <c r="F28" s="21" t="s">
        <v>157</v>
      </c>
      <c r="H28" s="14">
        <v>1052</v>
      </c>
      <c r="I28" s="14"/>
    </row>
    <row r="29" spans="1:9" x14ac:dyDescent="0.25">
      <c r="B29" s="28"/>
      <c r="C29" s="22"/>
      <c r="D29" s="14"/>
      <c r="E29" s="14"/>
      <c r="F29" s="28"/>
      <c r="G29" s="22"/>
      <c r="H29" s="14"/>
      <c r="I29" s="14"/>
    </row>
    <row r="30" spans="1:9" x14ac:dyDescent="0.25">
      <c r="B30" s="20"/>
      <c r="C30" s="3"/>
      <c r="D30" s="23"/>
      <c r="E30" s="14"/>
      <c r="F30" s="20"/>
      <c r="G30" s="3"/>
      <c r="H30" s="23"/>
      <c r="I30" s="14"/>
    </row>
    <row r="31" spans="1:9" x14ac:dyDescent="0.25">
      <c r="B31" s="20"/>
      <c r="C31" s="3"/>
      <c r="D31" s="23"/>
      <c r="E31" s="14"/>
      <c r="F31" s="20"/>
      <c r="G31" s="3"/>
      <c r="H31" s="23"/>
      <c r="I31" s="14"/>
    </row>
    <row r="32" spans="1:9" x14ac:dyDescent="0.25">
      <c r="B32" s="20"/>
      <c r="C32" s="3"/>
      <c r="D32" s="23"/>
      <c r="E32" s="14"/>
      <c r="F32" s="20"/>
      <c r="G32" s="3"/>
      <c r="H32" s="23"/>
      <c r="I32" s="14"/>
    </row>
    <row r="33" spans="2:9" x14ac:dyDescent="0.25">
      <c r="B33" s="18" t="s">
        <v>8</v>
      </c>
      <c r="C33" s="24">
        <f>C21+C22-D23</f>
        <v>68600</v>
      </c>
      <c r="D33" s="24">
        <f>SUM(D25:D32)</f>
        <v>19839</v>
      </c>
      <c r="E33" s="24">
        <f>C33-D33</f>
        <v>48761</v>
      </c>
      <c r="F33" s="18" t="s">
        <v>8</v>
      </c>
      <c r="G33" s="24">
        <f>G21+G22-H23</f>
        <v>19860</v>
      </c>
      <c r="H33" s="24">
        <f>SUM(H25:H32)</f>
        <v>19839</v>
      </c>
      <c r="I33" s="15">
        <f>G33-H33</f>
        <v>21</v>
      </c>
    </row>
    <row r="35" spans="2:9" x14ac:dyDescent="0.25">
      <c r="B35" t="s">
        <v>19</v>
      </c>
      <c r="D35" t="s">
        <v>20</v>
      </c>
      <c r="G35" t="s">
        <v>21</v>
      </c>
    </row>
    <row r="37" spans="2:9" x14ac:dyDescent="0.25">
      <c r="B37" t="s">
        <v>82</v>
      </c>
      <c r="D37" t="s">
        <v>23</v>
      </c>
      <c r="G37" t="s">
        <v>35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L14" sqref="L14"/>
    </sheetView>
  </sheetViews>
  <sheetFormatPr defaultRowHeight="15" x14ac:dyDescent="0.25"/>
  <cols>
    <col min="2" max="2" width="17.28515625" customWidth="1"/>
  </cols>
  <sheetData>
    <row r="1" spans="1:7" x14ac:dyDescent="0.25">
      <c r="C1" s="1" t="s">
        <v>24</v>
      </c>
      <c r="D1" s="1"/>
      <c r="E1" s="1"/>
      <c r="F1" s="25" t="s">
        <v>38</v>
      </c>
      <c r="G1" s="1"/>
    </row>
    <row r="2" spans="1:7" x14ac:dyDescent="0.25">
      <c r="A2" s="1"/>
      <c r="C2" s="1" t="s">
        <v>0</v>
      </c>
      <c r="D2" s="1"/>
      <c r="G2" s="1"/>
    </row>
    <row r="3" spans="1:7" x14ac:dyDescent="0.25">
      <c r="A3" s="1"/>
      <c r="B3" s="1"/>
      <c r="C3" s="1" t="s">
        <v>158</v>
      </c>
      <c r="F3" s="1"/>
      <c r="G3" s="1"/>
    </row>
    <row r="4" spans="1:7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7" x14ac:dyDescent="0.25">
      <c r="A5" s="3">
        <v>1</v>
      </c>
      <c r="B5" s="3" t="s">
        <v>29</v>
      </c>
      <c r="C5" s="3">
        <f>'JULY 21'!G5:G16</f>
        <v>0</v>
      </c>
      <c r="D5" s="3">
        <v>6000</v>
      </c>
      <c r="E5" s="3">
        <f t="shared" ref="E5:E15" si="0">C5+D5</f>
        <v>6000</v>
      </c>
      <c r="F5" s="3">
        <v>6000</v>
      </c>
      <c r="G5" s="3">
        <f>E5-F5</f>
        <v>0</v>
      </c>
    </row>
    <row r="6" spans="1:7" x14ac:dyDescent="0.25">
      <c r="A6" s="3">
        <v>2</v>
      </c>
      <c r="B6" s="3" t="s">
        <v>26</v>
      </c>
      <c r="C6" s="3">
        <f>'JULY 21'!G6:G17</f>
        <v>0</v>
      </c>
      <c r="D6" s="3">
        <v>3500</v>
      </c>
      <c r="E6" s="3">
        <f t="shared" si="0"/>
        <v>3500</v>
      </c>
      <c r="F6" s="3">
        <v>3500</v>
      </c>
      <c r="G6" s="3">
        <f t="shared" ref="G6:G15" si="1">E6-F6</f>
        <v>0</v>
      </c>
    </row>
    <row r="7" spans="1:7" x14ac:dyDescent="0.25">
      <c r="A7" s="3">
        <v>3</v>
      </c>
      <c r="B7" s="3" t="s">
        <v>27</v>
      </c>
      <c r="C7" s="3">
        <f>'JULY 21'!G7:G18</f>
        <v>2000</v>
      </c>
      <c r="D7" s="3">
        <v>7000</v>
      </c>
      <c r="E7" s="3">
        <f t="shared" si="0"/>
        <v>9000</v>
      </c>
      <c r="F7" s="3">
        <f>5000+2000</f>
        <v>7000</v>
      </c>
      <c r="G7" s="3">
        <f>E7-F7</f>
        <v>2000</v>
      </c>
    </row>
    <row r="8" spans="1:7" x14ac:dyDescent="0.25">
      <c r="A8" s="3">
        <v>4</v>
      </c>
      <c r="B8" s="3"/>
      <c r="C8" s="3">
        <f>'JULY 21'!G8:G19</f>
        <v>0</v>
      </c>
      <c r="D8" s="3"/>
      <c r="E8" s="3">
        <f t="shared" si="0"/>
        <v>0</v>
      </c>
      <c r="F8" s="3"/>
      <c r="G8" s="3">
        <f t="shared" si="1"/>
        <v>0</v>
      </c>
    </row>
    <row r="9" spans="1:7" x14ac:dyDescent="0.25">
      <c r="A9" s="3">
        <v>5</v>
      </c>
      <c r="B9" s="4" t="s">
        <v>47</v>
      </c>
      <c r="C9" s="3">
        <f>'JULY 21'!G9:G20</f>
        <v>18200</v>
      </c>
      <c r="D9" s="4">
        <v>4500</v>
      </c>
      <c r="E9" s="4">
        <f t="shared" si="0"/>
        <v>22700</v>
      </c>
      <c r="F9" s="3">
        <f>4000</f>
        <v>4000</v>
      </c>
      <c r="G9" s="4">
        <f>E9-F9</f>
        <v>18700</v>
      </c>
    </row>
    <row r="10" spans="1:7" x14ac:dyDescent="0.25">
      <c r="A10" s="3">
        <v>6</v>
      </c>
      <c r="B10" s="4" t="s">
        <v>138</v>
      </c>
      <c r="C10" s="3">
        <f>'JULY 21'!G10:G21</f>
        <v>15000</v>
      </c>
      <c r="D10" s="3">
        <v>7000</v>
      </c>
      <c r="E10" s="3">
        <f t="shared" si="0"/>
        <v>22000</v>
      </c>
      <c r="F10" s="3"/>
      <c r="G10" s="3">
        <f t="shared" si="1"/>
        <v>22000</v>
      </c>
    </row>
    <row r="11" spans="1:7" x14ac:dyDescent="0.25">
      <c r="A11" s="3">
        <v>7</v>
      </c>
      <c r="B11" s="3" t="s">
        <v>31</v>
      </c>
      <c r="C11" s="3">
        <f>'JULY 21'!G11:G22</f>
        <v>6040</v>
      </c>
      <c r="D11" s="3">
        <v>1500</v>
      </c>
      <c r="E11" s="3">
        <f t="shared" si="0"/>
        <v>7540</v>
      </c>
      <c r="F11" s="3">
        <f>1000+500</f>
        <v>1500</v>
      </c>
      <c r="G11" s="3">
        <f t="shared" si="1"/>
        <v>6040</v>
      </c>
    </row>
    <row r="12" spans="1:7" x14ac:dyDescent="0.25">
      <c r="A12" s="3">
        <v>8</v>
      </c>
      <c r="B12" s="3" t="s">
        <v>64</v>
      </c>
      <c r="C12" s="3">
        <f>'JULY 21'!G12:G23</f>
        <v>7500</v>
      </c>
      <c r="D12" s="3">
        <v>2500</v>
      </c>
      <c r="E12" s="3">
        <f t="shared" si="0"/>
        <v>10000</v>
      </c>
      <c r="F12" s="3"/>
      <c r="G12" s="3">
        <f t="shared" si="1"/>
        <v>10000</v>
      </c>
    </row>
    <row r="13" spans="1:7" x14ac:dyDescent="0.25">
      <c r="A13" s="3">
        <v>9</v>
      </c>
      <c r="B13" s="3"/>
      <c r="C13" s="3">
        <f>'JULY 21'!G13:G24</f>
        <v>0</v>
      </c>
      <c r="D13" s="3"/>
      <c r="E13" s="3">
        <f t="shared" si="0"/>
        <v>0</v>
      </c>
      <c r="F13" s="3"/>
      <c r="G13" s="3">
        <f t="shared" si="1"/>
        <v>0</v>
      </c>
    </row>
    <row r="14" spans="1:7" x14ac:dyDescent="0.25">
      <c r="A14" s="3">
        <v>10</v>
      </c>
      <c r="B14" s="3"/>
      <c r="C14" s="3">
        <f>'JULY 21'!G14:G25</f>
        <v>0</v>
      </c>
      <c r="D14" s="3"/>
      <c r="E14" s="3">
        <f t="shared" si="0"/>
        <v>0</v>
      </c>
      <c r="F14" s="3"/>
      <c r="G14" s="3">
        <f t="shared" si="1"/>
        <v>0</v>
      </c>
    </row>
    <row r="15" spans="1:7" x14ac:dyDescent="0.25">
      <c r="A15" s="3">
        <v>11</v>
      </c>
      <c r="B15" s="3"/>
      <c r="C15" s="3">
        <f>'JULY 21'!G15:G26</f>
        <v>0</v>
      </c>
      <c r="D15" s="3"/>
      <c r="E15" s="3">
        <f t="shared" si="0"/>
        <v>0</v>
      </c>
      <c r="F15" s="3"/>
      <c r="G15" s="3">
        <f t="shared" si="1"/>
        <v>0</v>
      </c>
    </row>
    <row r="16" spans="1:7" x14ac:dyDescent="0.25">
      <c r="A16" s="3"/>
      <c r="B16" s="2" t="s">
        <v>8</v>
      </c>
      <c r="C16" s="3">
        <f>'JULY 21'!G16:G27</f>
        <v>48740</v>
      </c>
      <c r="D16" s="2">
        <f>SUM(D5:D15)</f>
        <v>32000</v>
      </c>
      <c r="E16" s="2">
        <f>SUM(E5:E15)</f>
        <v>80740</v>
      </c>
      <c r="F16" s="2">
        <f>SUM(F5:F15)</f>
        <v>22000</v>
      </c>
      <c r="G16" s="2">
        <f>SUM(G5:G15)</f>
        <v>58740</v>
      </c>
    </row>
    <row r="17" spans="1:9" x14ac:dyDescent="0.25">
      <c r="A17" s="5"/>
      <c r="B17" s="6"/>
      <c r="C17" s="3"/>
      <c r="D17" s="6" t="s">
        <v>9</v>
      </c>
      <c r="E17" s="6"/>
      <c r="F17" s="6"/>
      <c r="G17" s="5"/>
    </row>
    <row r="18" spans="1:9" x14ac:dyDescent="0.25">
      <c r="B18" s="7" t="s">
        <v>10</v>
      </c>
      <c r="C18" s="8"/>
      <c r="D18" s="9"/>
      <c r="E18" s="6"/>
      <c r="F18" s="10"/>
      <c r="G18" s="11"/>
      <c r="H18" s="10"/>
    </row>
    <row r="19" spans="1:9" x14ac:dyDescent="0.25">
      <c r="B19" s="1" t="s">
        <v>11</v>
      </c>
      <c r="C19" s="1"/>
      <c r="D19" s="1"/>
      <c r="E19" s="12"/>
      <c r="F19" s="1" t="s">
        <v>12</v>
      </c>
      <c r="G19" s="13"/>
      <c r="H19" s="13"/>
      <c r="I19" s="13"/>
    </row>
    <row r="20" spans="1:9" x14ac:dyDescent="0.25"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9" x14ac:dyDescent="0.25">
      <c r="B21" s="14" t="s">
        <v>73</v>
      </c>
      <c r="C21" s="15">
        <f>D16</f>
        <v>32000</v>
      </c>
      <c r="D21" s="14"/>
      <c r="E21" s="14"/>
      <c r="F21" s="14" t="s">
        <v>73</v>
      </c>
      <c r="G21" s="15">
        <f>F16</f>
        <v>22000</v>
      </c>
      <c r="H21" s="14"/>
      <c r="I21" s="14"/>
    </row>
    <row r="22" spans="1:9" x14ac:dyDescent="0.25">
      <c r="B22" s="14" t="s">
        <v>3</v>
      </c>
      <c r="C22" s="15">
        <f>'JULY 21'!E33</f>
        <v>48761</v>
      </c>
      <c r="D22" s="14"/>
      <c r="E22" s="14"/>
      <c r="F22" s="14" t="s">
        <v>3</v>
      </c>
      <c r="G22" s="15">
        <f>'JULY 21'!I33</f>
        <v>21</v>
      </c>
      <c r="H22" s="14"/>
      <c r="I22" s="14"/>
    </row>
    <row r="23" spans="1:9" x14ac:dyDescent="0.25">
      <c r="B23" s="14" t="s">
        <v>17</v>
      </c>
      <c r="C23" s="17">
        <v>0.1</v>
      </c>
      <c r="D23" s="15">
        <f>C21*C23</f>
        <v>3200</v>
      </c>
      <c r="F23" s="14" t="s">
        <v>17</v>
      </c>
      <c r="G23" s="17">
        <v>0.1</v>
      </c>
      <c r="H23" s="15">
        <f>D23</f>
        <v>3200</v>
      </c>
      <c r="I23" s="14"/>
    </row>
    <row r="24" spans="1:9" x14ac:dyDescent="0.25">
      <c r="B24" s="18" t="s">
        <v>18</v>
      </c>
      <c r="C24" s="14" t="s">
        <v>9</v>
      </c>
      <c r="D24" s="14"/>
      <c r="E24" s="14"/>
      <c r="F24" s="18" t="s">
        <v>18</v>
      </c>
      <c r="G24" s="15"/>
      <c r="H24" s="14"/>
      <c r="I24" s="14"/>
    </row>
    <row r="25" spans="1:9" x14ac:dyDescent="0.25">
      <c r="B25" s="27" t="s">
        <v>62</v>
      </c>
      <c r="C25" s="19"/>
      <c r="D25" s="3">
        <v>10087</v>
      </c>
      <c r="E25" s="3"/>
      <c r="F25" s="27" t="s">
        <v>62</v>
      </c>
      <c r="G25" s="19"/>
      <c r="H25" s="3">
        <v>10087</v>
      </c>
      <c r="I25" s="3"/>
    </row>
    <row r="26" spans="1:9" x14ac:dyDescent="0.25">
      <c r="B26" s="20"/>
      <c r="C26" s="3"/>
      <c r="D26" s="3"/>
      <c r="E26" s="3"/>
      <c r="F26" s="20"/>
      <c r="G26" s="3"/>
      <c r="H26" s="3"/>
      <c r="I26" s="3"/>
    </row>
    <row r="27" spans="1:9" x14ac:dyDescent="0.25">
      <c r="B27" s="21" t="s">
        <v>100</v>
      </c>
      <c r="C27" s="14"/>
      <c r="D27" s="14">
        <v>8700</v>
      </c>
      <c r="E27" s="14"/>
      <c r="F27" s="21" t="s">
        <v>100</v>
      </c>
      <c r="G27" s="14"/>
      <c r="H27" s="14">
        <v>8700</v>
      </c>
      <c r="I27" s="14"/>
    </row>
    <row r="28" spans="1:9" x14ac:dyDescent="0.25">
      <c r="B28" s="21"/>
      <c r="D28" s="14"/>
      <c r="E28" s="14"/>
      <c r="F28" s="21"/>
      <c r="H28" s="14"/>
      <c r="I28" s="14"/>
    </row>
    <row r="29" spans="1:9" x14ac:dyDescent="0.25">
      <c r="B29" s="28"/>
      <c r="C29" s="22"/>
      <c r="D29" s="14"/>
      <c r="E29" s="14"/>
      <c r="F29" s="28"/>
      <c r="G29" s="22"/>
      <c r="H29" s="14"/>
      <c r="I29" s="14"/>
    </row>
    <row r="30" spans="1:9" x14ac:dyDescent="0.25">
      <c r="B30" s="20"/>
      <c r="C30" s="3"/>
      <c r="D30" s="23"/>
      <c r="E30" s="14"/>
      <c r="F30" s="20"/>
      <c r="G30" s="3"/>
      <c r="H30" s="23"/>
      <c r="I30" s="14"/>
    </row>
    <row r="31" spans="1:9" x14ac:dyDescent="0.25">
      <c r="B31" s="20"/>
      <c r="C31" s="3"/>
      <c r="D31" s="23"/>
      <c r="E31" s="14"/>
      <c r="F31" s="20"/>
      <c r="G31" s="3"/>
      <c r="H31" s="23"/>
      <c r="I31" s="14"/>
    </row>
    <row r="32" spans="1:9" x14ac:dyDescent="0.25">
      <c r="B32" s="20"/>
      <c r="C32" s="3"/>
      <c r="D32" s="23"/>
      <c r="E32" s="14"/>
      <c r="F32" s="20"/>
      <c r="G32" s="3"/>
      <c r="H32" s="23"/>
      <c r="I32" s="14"/>
    </row>
    <row r="33" spans="2:9" x14ac:dyDescent="0.25">
      <c r="B33" s="18" t="s">
        <v>8</v>
      </c>
      <c r="C33" s="24">
        <f>C21+C22-D23</f>
        <v>77561</v>
      </c>
      <c r="D33" s="24">
        <f>SUM(D25:D32)</f>
        <v>18787</v>
      </c>
      <c r="E33" s="24">
        <f>C33-D33</f>
        <v>58774</v>
      </c>
      <c r="F33" s="18" t="s">
        <v>8</v>
      </c>
      <c r="G33" s="24">
        <f>G21+G22-H23</f>
        <v>18821</v>
      </c>
      <c r="H33" s="24">
        <f>SUM(H25:H32)</f>
        <v>18787</v>
      </c>
      <c r="I33" s="15">
        <f>G33-H33</f>
        <v>34</v>
      </c>
    </row>
    <row r="35" spans="2:9" x14ac:dyDescent="0.25">
      <c r="B35" t="s">
        <v>19</v>
      </c>
      <c r="D35" t="s">
        <v>20</v>
      </c>
      <c r="G35" t="s">
        <v>21</v>
      </c>
    </row>
    <row r="37" spans="2:9" x14ac:dyDescent="0.25">
      <c r="B37" t="s">
        <v>82</v>
      </c>
      <c r="D37" t="s">
        <v>23</v>
      </c>
      <c r="G37" t="s">
        <v>35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D30" sqref="D30"/>
    </sheetView>
  </sheetViews>
  <sheetFormatPr defaultRowHeight="15" x14ac:dyDescent="0.25"/>
  <cols>
    <col min="2" max="2" width="20.7109375" customWidth="1"/>
    <col min="5" max="5" width="10.85546875" customWidth="1"/>
  </cols>
  <sheetData>
    <row r="1" spans="1:8" x14ac:dyDescent="0.25">
      <c r="C1" s="1" t="s">
        <v>24</v>
      </c>
      <c r="D1" s="1"/>
      <c r="E1" s="1"/>
      <c r="F1" s="25" t="s">
        <v>38</v>
      </c>
      <c r="G1" s="1"/>
    </row>
    <row r="2" spans="1:8" x14ac:dyDescent="0.25">
      <c r="A2" s="1"/>
      <c r="C2" s="1" t="s">
        <v>0</v>
      </c>
      <c r="D2" s="1"/>
      <c r="G2" s="1"/>
    </row>
    <row r="3" spans="1:8" x14ac:dyDescent="0.25">
      <c r="A3" s="1"/>
      <c r="B3" s="1"/>
      <c r="C3" s="1" t="s">
        <v>159</v>
      </c>
      <c r="F3" s="1"/>
      <c r="G3" s="1"/>
    </row>
    <row r="4" spans="1:8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8" x14ac:dyDescent="0.25">
      <c r="A5" s="3">
        <v>1</v>
      </c>
      <c r="B5" s="3" t="s">
        <v>29</v>
      </c>
      <c r="C5" s="3">
        <f>'AUGUST 21'!G5:G15</f>
        <v>0</v>
      </c>
      <c r="D5" s="3">
        <v>6000</v>
      </c>
      <c r="E5" s="3">
        <f t="shared" ref="E5:E15" si="0">C5+D5</f>
        <v>6000</v>
      </c>
      <c r="F5" s="3">
        <f>6000</f>
        <v>6000</v>
      </c>
      <c r="G5" s="3">
        <f>E5-F5</f>
        <v>0</v>
      </c>
    </row>
    <row r="6" spans="1:8" x14ac:dyDescent="0.25">
      <c r="A6" s="3">
        <v>2</v>
      </c>
      <c r="B6" s="3" t="s">
        <v>26</v>
      </c>
      <c r="C6" s="3">
        <f>'AUGUST 21'!G6:G16</f>
        <v>0</v>
      </c>
      <c r="D6" s="3">
        <v>3500</v>
      </c>
      <c r="E6" s="3">
        <f t="shared" si="0"/>
        <v>3500</v>
      </c>
      <c r="F6" s="3">
        <f>3500</f>
        <v>3500</v>
      </c>
      <c r="G6" s="3">
        <f t="shared" ref="G6:G15" si="1">E6-F6</f>
        <v>0</v>
      </c>
    </row>
    <row r="7" spans="1:8" x14ac:dyDescent="0.25">
      <c r="A7" s="3">
        <v>3</v>
      </c>
      <c r="B7" s="3" t="s">
        <v>27</v>
      </c>
      <c r="C7" s="3">
        <f>'AUGUST 21'!G7:G17</f>
        <v>2000</v>
      </c>
      <c r="D7" s="3">
        <v>7000</v>
      </c>
      <c r="E7" s="3">
        <f t="shared" si="0"/>
        <v>9000</v>
      </c>
      <c r="F7" s="3">
        <f>7000</f>
        <v>7000</v>
      </c>
      <c r="G7" s="3">
        <f>E7-F7</f>
        <v>2000</v>
      </c>
    </row>
    <row r="8" spans="1:8" x14ac:dyDescent="0.25">
      <c r="A8" s="3">
        <v>4</v>
      </c>
      <c r="B8" s="3"/>
      <c r="C8" s="3">
        <f>'AUGUST 21'!G8:G18</f>
        <v>0</v>
      </c>
      <c r="D8" s="3"/>
      <c r="E8" s="3">
        <f t="shared" si="0"/>
        <v>0</v>
      </c>
      <c r="F8" s="3"/>
      <c r="G8" s="3">
        <f t="shared" si="1"/>
        <v>0</v>
      </c>
    </row>
    <row r="9" spans="1:8" x14ac:dyDescent="0.25">
      <c r="A9" s="3">
        <v>5</v>
      </c>
      <c r="B9" s="4" t="s">
        <v>47</v>
      </c>
      <c r="C9" s="3">
        <f>'AUGUST 21'!G9:G19</f>
        <v>18700</v>
      </c>
      <c r="D9" s="4">
        <v>4500</v>
      </c>
      <c r="E9" s="4">
        <f t="shared" si="0"/>
        <v>23200</v>
      </c>
      <c r="F9" s="3">
        <f>4500</f>
        <v>4500</v>
      </c>
      <c r="G9" s="4">
        <f>E9-F9</f>
        <v>18700</v>
      </c>
    </row>
    <row r="10" spans="1:8" x14ac:dyDescent="0.25">
      <c r="A10" s="3">
        <v>6</v>
      </c>
      <c r="B10" s="4" t="s">
        <v>138</v>
      </c>
      <c r="C10" s="3">
        <f>'AUGUST 21'!G10:G20</f>
        <v>22000</v>
      </c>
      <c r="D10" s="3">
        <v>7000</v>
      </c>
      <c r="E10" s="3">
        <f t="shared" si="0"/>
        <v>29000</v>
      </c>
      <c r="F10" s="3"/>
      <c r="G10" s="3"/>
      <c r="H10" t="s">
        <v>162</v>
      </c>
    </row>
    <row r="11" spans="1:8" x14ac:dyDescent="0.25">
      <c r="A11" s="3">
        <v>7</v>
      </c>
      <c r="B11" s="3" t="s">
        <v>31</v>
      </c>
      <c r="C11" s="3">
        <f>'AUGUST 21'!G11:G21</f>
        <v>6040</v>
      </c>
      <c r="D11" s="3">
        <v>1500</v>
      </c>
      <c r="E11" s="3">
        <f t="shared" si="0"/>
        <v>7540</v>
      </c>
      <c r="F11" s="3"/>
      <c r="G11" s="3"/>
      <c r="H11" t="s">
        <v>162</v>
      </c>
    </row>
    <row r="12" spans="1:8" x14ac:dyDescent="0.25">
      <c r="A12" s="3">
        <v>8</v>
      </c>
      <c r="B12" s="3" t="s">
        <v>64</v>
      </c>
      <c r="C12" s="3">
        <f>'AUGUST 21'!G12:G22</f>
        <v>10000</v>
      </c>
      <c r="D12" s="3">
        <v>2500</v>
      </c>
      <c r="E12" s="3">
        <f t="shared" si="0"/>
        <v>12500</v>
      </c>
      <c r="F12" s="3"/>
      <c r="G12" s="3"/>
    </row>
    <row r="13" spans="1:8" x14ac:dyDescent="0.25">
      <c r="A13" s="3">
        <v>9</v>
      </c>
      <c r="B13" s="3"/>
      <c r="C13" s="3">
        <f>'AUGUST 21'!G13:G23</f>
        <v>0</v>
      </c>
      <c r="D13" s="3"/>
      <c r="E13" s="3">
        <f t="shared" si="0"/>
        <v>0</v>
      </c>
      <c r="F13" s="3"/>
      <c r="G13" s="3">
        <f t="shared" si="1"/>
        <v>0</v>
      </c>
    </row>
    <row r="14" spans="1:8" x14ac:dyDescent="0.25">
      <c r="A14" s="3">
        <v>10</v>
      </c>
      <c r="B14" s="3"/>
      <c r="C14" s="3">
        <f>'AUGUST 21'!G14:G24</f>
        <v>0</v>
      </c>
      <c r="D14" s="3"/>
      <c r="E14" s="3">
        <f t="shared" si="0"/>
        <v>0</v>
      </c>
      <c r="F14" s="3"/>
      <c r="G14" s="3">
        <f t="shared" si="1"/>
        <v>0</v>
      </c>
    </row>
    <row r="15" spans="1:8" x14ac:dyDescent="0.25">
      <c r="A15" s="3">
        <v>11</v>
      </c>
      <c r="B15" s="3"/>
      <c r="C15" s="3">
        <f>'AUGUST 21'!G15:G25</f>
        <v>0</v>
      </c>
      <c r="D15" s="3"/>
      <c r="E15" s="3">
        <f t="shared" si="0"/>
        <v>0</v>
      </c>
      <c r="F15" s="3"/>
      <c r="G15" s="3">
        <f t="shared" si="1"/>
        <v>0</v>
      </c>
    </row>
    <row r="16" spans="1:8" x14ac:dyDescent="0.25">
      <c r="A16" s="3"/>
      <c r="B16" s="2" t="s">
        <v>8</v>
      </c>
      <c r="C16" s="3">
        <f>SUM(C5:C15)</f>
        <v>58740</v>
      </c>
      <c r="D16" s="2">
        <f>SUM(D5:D15)</f>
        <v>32000</v>
      </c>
      <c r="E16" s="2">
        <f>SUM(E5:E15)</f>
        <v>90740</v>
      </c>
      <c r="F16" s="2">
        <f>SUM(F5:F15)</f>
        <v>21000</v>
      </c>
      <c r="G16" s="2">
        <f>SUM(G5:G15)</f>
        <v>20700</v>
      </c>
    </row>
    <row r="17" spans="1:9" x14ac:dyDescent="0.25">
      <c r="A17" s="5"/>
      <c r="B17" s="6"/>
      <c r="C17" s="3"/>
      <c r="D17" s="6" t="s">
        <v>9</v>
      </c>
      <c r="E17" s="6"/>
      <c r="F17" s="6"/>
      <c r="G17" s="5"/>
    </row>
    <row r="18" spans="1:9" x14ac:dyDescent="0.25">
      <c r="B18" s="7" t="s">
        <v>10</v>
      </c>
      <c r="C18" s="8"/>
      <c r="D18" s="9"/>
      <c r="E18" s="6"/>
      <c r="F18" s="10"/>
      <c r="G18" s="11"/>
      <c r="H18" s="10"/>
    </row>
    <row r="19" spans="1:9" x14ac:dyDescent="0.25">
      <c r="B19" s="1" t="s">
        <v>11</v>
      </c>
      <c r="C19" s="1"/>
      <c r="D19" s="1"/>
      <c r="E19" s="12"/>
      <c r="F19" s="1" t="s">
        <v>12</v>
      </c>
      <c r="G19" s="13"/>
      <c r="H19" s="13"/>
      <c r="I19" s="13"/>
    </row>
    <row r="20" spans="1:9" x14ac:dyDescent="0.25"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9" x14ac:dyDescent="0.25">
      <c r="B21" s="14" t="s">
        <v>130</v>
      </c>
      <c r="C21" s="15">
        <f>D16</f>
        <v>32000</v>
      </c>
      <c r="D21" s="14"/>
      <c r="E21" s="14"/>
      <c r="F21" s="14" t="s">
        <v>130</v>
      </c>
      <c r="G21" s="15">
        <f>F16</f>
        <v>21000</v>
      </c>
      <c r="H21" s="14"/>
      <c r="I21" s="14"/>
    </row>
    <row r="22" spans="1:9" x14ac:dyDescent="0.25">
      <c r="B22" s="14" t="s">
        <v>3</v>
      </c>
      <c r="C22" s="15">
        <f>'AUGUST 21'!E33</f>
        <v>58774</v>
      </c>
      <c r="D22" s="14"/>
      <c r="E22" s="14"/>
      <c r="F22" s="14" t="s">
        <v>3</v>
      </c>
      <c r="G22" s="15">
        <f>'AUGUST 21'!I33</f>
        <v>34</v>
      </c>
      <c r="H22" s="14"/>
      <c r="I22" s="14"/>
    </row>
    <row r="23" spans="1:9" x14ac:dyDescent="0.25">
      <c r="B23" s="14" t="s">
        <v>17</v>
      </c>
      <c r="C23" s="17">
        <v>0.1</v>
      </c>
      <c r="D23" s="15">
        <f>C21*C23</f>
        <v>3200</v>
      </c>
      <c r="F23" s="14" t="s">
        <v>17</v>
      </c>
      <c r="G23" s="17">
        <v>0.1</v>
      </c>
      <c r="H23" s="15">
        <f>D23</f>
        <v>3200</v>
      </c>
      <c r="I23" s="14"/>
    </row>
    <row r="24" spans="1:9" x14ac:dyDescent="0.25">
      <c r="B24" s="18" t="s">
        <v>18</v>
      </c>
      <c r="C24" s="14" t="s">
        <v>9</v>
      </c>
      <c r="D24" s="14"/>
      <c r="E24" s="14"/>
      <c r="F24" s="18" t="s">
        <v>18</v>
      </c>
      <c r="G24" s="15"/>
      <c r="H24" s="14"/>
      <c r="I24" s="14"/>
    </row>
    <row r="25" spans="1:9" x14ac:dyDescent="0.25">
      <c r="B25" s="27" t="s">
        <v>62</v>
      </c>
      <c r="C25" s="19"/>
      <c r="D25" s="3">
        <v>10087</v>
      </c>
      <c r="E25" s="3"/>
      <c r="F25" s="27" t="s">
        <v>62</v>
      </c>
      <c r="G25" s="19"/>
      <c r="H25" s="3">
        <v>10087</v>
      </c>
      <c r="I25" s="3"/>
    </row>
    <row r="26" spans="1:9" x14ac:dyDescent="0.25">
      <c r="B26" s="20"/>
      <c r="C26" s="3"/>
      <c r="D26" s="3"/>
      <c r="E26" s="3"/>
      <c r="F26" s="20"/>
      <c r="G26" s="3"/>
      <c r="H26" s="3"/>
      <c r="I26" s="3"/>
    </row>
    <row r="27" spans="1:9" x14ac:dyDescent="0.25">
      <c r="B27" s="21" t="s">
        <v>100</v>
      </c>
      <c r="C27" s="14"/>
      <c r="D27" s="14">
        <v>5700</v>
      </c>
      <c r="E27" s="14"/>
      <c r="F27" s="21" t="s">
        <v>100</v>
      </c>
      <c r="G27" s="14"/>
      <c r="H27" s="14">
        <v>5700</v>
      </c>
      <c r="I27" s="14"/>
    </row>
    <row r="28" spans="1:9" x14ac:dyDescent="0.25">
      <c r="B28" s="21" t="s">
        <v>160</v>
      </c>
      <c r="D28" s="14">
        <v>2032</v>
      </c>
      <c r="E28" s="14"/>
      <c r="F28" s="21" t="s">
        <v>160</v>
      </c>
      <c r="H28" s="14">
        <v>2032</v>
      </c>
      <c r="I28" s="14"/>
    </row>
    <row r="29" spans="1:9" x14ac:dyDescent="0.25">
      <c r="B29" s="28" t="s">
        <v>163</v>
      </c>
      <c r="C29" s="22"/>
      <c r="D29" s="14">
        <v>29000</v>
      </c>
      <c r="E29" s="14"/>
      <c r="F29" s="28"/>
      <c r="G29" s="22"/>
      <c r="H29" s="14"/>
      <c r="I29" s="14"/>
    </row>
    <row r="30" spans="1:9" x14ac:dyDescent="0.25">
      <c r="B30" s="20" t="s">
        <v>164</v>
      </c>
      <c r="C30" s="3"/>
      <c r="D30" s="23">
        <f>E11</f>
        <v>7540</v>
      </c>
      <c r="E30" s="14"/>
      <c r="F30" s="20"/>
      <c r="G30" s="3"/>
      <c r="H30" s="23"/>
      <c r="I30" s="14"/>
    </row>
    <row r="31" spans="1:9" x14ac:dyDescent="0.25">
      <c r="B31" s="20" t="s">
        <v>165</v>
      </c>
      <c r="C31" s="3"/>
      <c r="D31" s="23">
        <f>E12</f>
        <v>12500</v>
      </c>
      <c r="E31" s="14"/>
      <c r="F31" s="20"/>
      <c r="G31" s="3"/>
      <c r="H31" s="23"/>
      <c r="I31" s="14"/>
    </row>
    <row r="32" spans="1:9" x14ac:dyDescent="0.25">
      <c r="B32" s="20"/>
      <c r="C32" s="3"/>
      <c r="D32" s="23"/>
      <c r="E32" s="14"/>
      <c r="F32" s="20"/>
      <c r="G32" s="3"/>
      <c r="H32" s="23"/>
      <c r="I32" s="14"/>
    </row>
    <row r="33" spans="2:9" x14ac:dyDescent="0.25">
      <c r="B33" s="18" t="s">
        <v>8</v>
      </c>
      <c r="C33" s="24">
        <f>C21+C22-D23</f>
        <v>87574</v>
      </c>
      <c r="D33" s="24">
        <f>SUM(D25:D32)</f>
        <v>66859</v>
      </c>
      <c r="E33" s="24">
        <f>C33-D33</f>
        <v>20715</v>
      </c>
      <c r="F33" s="18" t="s">
        <v>8</v>
      </c>
      <c r="G33" s="24">
        <f>G21+G22-H23</f>
        <v>17834</v>
      </c>
      <c r="H33" s="24">
        <f>SUM(H25:H32)</f>
        <v>17819</v>
      </c>
      <c r="I33" s="15">
        <f>G33-H33</f>
        <v>15</v>
      </c>
    </row>
    <row r="35" spans="2:9" x14ac:dyDescent="0.25">
      <c r="B35" t="s">
        <v>19</v>
      </c>
      <c r="D35" t="s">
        <v>20</v>
      </c>
      <c r="G35" t="s">
        <v>21</v>
      </c>
    </row>
    <row r="37" spans="2:9" x14ac:dyDescent="0.25">
      <c r="B37" t="s">
        <v>82</v>
      </c>
      <c r="D37" t="s">
        <v>23</v>
      </c>
      <c r="G37" t="s">
        <v>35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K28" sqref="K28"/>
    </sheetView>
  </sheetViews>
  <sheetFormatPr defaultRowHeight="15" x14ac:dyDescent="0.25"/>
  <cols>
    <col min="2" max="2" width="19.5703125" customWidth="1"/>
  </cols>
  <sheetData>
    <row r="1" spans="1:8" x14ac:dyDescent="0.25">
      <c r="C1" s="1" t="s">
        <v>24</v>
      </c>
      <c r="D1" s="1"/>
      <c r="E1" s="1"/>
      <c r="F1" s="25" t="s">
        <v>38</v>
      </c>
      <c r="G1" s="1"/>
    </row>
    <row r="2" spans="1:8" x14ac:dyDescent="0.25">
      <c r="A2" s="1"/>
      <c r="C2" s="1" t="s">
        <v>0</v>
      </c>
      <c r="D2" s="1"/>
      <c r="G2" s="1"/>
    </row>
    <row r="3" spans="1:8" x14ac:dyDescent="0.25">
      <c r="A3" s="1"/>
      <c r="B3" s="1"/>
      <c r="C3" s="1" t="s">
        <v>161</v>
      </c>
      <c r="F3" s="1"/>
      <c r="G3" s="1"/>
    </row>
    <row r="4" spans="1:8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8" x14ac:dyDescent="0.25">
      <c r="A5" s="3">
        <v>1</v>
      </c>
      <c r="B5" s="3" t="s">
        <v>29</v>
      </c>
      <c r="C5" s="3">
        <f>'SEPTEMBER 21'!G5:G16</f>
        <v>0</v>
      </c>
      <c r="D5" s="3">
        <v>6000</v>
      </c>
      <c r="E5" s="3">
        <f t="shared" ref="E5:E15" si="0">C5+D5</f>
        <v>6000</v>
      </c>
      <c r="F5" s="3">
        <v>6000</v>
      </c>
      <c r="G5" s="3">
        <f>E5-F5</f>
        <v>0</v>
      </c>
    </row>
    <row r="6" spans="1:8" x14ac:dyDescent="0.25">
      <c r="A6" s="3">
        <v>2</v>
      </c>
      <c r="B6" s="3" t="s">
        <v>26</v>
      </c>
      <c r="C6" s="3">
        <f>'SEPTEMBER 21'!G6:G17</f>
        <v>0</v>
      </c>
      <c r="D6" s="3">
        <v>3500</v>
      </c>
      <c r="E6" s="3">
        <f t="shared" si="0"/>
        <v>3500</v>
      </c>
      <c r="F6" s="3">
        <v>3500</v>
      </c>
      <c r="G6" s="3">
        <f t="shared" ref="G6:G15" si="1">E6-F6</f>
        <v>0</v>
      </c>
    </row>
    <row r="7" spans="1:8" x14ac:dyDescent="0.25">
      <c r="A7" s="3">
        <v>3</v>
      </c>
      <c r="B7" s="3" t="s">
        <v>27</v>
      </c>
      <c r="C7" s="3">
        <f>'SEPTEMBER 21'!G7:G18</f>
        <v>2000</v>
      </c>
      <c r="D7" s="3">
        <v>7000</v>
      </c>
      <c r="E7" s="3">
        <f t="shared" si="0"/>
        <v>9000</v>
      </c>
      <c r="F7" s="3">
        <v>7000</v>
      </c>
      <c r="G7" s="3">
        <f>E7-F7</f>
        <v>2000</v>
      </c>
      <c r="H7" t="s">
        <v>166</v>
      </c>
    </row>
    <row r="8" spans="1:8" x14ac:dyDescent="0.25">
      <c r="A8" s="3">
        <v>4</v>
      </c>
      <c r="B8" s="3"/>
      <c r="C8" s="3">
        <f>'SEPTEMBER 21'!G8:G19</f>
        <v>0</v>
      </c>
      <c r="D8" s="3"/>
      <c r="E8" s="3">
        <f t="shared" si="0"/>
        <v>0</v>
      </c>
      <c r="F8" s="3"/>
      <c r="G8" s="3">
        <f t="shared" si="1"/>
        <v>0</v>
      </c>
    </row>
    <row r="9" spans="1:8" x14ac:dyDescent="0.25">
      <c r="A9" s="3">
        <v>5</v>
      </c>
      <c r="B9" s="4" t="s">
        <v>47</v>
      </c>
      <c r="C9" s="3">
        <f>'SEPTEMBER 21'!G9:G20</f>
        <v>18700</v>
      </c>
      <c r="D9" s="4">
        <v>4500</v>
      </c>
      <c r="E9" s="4">
        <f t="shared" si="0"/>
        <v>23200</v>
      </c>
      <c r="F9" s="3">
        <f>3950</f>
        <v>3950</v>
      </c>
      <c r="G9" s="4">
        <f>E9-F9</f>
        <v>19250</v>
      </c>
    </row>
    <row r="10" spans="1:8" x14ac:dyDescent="0.25">
      <c r="A10" s="3">
        <v>6</v>
      </c>
      <c r="B10" s="4"/>
      <c r="C10" s="3"/>
      <c r="D10" s="3"/>
      <c r="E10" s="3">
        <f t="shared" si="0"/>
        <v>0</v>
      </c>
      <c r="F10" s="3"/>
      <c r="G10" s="3">
        <f t="shared" si="1"/>
        <v>0</v>
      </c>
    </row>
    <row r="11" spans="1:8" x14ac:dyDescent="0.25">
      <c r="A11" s="3">
        <v>7</v>
      </c>
      <c r="B11" s="3"/>
      <c r="C11" s="3"/>
      <c r="D11" s="3"/>
      <c r="E11" s="3">
        <f t="shared" si="0"/>
        <v>0</v>
      </c>
      <c r="F11" s="3"/>
      <c r="G11" s="3">
        <f t="shared" si="1"/>
        <v>0</v>
      </c>
    </row>
    <row r="12" spans="1:8" x14ac:dyDescent="0.25">
      <c r="A12" s="3">
        <v>8</v>
      </c>
      <c r="B12" s="3"/>
      <c r="C12" s="3"/>
      <c r="D12" s="3"/>
      <c r="E12" s="3">
        <f t="shared" si="0"/>
        <v>0</v>
      </c>
      <c r="F12" s="3"/>
      <c r="G12" s="3">
        <f t="shared" si="1"/>
        <v>0</v>
      </c>
    </row>
    <row r="13" spans="1:8" x14ac:dyDescent="0.25">
      <c r="A13" s="3">
        <v>9</v>
      </c>
      <c r="B13" s="3"/>
      <c r="C13" s="3">
        <f>'SEPTEMBER 21'!G13:G24</f>
        <v>0</v>
      </c>
      <c r="D13" s="3"/>
      <c r="E13" s="3">
        <f t="shared" si="0"/>
        <v>0</v>
      </c>
      <c r="F13" s="3"/>
      <c r="G13" s="3">
        <f t="shared" si="1"/>
        <v>0</v>
      </c>
    </row>
    <row r="14" spans="1:8" x14ac:dyDescent="0.25">
      <c r="A14" s="3">
        <v>10</v>
      </c>
      <c r="B14" s="3"/>
      <c r="C14" s="3">
        <f>'SEPTEMBER 21'!G14:G25</f>
        <v>0</v>
      </c>
      <c r="D14" s="3"/>
      <c r="E14" s="3">
        <f t="shared" si="0"/>
        <v>0</v>
      </c>
      <c r="F14" s="3"/>
      <c r="G14" s="3">
        <f t="shared" si="1"/>
        <v>0</v>
      </c>
    </row>
    <row r="15" spans="1:8" x14ac:dyDescent="0.25">
      <c r="A15" s="3">
        <v>11</v>
      </c>
      <c r="B15" s="3"/>
      <c r="C15" s="3">
        <f>'SEPTEMBER 21'!G15:G26</f>
        <v>0</v>
      </c>
      <c r="D15" s="3"/>
      <c r="E15" s="3">
        <f t="shared" si="0"/>
        <v>0</v>
      </c>
      <c r="F15" s="3"/>
      <c r="G15" s="3">
        <f t="shared" si="1"/>
        <v>0</v>
      </c>
    </row>
    <row r="16" spans="1:8" x14ac:dyDescent="0.25">
      <c r="A16" s="3"/>
      <c r="B16" s="2" t="s">
        <v>8</v>
      </c>
      <c r="C16" s="3">
        <f>'SEPTEMBER 21'!G16:G27</f>
        <v>20700</v>
      </c>
      <c r="D16" s="2">
        <f>SUM(D5:D15)</f>
        <v>21000</v>
      </c>
      <c r="E16" s="2">
        <f>SUM(E5:E15)</f>
        <v>41700</v>
      </c>
      <c r="F16" s="2">
        <f>SUM(F5:F15)</f>
        <v>20450</v>
      </c>
      <c r="G16" s="2">
        <f>SUM(G5:G15)</f>
        <v>21250</v>
      </c>
    </row>
    <row r="17" spans="1:9" x14ac:dyDescent="0.25">
      <c r="A17" s="5"/>
      <c r="B17" s="6"/>
      <c r="C17" s="3"/>
      <c r="D17" s="6" t="s">
        <v>9</v>
      </c>
      <c r="E17" s="6"/>
      <c r="F17" s="6"/>
      <c r="G17" s="5"/>
    </row>
    <row r="18" spans="1:9" x14ac:dyDescent="0.25">
      <c r="B18" s="7" t="s">
        <v>10</v>
      </c>
      <c r="C18" s="8"/>
      <c r="D18" s="9"/>
      <c r="E18" s="6"/>
      <c r="F18" s="10"/>
      <c r="G18" s="11"/>
      <c r="H18" s="10"/>
    </row>
    <row r="19" spans="1:9" x14ac:dyDescent="0.25">
      <c r="B19" s="1" t="s">
        <v>11</v>
      </c>
      <c r="C19" s="1"/>
      <c r="D19" s="1"/>
      <c r="E19" s="12"/>
      <c r="F19" s="1" t="s">
        <v>12</v>
      </c>
      <c r="G19" s="13"/>
      <c r="H19" s="13"/>
      <c r="I19" s="13"/>
    </row>
    <row r="20" spans="1:9" x14ac:dyDescent="0.25"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9" x14ac:dyDescent="0.25">
      <c r="B21" s="14" t="s">
        <v>135</v>
      </c>
      <c r="C21" s="15">
        <f>D16</f>
        <v>21000</v>
      </c>
      <c r="D21" s="14"/>
      <c r="E21" s="14"/>
      <c r="F21" s="14" t="s">
        <v>135</v>
      </c>
      <c r="G21" s="15">
        <f>F16</f>
        <v>20450</v>
      </c>
      <c r="H21" s="14"/>
      <c r="I21" s="14"/>
    </row>
    <row r="22" spans="1:9" x14ac:dyDescent="0.25">
      <c r="B22" s="14" t="s">
        <v>3</v>
      </c>
      <c r="C22" s="15">
        <f>'SEPTEMBER 21'!E33</f>
        <v>20715</v>
      </c>
      <c r="D22" s="14"/>
      <c r="E22" s="14"/>
      <c r="F22" s="14" t="s">
        <v>3</v>
      </c>
      <c r="G22" s="15">
        <f>'SEPTEMBER 21'!I33</f>
        <v>15</v>
      </c>
      <c r="H22" s="14"/>
      <c r="I22" s="14"/>
    </row>
    <row r="23" spans="1:9" x14ac:dyDescent="0.25">
      <c r="B23" s="14" t="s">
        <v>17</v>
      </c>
      <c r="C23" s="17">
        <v>0.1</v>
      </c>
      <c r="D23" s="15">
        <f>C21*C23</f>
        <v>2100</v>
      </c>
      <c r="F23" s="14" t="s">
        <v>17</v>
      </c>
      <c r="G23" s="17">
        <v>0.1</v>
      </c>
      <c r="H23" s="15">
        <f>D23</f>
        <v>2100</v>
      </c>
      <c r="I23" s="14"/>
    </row>
    <row r="24" spans="1:9" x14ac:dyDescent="0.25">
      <c r="B24" s="18" t="s">
        <v>18</v>
      </c>
      <c r="C24" s="14" t="s">
        <v>9</v>
      </c>
      <c r="D24" s="14"/>
      <c r="E24" s="14"/>
      <c r="F24" s="18" t="s">
        <v>18</v>
      </c>
      <c r="G24" s="15"/>
      <c r="H24" s="14"/>
      <c r="I24" s="14"/>
    </row>
    <row r="25" spans="1:9" x14ac:dyDescent="0.25">
      <c r="B25" s="27" t="s">
        <v>62</v>
      </c>
      <c r="C25" s="19"/>
      <c r="D25" s="3">
        <v>10087</v>
      </c>
      <c r="E25" s="3"/>
      <c r="F25" s="27" t="s">
        <v>62</v>
      </c>
      <c r="G25" s="19"/>
      <c r="H25" s="3">
        <v>10087</v>
      </c>
      <c r="I25" s="3"/>
    </row>
    <row r="26" spans="1:9" x14ac:dyDescent="0.25">
      <c r="B26" s="20"/>
      <c r="C26" s="3"/>
      <c r="D26" s="3"/>
      <c r="E26" s="3"/>
      <c r="F26" s="20"/>
      <c r="G26" s="3"/>
      <c r="H26" s="3"/>
      <c r="I26" s="3"/>
    </row>
    <row r="27" spans="1:9" x14ac:dyDescent="0.25">
      <c r="B27" s="21" t="s">
        <v>100</v>
      </c>
      <c r="C27" s="14"/>
      <c r="D27" s="14">
        <v>1275</v>
      </c>
      <c r="E27" s="14"/>
      <c r="F27" s="21" t="s">
        <v>100</v>
      </c>
      <c r="G27" s="14"/>
      <c r="H27" s="14">
        <v>1275</v>
      </c>
      <c r="I27" s="14"/>
    </row>
    <row r="28" spans="1:9" x14ac:dyDescent="0.25">
      <c r="B28" s="21" t="s">
        <v>153</v>
      </c>
      <c r="D28" s="14">
        <v>7000</v>
      </c>
      <c r="E28" s="14"/>
      <c r="F28" s="21" t="s">
        <v>153</v>
      </c>
      <c r="H28" s="14">
        <v>7000</v>
      </c>
      <c r="I28" s="14"/>
    </row>
    <row r="29" spans="1:9" x14ac:dyDescent="0.25">
      <c r="B29" s="28"/>
      <c r="C29" s="22"/>
      <c r="D29" s="14"/>
      <c r="E29" s="14"/>
      <c r="F29" s="28"/>
      <c r="G29" s="22"/>
      <c r="H29" s="14"/>
      <c r="I29" s="14"/>
    </row>
    <row r="30" spans="1:9" x14ac:dyDescent="0.25">
      <c r="B30" s="20"/>
      <c r="C30" s="3"/>
      <c r="D30" s="23"/>
      <c r="E30" s="14"/>
      <c r="F30" s="20"/>
      <c r="G30" s="3"/>
      <c r="H30" s="23"/>
      <c r="I30" s="14"/>
    </row>
    <row r="31" spans="1:9" x14ac:dyDescent="0.25">
      <c r="B31" s="20"/>
      <c r="C31" s="3"/>
      <c r="D31" s="23"/>
      <c r="E31" s="14"/>
      <c r="F31" s="20"/>
      <c r="G31" s="3"/>
      <c r="H31" s="23"/>
      <c r="I31" s="14"/>
    </row>
    <row r="32" spans="1:9" x14ac:dyDescent="0.25">
      <c r="B32" s="20"/>
      <c r="C32" s="3"/>
      <c r="D32" s="23"/>
      <c r="E32" s="14"/>
      <c r="F32" s="20"/>
      <c r="G32" s="3"/>
      <c r="H32" s="23"/>
      <c r="I32" s="14"/>
    </row>
    <row r="33" spans="2:12" x14ac:dyDescent="0.25">
      <c r="B33" s="18" t="s">
        <v>8</v>
      </c>
      <c r="C33" s="24">
        <f>C21+C22-D23</f>
        <v>39615</v>
      </c>
      <c r="D33" s="24">
        <f>SUM(D25:D32)</f>
        <v>18362</v>
      </c>
      <c r="E33" s="24">
        <f>C33-D33</f>
        <v>21253</v>
      </c>
      <c r="F33" s="18" t="s">
        <v>8</v>
      </c>
      <c r="G33" s="24">
        <f>G21+G22-H23</f>
        <v>18365</v>
      </c>
      <c r="H33" s="24">
        <f>SUM(H25:H32)</f>
        <v>18362</v>
      </c>
      <c r="I33" s="15">
        <f>G33-H33</f>
        <v>3</v>
      </c>
    </row>
    <row r="34" spans="2:12" x14ac:dyDescent="0.25">
      <c r="L34">
        <f>F5+F6+F9</f>
        <v>13450</v>
      </c>
    </row>
    <row r="35" spans="2:12" x14ac:dyDescent="0.25">
      <c r="B35" t="s">
        <v>19</v>
      </c>
      <c r="D35" t="s">
        <v>20</v>
      </c>
      <c r="G35" t="s">
        <v>21</v>
      </c>
      <c r="L35" s="16">
        <f>L34-H25-H23</f>
        <v>1263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topLeftCell="A7" workbookViewId="0">
      <selection activeCell="D27" sqref="D27"/>
    </sheetView>
  </sheetViews>
  <sheetFormatPr defaultRowHeight="15" x14ac:dyDescent="0.25"/>
  <cols>
    <col min="2" max="2" width="20.42578125" customWidth="1"/>
  </cols>
  <sheetData>
    <row r="1" spans="1:8" x14ac:dyDescent="0.25">
      <c r="C1" s="1" t="s">
        <v>24</v>
      </c>
      <c r="D1" s="1"/>
      <c r="E1" s="1"/>
      <c r="F1" s="25" t="s">
        <v>38</v>
      </c>
      <c r="G1" s="1"/>
    </row>
    <row r="2" spans="1:8" x14ac:dyDescent="0.25">
      <c r="A2" s="1"/>
      <c r="C2" s="1" t="s">
        <v>0</v>
      </c>
      <c r="D2" s="1"/>
      <c r="G2" s="1"/>
    </row>
    <row r="3" spans="1:8" ht="32.25" customHeight="1" x14ac:dyDescent="0.25">
      <c r="A3" s="1"/>
      <c r="B3" s="1"/>
      <c r="C3" s="1" t="s">
        <v>167</v>
      </c>
      <c r="F3" s="1"/>
      <c r="G3" s="1"/>
    </row>
    <row r="4" spans="1:8" s="30" customFormat="1" ht="30" x14ac:dyDescent="0.25">
      <c r="A4" s="29" t="s">
        <v>1</v>
      </c>
      <c r="B4" s="29" t="s">
        <v>2</v>
      </c>
      <c r="C4" s="29" t="s">
        <v>3</v>
      </c>
      <c r="D4" s="29" t="s">
        <v>4</v>
      </c>
      <c r="E4" s="29" t="s">
        <v>5</v>
      </c>
      <c r="F4" s="29" t="s">
        <v>6</v>
      </c>
      <c r="G4" s="29" t="s">
        <v>7</v>
      </c>
    </row>
    <row r="5" spans="1:8" x14ac:dyDescent="0.25">
      <c r="A5" s="3">
        <v>1</v>
      </c>
      <c r="B5" s="3" t="s">
        <v>29</v>
      </c>
      <c r="C5" s="3">
        <f>'OCT 21'!G5</f>
        <v>0</v>
      </c>
      <c r="D5" s="3">
        <v>6000</v>
      </c>
      <c r="E5" s="3">
        <f t="shared" ref="E5:E15" si="0">C5+D5</f>
        <v>6000</v>
      </c>
      <c r="F5" s="3">
        <v>6000</v>
      </c>
      <c r="G5" s="3">
        <f>E5-F5</f>
        <v>0</v>
      </c>
    </row>
    <row r="6" spans="1:8" x14ac:dyDescent="0.25">
      <c r="A6" s="3">
        <v>2</v>
      </c>
      <c r="B6" s="3" t="s">
        <v>26</v>
      </c>
      <c r="C6" s="3">
        <f>'OCT 21'!G6</f>
        <v>0</v>
      </c>
      <c r="D6" s="3">
        <v>3500</v>
      </c>
      <c r="E6" s="3">
        <f t="shared" si="0"/>
        <v>3500</v>
      </c>
      <c r="F6" s="3">
        <v>3500</v>
      </c>
      <c r="G6" s="3">
        <f t="shared" ref="G6:G15" si="1">E6-F6</f>
        <v>0</v>
      </c>
    </row>
    <row r="7" spans="1:8" x14ac:dyDescent="0.25">
      <c r="A7" s="3">
        <v>3</v>
      </c>
      <c r="B7" s="3" t="s">
        <v>27</v>
      </c>
      <c r="C7" s="3">
        <f>'OCT 21'!G7</f>
        <v>2000</v>
      </c>
      <c r="D7" s="3">
        <v>7000</v>
      </c>
      <c r="E7" s="3">
        <f t="shared" si="0"/>
        <v>9000</v>
      </c>
      <c r="F7" s="3">
        <v>7000</v>
      </c>
      <c r="G7" s="3">
        <f>E7-F7</f>
        <v>2000</v>
      </c>
      <c r="H7" t="s">
        <v>166</v>
      </c>
    </row>
    <row r="8" spans="1:8" x14ac:dyDescent="0.25">
      <c r="A8" s="3">
        <v>4</v>
      </c>
      <c r="B8" s="3"/>
      <c r="C8" s="3">
        <f>'OCT 21'!G8</f>
        <v>0</v>
      </c>
      <c r="D8" s="3"/>
      <c r="E8" s="3">
        <f t="shared" si="0"/>
        <v>0</v>
      </c>
      <c r="F8" s="3"/>
      <c r="G8" s="3">
        <f t="shared" si="1"/>
        <v>0</v>
      </c>
    </row>
    <row r="9" spans="1:8" x14ac:dyDescent="0.25">
      <c r="A9" s="3">
        <v>5</v>
      </c>
      <c r="B9" s="4" t="s">
        <v>47</v>
      </c>
      <c r="C9" s="3">
        <f>'OCT 21'!G9</f>
        <v>19250</v>
      </c>
      <c r="D9" s="4">
        <v>4500</v>
      </c>
      <c r="E9" s="4">
        <f t="shared" si="0"/>
        <v>23750</v>
      </c>
      <c r="F9" s="3">
        <v>5000</v>
      </c>
      <c r="G9" s="4">
        <f>E9-F9</f>
        <v>18750</v>
      </c>
    </row>
    <row r="10" spans="1:8" x14ac:dyDescent="0.25">
      <c r="A10" s="3">
        <v>6</v>
      </c>
      <c r="B10" s="4"/>
      <c r="C10" s="3">
        <f>'OCT 21'!G10</f>
        <v>0</v>
      </c>
      <c r="D10" s="3"/>
      <c r="E10" s="3">
        <f t="shared" si="0"/>
        <v>0</v>
      </c>
      <c r="F10" s="3"/>
      <c r="G10" s="3">
        <f t="shared" si="1"/>
        <v>0</v>
      </c>
    </row>
    <row r="11" spans="1:8" x14ac:dyDescent="0.25">
      <c r="A11" s="3">
        <v>7</v>
      </c>
      <c r="B11" s="3"/>
      <c r="C11" s="3">
        <f>'OCT 21'!G11</f>
        <v>0</v>
      </c>
      <c r="D11" s="3"/>
      <c r="E11" s="3">
        <f t="shared" si="0"/>
        <v>0</v>
      </c>
      <c r="F11" s="3"/>
      <c r="G11" s="3">
        <f t="shared" si="1"/>
        <v>0</v>
      </c>
    </row>
    <row r="12" spans="1:8" x14ac:dyDescent="0.25">
      <c r="A12" s="3">
        <v>8</v>
      </c>
      <c r="B12" s="3"/>
      <c r="C12" s="3">
        <f>'OCT 21'!G12</f>
        <v>0</v>
      </c>
      <c r="D12" s="3"/>
      <c r="E12" s="3">
        <f t="shared" si="0"/>
        <v>0</v>
      </c>
      <c r="F12" s="3"/>
      <c r="G12" s="3">
        <f t="shared" si="1"/>
        <v>0</v>
      </c>
    </row>
    <row r="13" spans="1:8" x14ac:dyDescent="0.25">
      <c r="A13" s="3">
        <v>9</v>
      </c>
      <c r="B13" s="3"/>
      <c r="C13" s="3">
        <f>'OCT 21'!G13</f>
        <v>0</v>
      </c>
      <c r="D13" s="3"/>
      <c r="E13" s="3">
        <f t="shared" si="0"/>
        <v>0</v>
      </c>
      <c r="F13" s="3"/>
      <c r="G13" s="3">
        <f t="shared" si="1"/>
        <v>0</v>
      </c>
    </row>
    <row r="14" spans="1:8" x14ac:dyDescent="0.25">
      <c r="A14" s="3">
        <v>10</v>
      </c>
      <c r="B14" s="3"/>
      <c r="C14" s="3">
        <f>'OCT 21'!G14</f>
        <v>0</v>
      </c>
      <c r="D14" s="3"/>
      <c r="E14" s="3">
        <f t="shared" si="0"/>
        <v>0</v>
      </c>
      <c r="F14" s="3"/>
      <c r="G14" s="3">
        <f t="shared" si="1"/>
        <v>0</v>
      </c>
    </row>
    <row r="15" spans="1:8" x14ac:dyDescent="0.25">
      <c r="A15" s="3">
        <v>11</v>
      </c>
      <c r="B15" s="3"/>
      <c r="C15" s="3">
        <f>'OCT 21'!G15</f>
        <v>0</v>
      </c>
      <c r="D15" s="3"/>
      <c r="E15" s="3">
        <f t="shared" si="0"/>
        <v>0</v>
      </c>
      <c r="F15" s="3"/>
      <c r="G15" s="3">
        <f t="shared" si="1"/>
        <v>0</v>
      </c>
    </row>
    <row r="16" spans="1:8" x14ac:dyDescent="0.25">
      <c r="A16" s="3"/>
      <c r="B16" s="2" t="s">
        <v>8</v>
      </c>
      <c r="C16" s="3">
        <f>SUM(C5:C15)</f>
        <v>21250</v>
      </c>
      <c r="D16" s="2">
        <f>SUM(D5:D15)</f>
        <v>21000</v>
      </c>
      <c r="E16" s="2">
        <f>SUM(E5:E15)</f>
        <v>42250</v>
      </c>
      <c r="F16" s="2">
        <f>SUM(F5:F15)</f>
        <v>21500</v>
      </c>
      <c r="G16" s="2">
        <f>SUM(G5:G15)</f>
        <v>20750</v>
      </c>
    </row>
    <row r="17" spans="1:9" x14ac:dyDescent="0.25">
      <c r="A17" s="5"/>
      <c r="B17" s="6"/>
      <c r="C17" s="3"/>
      <c r="D17" s="6" t="s">
        <v>9</v>
      </c>
      <c r="E17" s="6"/>
      <c r="F17" s="6"/>
      <c r="G17" s="5"/>
    </row>
    <row r="18" spans="1:9" x14ac:dyDescent="0.25">
      <c r="B18" s="7" t="s">
        <v>10</v>
      </c>
      <c r="C18" s="8"/>
      <c r="D18" s="9"/>
      <c r="E18" s="6"/>
      <c r="F18" s="10"/>
      <c r="G18" s="11"/>
      <c r="H18" s="10"/>
    </row>
    <row r="19" spans="1:9" x14ac:dyDescent="0.25">
      <c r="B19" s="1" t="s">
        <v>11</v>
      </c>
      <c r="C19" s="1"/>
      <c r="D19" s="1"/>
      <c r="E19" s="12"/>
      <c r="F19" s="1" t="s">
        <v>12</v>
      </c>
      <c r="G19" s="13"/>
      <c r="H19" s="13"/>
      <c r="I19" s="13"/>
    </row>
    <row r="20" spans="1:9" x14ac:dyDescent="0.25"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9" x14ac:dyDescent="0.25">
      <c r="B21" s="14" t="s">
        <v>168</v>
      </c>
      <c r="C21" s="15">
        <f>D16</f>
        <v>21000</v>
      </c>
      <c r="D21" s="14"/>
      <c r="E21" s="14"/>
      <c r="F21" s="14" t="s">
        <v>168</v>
      </c>
      <c r="G21" s="15">
        <f>F16</f>
        <v>21500</v>
      </c>
      <c r="H21" s="14"/>
      <c r="I21" s="14"/>
    </row>
    <row r="22" spans="1:9" x14ac:dyDescent="0.25">
      <c r="B22" s="14" t="s">
        <v>3</v>
      </c>
      <c r="C22" s="15">
        <f>'OCT 21'!E33</f>
        <v>21253</v>
      </c>
      <c r="D22" s="14"/>
      <c r="E22" s="14"/>
      <c r="F22" s="14" t="s">
        <v>3</v>
      </c>
      <c r="G22" s="15">
        <f>'OCT 21'!I33</f>
        <v>3</v>
      </c>
      <c r="H22" s="14"/>
      <c r="I22" s="14"/>
    </row>
    <row r="23" spans="1:9" x14ac:dyDescent="0.25">
      <c r="B23" s="14" t="s">
        <v>17</v>
      </c>
      <c r="C23" s="17">
        <v>0.1</v>
      </c>
      <c r="D23" s="15">
        <f>C21*C23</f>
        <v>2100</v>
      </c>
      <c r="F23" s="14" t="s">
        <v>17</v>
      </c>
      <c r="G23" s="17">
        <v>0.1</v>
      </c>
      <c r="H23" s="15">
        <f>D23</f>
        <v>2100</v>
      </c>
      <c r="I23" s="14"/>
    </row>
    <row r="24" spans="1:9" x14ac:dyDescent="0.25">
      <c r="B24" s="18" t="s">
        <v>18</v>
      </c>
      <c r="C24" s="14" t="s">
        <v>9</v>
      </c>
      <c r="D24" s="14"/>
      <c r="E24" s="14"/>
      <c r="F24" s="18" t="s">
        <v>18</v>
      </c>
      <c r="G24" s="15"/>
      <c r="H24" s="14"/>
      <c r="I24" s="14"/>
    </row>
    <row r="25" spans="1:9" x14ac:dyDescent="0.25">
      <c r="B25" s="27" t="s">
        <v>62</v>
      </c>
      <c r="C25" s="19"/>
      <c r="D25" s="3">
        <v>10087</v>
      </c>
      <c r="E25" s="3"/>
      <c r="F25" s="27" t="s">
        <v>62</v>
      </c>
      <c r="G25" s="19"/>
      <c r="H25" s="3">
        <v>10087</v>
      </c>
      <c r="I25" s="3"/>
    </row>
    <row r="26" spans="1:9" x14ac:dyDescent="0.25">
      <c r="B26" s="20"/>
      <c r="C26" s="3"/>
      <c r="D26" s="3"/>
      <c r="E26" s="3"/>
      <c r="F26" s="20"/>
      <c r="G26" s="3"/>
      <c r="H26" s="3"/>
      <c r="I26" s="3"/>
    </row>
    <row r="27" spans="1:9" x14ac:dyDescent="0.25">
      <c r="B27" s="21" t="s">
        <v>100</v>
      </c>
      <c r="C27" s="14"/>
      <c r="D27" s="14">
        <v>1250</v>
      </c>
      <c r="E27" s="14"/>
      <c r="F27" s="21" t="s">
        <v>100</v>
      </c>
      <c r="G27" s="14"/>
      <c r="H27" s="14">
        <v>1250</v>
      </c>
      <c r="I27" s="14"/>
    </row>
    <row r="28" spans="1:9" x14ac:dyDescent="0.25">
      <c r="B28" s="21" t="s">
        <v>153</v>
      </c>
      <c r="D28" s="14">
        <v>7000</v>
      </c>
      <c r="E28" s="14"/>
      <c r="F28" s="21" t="s">
        <v>153</v>
      </c>
      <c r="H28" s="14">
        <v>7000</v>
      </c>
      <c r="I28" s="14"/>
    </row>
    <row r="29" spans="1:9" x14ac:dyDescent="0.25">
      <c r="B29" s="28" t="s">
        <v>170</v>
      </c>
      <c r="C29" s="22"/>
      <c r="D29" s="14">
        <v>1052</v>
      </c>
      <c r="E29" s="14"/>
      <c r="F29" s="28" t="s">
        <v>170</v>
      </c>
      <c r="G29" s="22"/>
      <c r="H29" s="14">
        <v>1052</v>
      </c>
      <c r="I29" s="14"/>
    </row>
    <row r="30" spans="1:9" x14ac:dyDescent="0.25">
      <c r="B30" s="20"/>
      <c r="C30" s="3"/>
      <c r="D30" s="23"/>
      <c r="E30" s="14"/>
      <c r="F30" s="20"/>
      <c r="G30" s="3"/>
      <c r="H30" s="23"/>
      <c r="I30" s="14"/>
    </row>
    <row r="31" spans="1:9" x14ac:dyDescent="0.25">
      <c r="B31" s="20"/>
      <c r="C31" s="3"/>
      <c r="D31" s="23"/>
      <c r="E31" s="14"/>
      <c r="F31" s="20"/>
      <c r="G31" s="3"/>
      <c r="H31" s="23"/>
      <c r="I31" s="14"/>
    </row>
    <row r="32" spans="1:9" x14ac:dyDescent="0.25">
      <c r="B32" s="20"/>
      <c r="C32" s="3"/>
      <c r="D32" s="23"/>
      <c r="E32" s="14"/>
      <c r="F32" s="20"/>
      <c r="G32" s="3"/>
      <c r="H32" s="23"/>
      <c r="I32" s="14"/>
    </row>
    <row r="33" spans="2:9" x14ac:dyDescent="0.25">
      <c r="B33" s="18" t="s">
        <v>8</v>
      </c>
      <c r="C33" s="24">
        <f>C21+C22-D23</f>
        <v>40153</v>
      </c>
      <c r="D33" s="24">
        <f>SUM(D25:D32)</f>
        <v>19389</v>
      </c>
      <c r="E33" s="24">
        <f>C33-D33</f>
        <v>20764</v>
      </c>
      <c r="F33" s="18" t="s">
        <v>8</v>
      </c>
      <c r="G33" s="24">
        <f>G21+G22-H23</f>
        <v>19403</v>
      </c>
      <c r="H33" s="24">
        <f>SUM(H25:H32)</f>
        <v>19389</v>
      </c>
      <c r="I33" s="15">
        <f>G33-H33</f>
        <v>14</v>
      </c>
    </row>
    <row r="35" spans="2:9" x14ac:dyDescent="0.25">
      <c r="B35" t="s">
        <v>19</v>
      </c>
      <c r="D35" t="s">
        <v>20</v>
      </c>
      <c r="G35" t="s">
        <v>21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K14" sqref="K14"/>
    </sheetView>
  </sheetViews>
  <sheetFormatPr defaultRowHeight="15" x14ac:dyDescent="0.25"/>
  <cols>
    <col min="2" max="2" width="22.7109375" customWidth="1"/>
    <col min="5" max="5" width="12.85546875" customWidth="1"/>
  </cols>
  <sheetData>
    <row r="1" spans="1:10" x14ac:dyDescent="0.25">
      <c r="C1" s="1" t="s">
        <v>24</v>
      </c>
      <c r="D1" s="1"/>
      <c r="E1" s="1"/>
      <c r="F1" s="25" t="s">
        <v>38</v>
      </c>
      <c r="G1" s="1"/>
    </row>
    <row r="2" spans="1:10" x14ac:dyDescent="0.25">
      <c r="A2" s="1"/>
      <c r="C2" s="1" t="s">
        <v>0</v>
      </c>
      <c r="D2" s="1"/>
      <c r="G2" s="1"/>
    </row>
    <row r="3" spans="1:10" x14ac:dyDescent="0.25">
      <c r="A3" s="1"/>
      <c r="B3" s="1"/>
      <c r="C3" s="1" t="s">
        <v>169</v>
      </c>
      <c r="F3" s="1"/>
      <c r="G3" s="1"/>
    </row>
    <row r="4" spans="1:10" ht="30" x14ac:dyDescent="0.25">
      <c r="A4" s="29" t="s">
        <v>1</v>
      </c>
      <c r="B4" s="29" t="s">
        <v>2</v>
      </c>
      <c r="C4" s="29" t="s">
        <v>3</v>
      </c>
      <c r="D4" s="29" t="s">
        <v>4</v>
      </c>
      <c r="E4" s="29" t="s">
        <v>5</v>
      </c>
      <c r="F4" s="29" t="s">
        <v>6</v>
      </c>
      <c r="G4" s="29" t="s">
        <v>7</v>
      </c>
      <c r="H4" s="30"/>
      <c r="I4" s="30"/>
      <c r="J4" s="30"/>
    </row>
    <row r="5" spans="1:10" x14ac:dyDescent="0.25">
      <c r="A5" s="3">
        <v>1</v>
      </c>
      <c r="B5" s="3" t="s">
        <v>29</v>
      </c>
      <c r="C5" s="3">
        <f>'NOVEMBER 21'!G5:G15</f>
        <v>0</v>
      </c>
      <c r="D5" s="3">
        <v>6000</v>
      </c>
      <c r="E5" s="3">
        <f t="shared" ref="E5:E15" si="0">C5+D5</f>
        <v>6000</v>
      </c>
      <c r="F5" s="3"/>
      <c r="G5" s="3">
        <f>E5-F5</f>
        <v>6000</v>
      </c>
    </row>
    <row r="6" spans="1:10" x14ac:dyDescent="0.25">
      <c r="A6" s="3">
        <v>2</v>
      </c>
      <c r="B6" s="3" t="s">
        <v>26</v>
      </c>
      <c r="C6" s="3">
        <f>'NOVEMBER 21'!G6:G16</f>
        <v>0</v>
      </c>
      <c r="D6" s="3">
        <v>3500</v>
      </c>
      <c r="E6" s="3">
        <f t="shared" si="0"/>
        <v>3500</v>
      </c>
      <c r="F6" s="3"/>
      <c r="G6" s="3">
        <f t="shared" ref="G6:G15" si="1">E6-F6</f>
        <v>3500</v>
      </c>
    </row>
    <row r="7" spans="1:10" x14ac:dyDescent="0.25">
      <c r="A7" s="3">
        <v>3</v>
      </c>
      <c r="B7" s="3" t="s">
        <v>27</v>
      </c>
      <c r="C7" s="3">
        <f>'NOVEMBER 21'!G7:G17</f>
        <v>2000</v>
      </c>
      <c r="D7" s="3">
        <v>7000</v>
      </c>
      <c r="E7" s="3">
        <f t="shared" si="0"/>
        <v>9000</v>
      </c>
      <c r="F7" s="3"/>
      <c r="G7" s="3">
        <f>E7-F7</f>
        <v>9000</v>
      </c>
      <c r="H7" t="s">
        <v>166</v>
      </c>
    </row>
    <row r="8" spans="1:10" x14ac:dyDescent="0.25">
      <c r="A8" s="3">
        <v>4</v>
      </c>
      <c r="B8" s="3"/>
      <c r="C8" s="3">
        <f>'NOVEMBER 21'!G8:G18</f>
        <v>0</v>
      </c>
      <c r="D8" s="3"/>
      <c r="E8" s="3">
        <f t="shared" si="0"/>
        <v>0</v>
      </c>
      <c r="F8" s="3"/>
      <c r="G8" s="3">
        <f t="shared" si="1"/>
        <v>0</v>
      </c>
    </row>
    <row r="9" spans="1:10" x14ac:dyDescent="0.25">
      <c r="A9" s="3">
        <v>5</v>
      </c>
      <c r="B9" s="4" t="s">
        <v>47</v>
      </c>
      <c r="C9" s="3">
        <f>'NOVEMBER 21'!G9:G19</f>
        <v>18750</v>
      </c>
      <c r="D9" s="4">
        <v>4500</v>
      </c>
      <c r="E9" s="4">
        <f t="shared" si="0"/>
        <v>23250</v>
      </c>
      <c r="F9" s="3"/>
      <c r="G9" s="4">
        <f>E9-F9</f>
        <v>23250</v>
      </c>
    </row>
    <row r="10" spans="1:10" x14ac:dyDescent="0.25">
      <c r="A10" s="3">
        <v>6</v>
      </c>
      <c r="B10" s="4"/>
      <c r="C10" s="3">
        <f>'NOVEMBER 21'!G10:G20</f>
        <v>0</v>
      </c>
      <c r="D10" s="3"/>
      <c r="E10" s="3">
        <f t="shared" si="0"/>
        <v>0</v>
      </c>
      <c r="F10" s="3"/>
      <c r="G10" s="3">
        <f t="shared" si="1"/>
        <v>0</v>
      </c>
    </row>
    <row r="11" spans="1:10" x14ac:dyDescent="0.25">
      <c r="A11" s="3">
        <v>7</v>
      </c>
      <c r="B11" s="3"/>
      <c r="C11" s="3">
        <f>'NOVEMBER 21'!G11:G21</f>
        <v>0</v>
      </c>
      <c r="D11" s="3"/>
      <c r="E11" s="3">
        <f t="shared" si="0"/>
        <v>0</v>
      </c>
      <c r="F11" s="3"/>
      <c r="G11" s="3">
        <f t="shared" si="1"/>
        <v>0</v>
      </c>
    </row>
    <row r="12" spans="1:10" x14ac:dyDescent="0.25">
      <c r="A12" s="3">
        <v>8</v>
      </c>
      <c r="B12" s="3"/>
      <c r="C12" s="3">
        <f>'NOVEMBER 21'!G12:G22</f>
        <v>0</v>
      </c>
      <c r="D12" s="3"/>
      <c r="E12" s="3">
        <f t="shared" si="0"/>
        <v>0</v>
      </c>
      <c r="F12" s="3"/>
      <c r="G12" s="3">
        <f t="shared" si="1"/>
        <v>0</v>
      </c>
    </row>
    <row r="13" spans="1:10" x14ac:dyDescent="0.25">
      <c r="A13" s="3">
        <v>9</v>
      </c>
      <c r="B13" s="3"/>
      <c r="C13" s="3">
        <f>'NOVEMBER 21'!G13:G23</f>
        <v>0</v>
      </c>
      <c r="D13" s="3"/>
      <c r="E13" s="3">
        <f t="shared" si="0"/>
        <v>0</v>
      </c>
      <c r="F13" s="3"/>
      <c r="G13" s="3">
        <f t="shared" si="1"/>
        <v>0</v>
      </c>
    </row>
    <row r="14" spans="1:10" x14ac:dyDescent="0.25">
      <c r="A14" s="3">
        <v>10</v>
      </c>
      <c r="B14" s="3"/>
      <c r="C14" s="3">
        <f>'NOVEMBER 21'!G14:G24</f>
        <v>0</v>
      </c>
      <c r="D14" s="3"/>
      <c r="E14" s="3">
        <f t="shared" si="0"/>
        <v>0</v>
      </c>
      <c r="F14" s="3"/>
      <c r="G14" s="3">
        <f t="shared" si="1"/>
        <v>0</v>
      </c>
    </row>
    <row r="15" spans="1:10" x14ac:dyDescent="0.25">
      <c r="A15" s="3">
        <v>11</v>
      </c>
      <c r="B15" s="3"/>
      <c r="C15" s="3">
        <f>'NOVEMBER 21'!G15:G25</f>
        <v>0</v>
      </c>
      <c r="D15" s="3"/>
      <c r="E15" s="3">
        <f t="shared" si="0"/>
        <v>0</v>
      </c>
      <c r="F15" s="3"/>
      <c r="G15" s="3">
        <f t="shared" si="1"/>
        <v>0</v>
      </c>
    </row>
    <row r="16" spans="1:10" x14ac:dyDescent="0.25">
      <c r="A16" s="3"/>
      <c r="B16" s="2" t="s">
        <v>8</v>
      </c>
      <c r="C16" s="3">
        <f>SUM(C5:C15)</f>
        <v>20750</v>
      </c>
      <c r="D16" s="2">
        <f>SUM(D5:D15)</f>
        <v>21000</v>
      </c>
      <c r="E16" s="2">
        <f>SUM(E5:E15)</f>
        <v>41750</v>
      </c>
      <c r="F16" s="2">
        <f>SUM(F5:F15)</f>
        <v>0</v>
      </c>
      <c r="G16" s="2">
        <f>SUM(G5:G15)</f>
        <v>41750</v>
      </c>
    </row>
    <row r="17" spans="1:9" x14ac:dyDescent="0.25">
      <c r="A17" s="5"/>
      <c r="B17" s="6"/>
      <c r="C17" s="3"/>
      <c r="D17" s="6" t="s">
        <v>9</v>
      </c>
      <c r="E17" s="6"/>
      <c r="F17" s="6"/>
      <c r="G17" s="5"/>
    </row>
    <row r="18" spans="1:9" x14ac:dyDescent="0.25">
      <c r="B18" s="7" t="s">
        <v>10</v>
      </c>
      <c r="C18" s="8"/>
      <c r="D18" s="9"/>
      <c r="E18" s="6"/>
      <c r="F18" s="10"/>
      <c r="G18" s="11"/>
      <c r="H18" s="10"/>
    </row>
    <row r="19" spans="1:9" x14ac:dyDescent="0.25">
      <c r="B19" s="1" t="s">
        <v>11</v>
      </c>
      <c r="C19" s="1"/>
      <c r="D19" s="1"/>
      <c r="E19" s="12"/>
      <c r="F19" s="1" t="s">
        <v>12</v>
      </c>
      <c r="G19" s="13"/>
      <c r="H19" s="13"/>
      <c r="I19" s="13"/>
    </row>
    <row r="20" spans="1:9" x14ac:dyDescent="0.25"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9" x14ac:dyDescent="0.25">
      <c r="B21" s="14" t="s">
        <v>104</v>
      </c>
      <c r="C21" s="15">
        <f>D16</f>
        <v>21000</v>
      </c>
      <c r="D21" s="14"/>
      <c r="E21" s="14"/>
      <c r="F21" s="14" t="s">
        <v>36</v>
      </c>
      <c r="G21" s="15">
        <f>F16</f>
        <v>0</v>
      </c>
      <c r="H21" s="14"/>
      <c r="I21" s="14"/>
    </row>
    <row r="22" spans="1:9" x14ac:dyDescent="0.25">
      <c r="B22" s="14" t="s">
        <v>3</v>
      </c>
      <c r="C22" s="15">
        <f>'NOVEMBER 21'!E33</f>
        <v>20764</v>
      </c>
      <c r="D22" s="14"/>
      <c r="E22" s="14"/>
      <c r="F22" s="14" t="s">
        <v>3</v>
      </c>
      <c r="G22" s="15">
        <f>'NOVEMBER 21'!I33</f>
        <v>14</v>
      </c>
      <c r="H22" s="14"/>
      <c r="I22" s="14"/>
    </row>
    <row r="23" spans="1:9" x14ac:dyDescent="0.25">
      <c r="B23" s="14" t="s">
        <v>17</v>
      </c>
      <c r="C23" s="17">
        <v>0.1</v>
      </c>
      <c r="D23" s="15">
        <f>C21*C23</f>
        <v>2100</v>
      </c>
      <c r="F23" s="14" t="s">
        <v>17</v>
      </c>
      <c r="G23" s="17">
        <v>0.1</v>
      </c>
      <c r="H23" s="15">
        <f>D23</f>
        <v>2100</v>
      </c>
      <c r="I23" s="14"/>
    </row>
    <row r="24" spans="1:9" x14ac:dyDescent="0.25">
      <c r="B24" s="18" t="s">
        <v>18</v>
      </c>
      <c r="C24" s="14" t="s">
        <v>9</v>
      </c>
      <c r="D24" s="14"/>
      <c r="E24" s="14"/>
      <c r="F24" s="18" t="s">
        <v>18</v>
      </c>
      <c r="G24" s="15"/>
      <c r="H24" s="14"/>
      <c r="I24" s="14"/>
    </row>
    <row r="25" spans="1:9" x14ac:dyDescent="0.25">
      <c r="B25" s="27" t="s">
        <v>62</v>
      </c>
      <c r="C25" s="19"/>
      <c r="D25" s="3"/>
      <c r="E25" s="3"/>
      <c r="F25" s="27" t="s">
        <v>62</v>
      </c>
      <c r="G25" s="19"/>
      <c r="H25" s="3"/>
      <c r="I25" s="3"/>
    </row>
    <row r="26" spans="1:9" x14ac:dyDescent="0.25">
      <c r="B26" s="20"/>
      <c r="C26" s="3"/>
      <c r="D26" s="3"/>
      <c r="E26" s="3"/>
      <c r="F26" s="20"/>
      <c r="G26" s="3"/>
      <c r="H26" s="3"/>
      <c r="I26" s="3"/>
    </row>
    <row r="27" spans="1:9" x14ac:dyDescent="0.25">
      <c r="B27" s="21" t="s">
        <v>100</v>
      </c>
      <c r="C27" s="14"/>
      <c r="D27" s="14"/>
      <c r="E27" s="14"/>
      <c r="F27" s="21" t="s">
        <v>100</v>
      </c>
      <c r="G27" s="14"/>
      <c r="H27" s="14"/>
      <c r="I27" s="14"/>
    </row>
    <row r="28" spans="1:9" x14ac:dyDescent="0.25">
      <c r="B28" s="21"/>
      <c r="D28" s="14"/>
      <c r="E28" s="14"/>
      <c r="F28" s="21"/>
      <c r="H28" s="14"/>
      <c r="I28" s="14"/>
    </row>
    <row r="29" spans="1:9" x14ac:dyDescent="0.25">
      <c r="B29" s="28"/>
      <c r="C29" s="22"/>
      <c r="D29" s="14"/>
      <c r="E29" s="14"/>
      <c r="F29" s="28"/>
      <c r="G29" s="22"/>
      <c r="H29" s="14"/>
      <c r="I29" s="14"/>
    </row>
    <row r="30" spans="1:9" x14ac:dyDescent="0.25">
      <c r="B30" s="20"/>
      <c r="C30" s="3"/>
      <c r="D30" s="23"/>
      <c r="E30" s="14"/>
      <c r="F30" s="20"/>
      <c r="G30" s="3"/>
      <c r="H30" s="23"/>
      <c r="I30" s="14"/>
    </row>
    <row r="31" spans="1:9" x14ac:dyDescent="0.25">
      <c r="B31" s="20"/>
      <c r="C31" s="3"/>
      <c r="D31" s="23"/>
      <c r="E31" s="14"/>
      <c r="F31" s="20"/>
      <c r="G31" s="3"/>
      <c r="H31" s="23"/>
      <c r="I31" s="14"/>
    </row>
    <row r="32" spans="1:9" x14ac:dyDescent="0.25">
      <c r="B32" s="20"/>
      <c r="C32" s="3"/>
      <c r="D32" s="23"/>
      <c r="E32" s="14"/>
      <c r="F32" s="20"/>
      <c r="G32" s="3"/>
      <c r="H32" s="23"/>
      <c r="I32" s="14"/>
    </row>
    <row r="33" spans="2:9" x14ac:dyDescent="0.25">
      <c r="B33" s="18" t="s">
        <v>8</v>
      </c>
      <c r="C33" s="24">
        <f>C21+C22-D23</f>
        <v>39664</v>
      </c>
      <c r="D33" s="24">
        <f>SUM(D25:D32)</f>
        <v>0</v>
      </c>
      <c r="E33" s="24">
        <f>C33-D33</f>
        <v>39664</v>
      </c>
      <c r="F33" s="18" t="s">
        <v>8</v>
      </c>
      <c r="G33" s="24">
        <f>G21+G22-H23</f>
        <v>-2086</v>
      </c>
      <c r="H33" s="24">
        <f>SUM(H25:H32)</f>
        <v>0</v>
      </c>
      <c r="I33" s="15">
        <f>G33-H33</f>
        <v>-2086</v>
      </c>
    </row>
    <row r="35" spans="2:9" x14ac:dyDescent="0.25">
      <c r="B35" t="s">
        <v>19</v>
      </c>
      <c r="D35" t="s">
        <v>20</v>
      </c>
      <c r="G35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E21" sqref="E21"/>
    </sheetView>
  </sheetViews>
  <sheetFormatPr defaultRowHeight="15" x14ac:dyDescent="0.25"/>
  <cols>
    <col min="1" max="1" width="4" customWidth="1"/>
    <col min="2" max="2" width="21.28515625" customWidth="1"/>
    <col min="3" max="3" width="11.5703125" customWidth="1"/>
    <col min="4" max="4" width="12.28515625" customWidth="1"/>
    <col min="5" max="5" width="11" customWidth="1"/>
    <col min="6" max="6" width="11.42578125" customWidth="1"/>
    <col min="7" max="7" width="11.5703125" customWidth="1"/>
  </cols>
  <sheetData>
    <row r="1" spans="1:7" x14ac:dyDescent="0.25">
      <c r="A1" s="1"/>
      <c r="B1" s="1"/>
      <c r="C1" s="1" t="s">
        <v>24</v>
      </c>
      <c r="D1" s="1"/>
      <c r="E1" s="1"/>
      <c r="F1" s="25" t="s">
        <v>38</v>
      </c>
      <c r="G1" s="1"/>
    </row>
    <row r="2" spans="1:7" x14ac:dyDescent="0.25">
      <c r="A2" s="1"/>
      <c r="B2" s="1"/>
      <c r="C2" s="1" t="s">
        <v>0</v>
      </c>
      <c r="D2" s="1"/>
      <c r="E2" s="1"/>
      <c r="F2" s="1"/>
      <c r="G2" s="1"/>
    </row>
    <row r="3" spans="1:7" x14ac:dyDescent="0.25">
      <c r="A3" s="1"/>
      <c r="B3" s="1"/>
      <c r="C3" s="1" t="s">
        <v>51</v>
      </c>
      <c r="D3" s="1"/>
      <c r="E3" s="1"/>
      <c r="F3" s="1"/>
      <c r="G3" s="1"/>
    </row>
    <row r="4" spans="1:7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7" x14ac:dyDescent="0.25">
      <c r="A5" s="3">
        <v>1</v>
      </c>
      <c r="B5" s="3" t="s">
        <v>29</v>
      </c>
      <c r="C5" s="3"/>
      <c r="D5" s="3">
        <v>14000</v>
      </c>
      <c r="E5" s="3">
        <f>C5+D5</f>
        <v>14000</v>
      </c>
      <c r="F5" s="3">
        <v>14000</v>
      </c>
      <c r="G5" s="3">
        <f>E5-F5</f>
        <v>0</v>
      </c>
    </row>
    <row r="6" spans="1:7" x14ac:dyDescent="0.25">
      <c r="A6" s="3">
        <v>2</v>
      </c>
      <c r="B6" s="3" t="s">
        <v>26</v>
      </c>
      <c r="C6" s="3"/>
      <c r="D6" s="3">
        <v>3500</v>
      </c>
      <c r="E6" s="3">
        <f>C6+D6</f>
        <v>3500</v>
      </c>
      <c r="F6" s="3">
        <v>3500</v>
      </c>
      <c r="G6" s="3">
        <f>E6-F6</f>
        <v>0</v>
      </c>
    </row>
    <row r="7" spans="1:7" x14ac:dyDescent="0.25">
      <c r="A7" s="3">
        <v>3</v>
      </c>
      <c r="B7" s="3" t="s">
        <v>27</v>
      </c>
      <c r="C7" s="3"/>
      <c r="D7" s="3">
        <v>7000</v>
      </c>
      <c r="E7" s="3">
        <f>C7+D7</f>
        <v>7000</v>
      </c>
      <c r="F7" s="3">
        <v>7000</v>
      </c>
      <c r="G7" s="3">
        <f>E7-F7</f>
        <v>0</v>
      </c>
    </row>
    <row r="8" spans="1:7" x14ac:dyDescent="0.25">
      <c r="A8" s="3">
        <v>4</v>
      </c>
      <c r="B8" s="3" t="s">
        <v>28</v>
      </c>
      <c r="C8" s="3"/>
      <c r="D8" s="3">
        <v>4000</v>
      </c>
      <c r="E8" s="3">
        <f>C8+D8</f>
        <v>4000</v>
      </c>
      <c r="F8" s="3">
        <v>4000</v>
      </c>
      <c r="G8" s="3">
        <f>E8-F8</f>
        <v>0</v>
      </c>
    </row>
    <row r="9" spans="1:7" x14ac:dyDescent="0.25">
      <c r="A9" s="3">
        <v>5</v>
      </c>
      <c r="B9" s="4" t="s">
        <v>47</v>
      </c>
      <c r="C9" s="3"/>
      <c r="D9" s="4">
        <v>4000</v>
      </c>
      <c r="E9" s="4">
        <f>C9+D9</f>
        <v>4000</v>
      </c>
      <c r="F9" s="3">
        <v>4000</v>
      </c>
      <c r="G9" s="4">
        <f>E9-F9</f>
        <v>0</v>
      </c>
    </row>
    <row r="10" spans="1:7" x14ac:dyDescent="0.25">
      <c r="A10" s="3">
        <v>6</v>
      </c>
      <c r="B10" s="4" t="s">
        <v>30</v>
      </c>
      <c r="C10" s="3">
        <v>700</v>
      </c>
      <c r="D10" s="3">
        <v>7000</v>
      </c>
      <c r="E10" s="3">
        <f t="shared" ref="E10:E15" si="0">C10+D10</f>
        <v>7700</v>
      </c>
      <c r="F10" s="3">
        <v>5000</v>
      </c>
      <c r="G10" s="3">
        <f t="shared" ref="G10:G15" si="1">E10-F10</f>
        <v>2700</v>
      </c>
    </row>
    <row r="11" spans="1:7" x14ac:dyDescent="0.25">
      <c r="A11" s="3">
        <v>7</v>
      </c>
      <c r="B11" s="3" t="s">
        <v>31</v>
      </c>
      <c r="C11" s="3"/>
      <c r="D11" s="3">
        <v>1200</v>
      </c>
      <c r="E11" s="3">
        <f t="shared" si="0"/>
        <v>1200</v>
      </c>
      <c r="F11" s="3">
        <v>1200</v>
      </c>
      <c r="G11" s="3">
        <f t="shared" si="1"/>
        <v>0</v>
      </c>
    </row>
    <row r="12" spans="1:7" x14ac:dyDescent="0.25">
      <c r="A12" s="3">
        <v>8</v>
      </c>
      <c r="B12" s="3" t="s">
        <v>55</v>
      </c>
      <c r="C12" s="3"/>
      <c r="D12" s="3">
        <v>2500</v>
      </c>
      <c r="E12" s="3">
        <f t="shared" si="0"/>
        <v>2500</v>
      </c>
      <c r="F12" s="3">
        <v>2500</v>
      </c>
      <c r="G12" s="3">
        <f t="shared" si="1"/>
        <v>0</v>
      </c>
    </row>
    <row r="13" spans="1:7" x14ac:dyDescent="0.25">
      <c r="A13" s="3">
        <v>9</v>
      </c>
      <c r="B13" s="3" t="s">
        <v>33</v>
      </c>
      <c r="C13" s="3">
        <v>500</v>
      </c>
      <c r="D13" s="3">
        <v>2300</v>
      </c>
      <c r="E13" s="3">
        <f t="shared" si="0"/>
        <v>2800</v>
      </c>
      <c r="F13" s="3">
        <v>1000</v>
      </c>
      <c r="G13" s="3">
        <f t="shared" si="1"/>
        <v>1800</v>
      </c>
    </row>
    <row r="14" spans="1:7" x14ac:dyDescent="0.25">
      <c r="A14" s="3">
        <v>10</v>
      </c>
      <c r="B14" s="3" t="s">
        <v>34</v>
      </c>
      <c r="C14" s="3"/>
      <c r="D14" s="3">
        <v>6500</v>
      </c>
      <c r="E14" s="3">
        <f t="shared" si="0"/>
        <v>6500</v>
      </c>
      <c r="F14" s="3">
        <v>6500</v>
      </c>
      <c r="G14" s="3">
        <f t="shared" si="1"/>
        <v>0</v>
      </c>
    </row>
    <row r="15" spans="1:7" x14ac:dyDescent="0.25">
      <c r="A15" s="3">
        <v>11</v>
      </c>
      <c r="B15" s="3"/>
      <c r="C15" s="3"/>
      <c r="D15" s="3"/>
      <c r="E15" s="3">
        <f t="shared" si="0"/>
        <v>0</v>
      </c>
      <c r="F15" s="3"/>
      <c r="G15" s="3">
        <f t="shared" si="1"/>
        <v>0</v>
      </c>
    </row>
    <row r="16" spans="1:7" x14ac:dyDescent="0.25">
      <c r="A16" s="3"/>
      <c r="B16" s="2" t="s">
        <v>8</v>
      </c>
      <c r="C16" s="2"/>
      <c r="D16" s="2">
        <f>SUM(D5:D15)</f>
        <v>52000</v>
      </c>
      <c r="E16" s="2">
        <f>SUM(E5:E15)</f>
        <v>53200</v>
      </c>
      <c r="F16" s="2">
        <f>SUM(F5:F14)</f>
        <v>48700</v>
      </c>
      <c r="G16" s="2">
        <f>SUM(G5:G15)</f>
        <v>4500</v>
      </c>
    </row>
    <row r="17" spans="1:11" x14ac:dyDescent="0.25">
      <c r="A17" s="5"/>
      <c r="B17" s="6"/>
      <c r="C17" s="6"/>
      <c r="D17" s="6" t="s">
        <v>9</v>
      </c>
      <c r="E17" s="6"/>
      <c r="F17" s="6"/>
      <c r="G17" s="5"/>
    </row>
    <row r="18" spans="1:11" x14ac:dyDescent="0.25">
      <c r="B18" s="7" t="s">
        <v>10</v>
      </c>
      <c r="C18" s="8"/>
      <c r="D18" s="9"/>
      <c r="E18" s="6"/>
      <c r="F18" s="10"/>
      <c r="G18" s="11"/>
      <c r="H18" s="10"/>
    </row>
    <row r="19" spans="1:11" x14ac:dyDescent="0.25">
      <c r="B19" s="1" t="s">
        <v>11</v>
      </c>
      <c r="C19" s="1"/>
      <c r="D19" s="1"/>
      <c r="E19" s="12"/>
      <c r="F19" s="1" t="s">
        <v>12</v>
      </c>
      <c r="G19" s="13"/>
      <c r="H19" s="13"/>
      <c r="I19" s="13"/>
    </row>
    <row r="20" spans="1:11" x14ac:dyDescent="0.25"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11" x14ac:dyDescent="0.25">
      <c r="B21" s="14" t="s">
        <v>52</v>
      </c>
      <c r="C21" s="15">
        <f>D16</f>
        <v>52000</v>
      </c>
      <c r="D21" s="14"/>
      <c r="E21" s="14"/>
      <c r="F21" s="14" t="s">
        <v>52</v>
      </c>
      <c r="G21" s="15">
        <f>F16</f>
        <v>48700</v>
      </c>
      <c r="H21" s="14"/>
      <c r="I21" s="14"/>
      <c r="K21" s="16"/>
    </row>
    <row r="22" spans="1:11" x14ac:dyDescent="0.25">
      <c r="B22" s="14" t="s">
        <v>3</v>
      </c>
      <c r="C22" s="15">
        <f>FEBRUARY!E30</f>
        <v>-3000</v>
      </c>
      <c r="D22" s="14"/>
      <c r="E22" s="14"/>
      <c r="F22" s="14" t="s">
        <v>3</v>
      </c>
      <c r="G22" s="15">
        <f>FEBRUARY!I30</f>
        <v>-4200</v>
      </c>
      <c r="H22" s="14"/>
      <c r="I22" s="14"/>
    </row>
    <row r="23" spans="1:11" x14ac:dyDescent="0.25">
      <c r="B23" s="14" t="s">
        <v>17</v>
      </c>
      <c r="C23" s="17">
        <v>0.1</v>
      </c>
      <c r="D23" s="15">
        <f>C21*C23</f>
        <v>5200</v>
      </c>
      <c r="F23" s="14" t="s">
        <v>17</v>
      </c>
      <c r="G23" s="17">
        <v>0.1</v>
      </c>
      <c r="H23" s="15">
        <f>D23</f>
        <v>5200</v>
      </c>
      <c r="I23" s="14"/>
    </row>
    <row r="24" spans="1:11" x14ac:dyDescent="0.25">
      <c r="B24" s="18" t="s">
        <v>18</v>
      </c>
      <c r="C24" s="14" t="s">
        <v>9</v>
      </c>
      <c r="D24" s="14"/>
      <c r="E24" s="14"/>
      <c r="F24" s="18" t="s">
        <v>18</v>
      </c>
      <c r="G24" s="15"/>
      <c r="H24" s="14"/>
      <c r="I24" s="14"/>
    </row>
    <row r="25" spans="1:11" x14ac:dyDescent="0.25">
      <c r="B25" s="19" t="s">
        <v>53</v>
      </c>
      <c r="C25" s="3"/>
      <c r="D25" s="3">
        <v>10197</v>
      </c>
      <c r="E25" s="3"/>
      <c r="F25" s="19" t="s">
        <v>53</v>
      </c>
      <c r="G25" s="3"/>
      <c r="H25" s="3">
        <v>10197</v>
      </c>
      <c r="I25" s="3"/>
    </row>
    <row r="26" spans="1:11" x14ac:dyDescent="0.25">
      <c r="B26" s="20" t="s">
        <v>54</v>
      </c>
      <c r="C26" s="3"/>
      <c r="D26" s="3">
        <v>33603</v>
      </c>
      <c r="E26" s="3"/>
      <c r="F26" s="20" t="s">
        <v>54</v>
      </c>
      <c r="G26" s="3"/>
      <c r="H26" s="3">
        <v>33603</v>
      </c>
      <c r="I26" s="3"/>
    </row>
    <row r="27" spans="1:11" x14ac:dyDescent="0.25">
      <c r="B27" s="21"/>
      <c r="C27" s="14"/>
      <c r="D27" s="14"/>
      <c r="E27" s="14"/>
      <c r="F27" s="21"/>
      <c r="G27" s="14"/>
      <c r="H27" s="14"/>
      <c r="I27" s="14"/>
    </row>
    <row r="28" spans="1:11" x14ac:dyDescent="0.25">
      <c r="B28" s="21"/>
      <c r="C28" s="14"/>
      <c r="D28" s="14"/>
      <c r="E28" s="14"/>
      <c r="F28" s="21"/>
      <c r="G28" s="14"/>
      <c r="H28" s="14"/>
      <c r="I28" s="14"/>
    </row>
    <row r="29" spans="1:11" x14ac:dyDescent="0.25">
      <c r="B29" s="22"/>
      <c r="C29" s="14"/>
      <c r="D29" s="14"/>
      <c r="E29" s="14"/>
      <c r="F29" s="22"/>
      <c r="G29" s="14"/>
      <c r="H29" s="14"/>
      <c r="I29" s="14"/>
    </row>
    <row r="30" spans="1:11" x14ac:dyDescent="0.25">
      <c r="B30" s="20"/>
      <c r="C30" s="3"/>
      <c r="D30" s="23"/>
      <c r="E30" s="14"/>
      <c r="F30" s="3"/>
      <c r="G30" s="3"/>
      <c r="H30" s="3"/>
      <c r="I30" s="14"/>
    </row>
    <row r="31" spans="1:11" x14ac:dyDescent="0.25">
      <c r="B31" s="18" t="s">
        <v>8</v>
      </c>
      <c r="C31" s="24">
        <f>C21+C22-D23</f>
        <v>43800</v>
      </c>
      <c r="D31" s="24">
        <f>SUM(D25:D30)</f>
        <v>43800</v>
      </c>
      <c r="E31" s="24">
        <f>C31-D31</f>
        <v>0</v>
      </c>
      <c r="F31" s="18" t="s">
        <v>8</v>
      </c>
      <c r="G31" s="24">
        <f>G21+G22-H23</f>
        <v>39300</v>
      </c>
      <c r="H31" s="24">
        <f>SUM(H25:H30)</f>
        <v>43800</v>
      </c>
      <c r="I31" s="15">
        <f>G31-H31</f>
        <v>-4500</v>
      </c>
    </row>
    <row r="33" spans="2:7" x14ac:dyDescent="0.25">
      <c r="B33" t="s">
        <v>19</v>
      </c>
      <c r="D33" t="s">
        <v>20</v>
      </c>
      <c r="G33" t="s">
        <v>21</v>
      </c>
    </row>
    <row r="35" spans="2:7" x14ac:dyDescent="0.25">
      <c r="B35" t="s">
        <v>22</v>
      </c>
      <c r="D35" t="s">
        <v>23</v>
      </c>
      <c r="G35" t="s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zoomScaleNormal="100" workbookViewId="0">
      <selection activeCell="C11" sqref="C11"/>
    </sheetView>
  </sheetViews>
  <sheetFormatPr defaultRowHeight="15" x14ac:dyDescent="0.25"/>
  <cols>
    <col min="1" max="1" width="4" customWidth="1"/>
    <col min="2" max="2" width="21.28515625" customWidth="1"/>
    <col min="3" max="3" width="11.5703125" customWidth="1"/>
    <col min="4" max="4" width="12.28515625" customWidth="1"/>
    <col min="5" max="5" width="11" customWidth="1"/>
    <col min="6" max="6" width="11.42578125" customWidth="1"/>
    <col min="7" max="7" width="11.5703125" customWidth="1"/>
  </cols>
  <sheetData>
    <row r="1" spans="1:7" x14ac:dyDescent="0.25">
      <c r="A1" s="1"/>
      <c r="B1" s="1"/>
      <c r="C1" s="1" t="s">
        <v>24</v>
      </c>
      <c r="D1" s="1"/>
      <c r="E1" s="1"/>
      <c r="F1" s="25" t="s">
        <v>38</v>
      </c>
      <c r="G1" s="1"/>
    </row>
    <row r="2" spans="1:7" x14ac:dyDescent="0.25">
      <c r="A2" s="1"/>
      <c r="B2" s="1"/>
      <c r="C2" s="1" t="s">
        <v>0</v>
      </c>
      <c r="D2" s="1"/>
      <c r="E2" s="1"/>
      <c r="F2" s="1"/>
      <c r="G2" s="1"/>
    </row>
    <row r="3" spans="1:7" x14ac:dyDescent="0.25">
      <c r="A3" s="1"/>
      <c r="B3" s="1"/>
      <c r="C3" s="1" t="s">
        <v>56</v>
      </c>
      <c r="D3" s="1"/>
      <c r="E3" s="1"/>
      <c r="F3" s="1"/>
      <c r="G3" s="1"/>
    </row>
    <row r="4" spans="1:7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7" x14ac:dyDescent="0.25">
      <c r="A5" s="3">
        <v>1</v>
      </c>
      <c r="B5" s="3" t="s">
        <v>29</v>
      </c>
      <c r="C5" s="3"/>
      <c r="D5" s="3">
        <v>14000</v>
      </c>
      <c r="E5" s="3">
        <f>C5+D5</f>
        <v>14000</v>
      </c>
      <c r="F5" s="3">
        <v>14000</v>
      </c>
      <c r="G5" s="3">
        <f>E5-F5</f>
        <v>0</v>
      </c>
    </row>
    <row r="6" spans="1:7" x14ac:dyDescent="0.25">
      <c r="A6" s="3">
        <v>2</v>
      </c>
      <c r="B6" s="3" t="s">
        <v>26</v>
      </c>
      <c r="C6" s="3"/>
      <c r="D6" s="3">
        <v>3500</v>
      </c>
      <c r="E6" s="3">
        <f t="shared" ref="E6:E15" si="0">C6+D6</f>
        <v>3500</v>
      </c>
      <c r="F6" s="3">
        <v>3500</v>
      </c>
      <c r="G6" s="3">
        <f t="shared" ref="G6:G15" si="1">E6-F6</f>
        <v>0</v>
      </c>
    </row>
    <row r="7" spans="1:7" x14ac:dyDescent="0.25">
      <c r="A7" s="3">
        <v>3</v>
      </c>
      <c r="B7" s="3" t="s">
        <v>27</v>
      </c>
      <c r="C7" s="3"/>
      <c r="D7" s="3">
        <v>7000</v>
      </c>
      <c r="E7" s="3">
        <f t="shared" si="0"/>
        <v>7000</v>
      </c>
      <c r="F7" s="3">
        <v>7000</v>
      </c>
      <c r="G7" s="3">
        <f t="shared" si="1"/>
        <v>0</v>
      </c>
    </row>
    <row r="8" spans="1:7" x14ac:dyDescent="0.25">
      <c r="A8" s="3">
        <v>4</v>
      </c>
      <c r="B8" s="3" t="s">
        <v>28</v>
      </c>
      <c r="C8" s="3"/>
      <c r="D8" s="3">
        <v>4000</v>
      </c>
      <c r="E8" s="3">
        <f t="shared" si="0"/>
        <v>4000</v>
      </c>
      <c r="F8" s="3">
        <v>4000</v>
      </c>
      <c r="G8" s="3">
        <f t="shared" si="1"/>
        <v>0</v>
      </c>
    </row>
    <row r="9" spans="1:7" x14ac:dyDescent="0.25">
      <c r="A9" s="3">
        <v>5</v>
      </c>
      <c r="B9" s="4" t="s">
        <v>47</v>
      </c>
      <c r="C9" s="3"/>
      <c r="D9" s="4">
        <v>4000</v>
      </c>
      <c r="E9" s="4">
        <f t="shared" si="0"/>
        <v>4000</v>
      </c>
      <c r="F9" s="3">
        <v>4000</v>
      </c>
      <c r="G9" s="4">
        <f t="shared" si="1"/>
        <v>0</v>
      </c>
    </row>
    <row r="10" spans="1:7" x14ac:dyDescent="0.25">
      <c r="A10" s="3">
        <v>6</v>
      </c>
      <c r="B10" s="4" t="s">
        <v>30</v>
      </c>
      <c r="C10" s="3">
        <f>'MARCH '!G10</f>
        <v>2700</v>
      </c>
      <c r="D10" s="3">
        <v>7000</v>
      </c>
      <c r="E10" s="3">
        <f t="shared" si="0"/>
        <v>9700</v>
      </c>
      <c r="F10" s="3">
        <v>5000</v>
      </c>
      <c r="G10" s="3">
        <f t="shared" si="1"/>
        <v>4700</v>
      </c>
    </row>
    <row r="11" spans="1:7" x14ac:dyDescent="0.25">
      <c r="A11" s="3">
        <v>7</v>
      </c>
      <c r="B11" s="3" t="s">
        <v>31</v>
      </c>
      <c r="C11" s="3"/>
      <c r="D11" s="3">
        <v>1200</v>
      </c>
      <c r="E11" s="3">
        <f t="shared" si="0"/>
        <v>1200</v>
      </c>
      <c r="F11" s="3">
        <v>800</v>
      </c>
      <c r="G11" s="3">
        <f t="shared" si="1"/>
        <v>400</v>
      </c>
    </row>
    <row r="12" spans="1:7" x14ac:dyDescent="0.25">
      <c r="A12" s="3">
        <v>8</v>
      </c>
      <c r="B12" s="3" t="s">
        <v>55</v>
      </c>
      <c r="C12" s="3"/>
      <c r="D12" s="3">
        <v>2500</v>
      </c>
      <c r="E12" s="3">
        <f t="shared" si="0"/>
        <v>2500</v>
      </c>
      <c r="F12" s="3">
        <v>2500</v>
      </c>
      <c r="G12" s="3">
        <f t="shared" si="1"/>
        <v>0</v>
      </c>
    </row>
    <row r="13" spans="1:7" x14ac:dyDescent="0.25">
      <c r="A13" s="3">
        <v>9</v>
      </c>
      <c r="B13" s="3" t="s">
        <v>33</v>
      </c>
      <c r="C13" s="3">
        <v>1800</v>
      </c>
      <c r="D13" s="3">
        <v>2300</v>
      </c>
      <c r="E13" s="3">
        <f t="shared" si="0"/>
        <v>4100</v>
      </c>
      <c r="F13" s="3"/>
      <c r="G13" s="3">
        <f t="shared" si="1"/>
        <v>4100</v>
      </c>
    </row>
    <row r="14" spans="1:7" x14ac:dyDescent="0.25">
      <c r="A14" s="3">
        <v>10</v>
      </c>
      <c r="B14" s="3" t="s">
        <v>34</v>
      </c>
      <c r="C14" s="3"/>
      <c r="D14" s="3">
        <v>6500</v>
      </c>
      <c r="E14" s="3">
        <f t="shared" si="0"/>
        <v>6500</v>
      </c>
      <c r="F14" s="3"/>
      <c r="G14" s="3">
        <f t="shared" si="1"/>
        <v>6500</v>
      </c>
    </row>
    <row r="15" spans="1:7" x14ac:dyDescent="0.25">
      <c r="A15" s="3">
        <v>11</v>
      </c>
      <c r="B15" s="3"/>
      <c r="C15" s="3"/>
      <c r="D15" s="3"/>
      <c r="E15" s="3">
        <f t="shared" si="0"/>
        <v>0</v>
      </c>
      <c r="F15" s="3"/>
      <c r="G15" s="3">
        <f t="shared" si="1"/>
        <v>0</v>
      </c>
    </row>
    <row r="16" spans="1:7" x14ac:dyDescent="0.25">
      <c r="A16" s="3"/>
      <c r="B16" s="2" t="s">
        <v>8</v>
      </c>
      <c r="C16" s="2"/>
      <c r="D16" s="2">
        <f>SUM(D5:D15)</f>
        <v>52000</v>
      </c>
      <c r="E16" s="2">
        <f>SUM(E5:E15)</f>
        <v>56500</v>
      </c>
      <c r="F16" s="2">
        <f>SUM(F5:F15)</f>
        <v>40800</v>
      </c>
      <c r="G16" s="2">
        <f>SUM(G5:G15)</f>
        <v>15700</v>
      </c>
    </row>
    <row r="17" spans="1:11" x14ac:dyDescent="0.25">
      <c r="A17" s="5"/>
      <c r="B17" s="6"/>
      <c r="C17" s="6"/>
      <c r="D17" s="6" t="s">
        <v>9</v>
      </c>
      <c r="E17" s="6"/>
      <c r="F17" s="6"/>
      <c r="G17" s="5"/>
    </row>
    <row r="18" spans="1:11" x14ac:dyDescent="0.25">
      <c r="B18" s="7" t="s">
        <v>10</v>
      </c>
      <c r="C18" s="8"/>
      <c r="D18" s="9"/>
      <c r="E18" s="6"/>
      <c r="F18" s="10"/>
      <c r="G18" s="11"/>
      <c r="H18" s="10"/>
    </row>
    <row r="19" spans="1:11" x14ac:dyDescent="0.25">
      <c r="B19" s="1" t="s">
        <v>11</v>
      </c>
      <c r="C19" s="1"/>
      <c r="D19" s="1"/>
      <c r="E19" s="12"/>
      <c r="F19" s="1" t="s">
        <v>12</v>
      </c>
      <c r="G19" s="13"/>
      <c r="H19" s="13"/>
      <c r="I19" s="13"/>
    </row>
    <row r="20" spans="1:11" x14ac:dyDescent="0.25"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11" x14ac:dyDescent="0.25">
      <c r="B21" s="14" t="s">
        <v>57</v>
      </c>
      <c r="C21" s="15">
        <f>D16</f>
        <v>52000</v>
      </c>
      <c r="D21" s="14"/>
      <c r="E21" s="14"/>
      <c r="F21" s="14" t="s">
        <v>57</v>
      </c>
      <c r="G21" s="15">
        <f>F16</f>
        <v>40800</v>
      </c>
      <c r="H21" s="14"/>
      <c r="I21" s="14"/>
      <c r="K21" s="16"/>
    </row>
    <row r="22" spans="1:11" x14ac:dyDescent="0.25">
      <c r="B22" s="14" t="s">
        <v>3</v>
      </c>
      <c r="C22" s="15">
        <f>'MARCH '!E31</f>
        <v>0</v>
      </c>
      <c r="D22" s="14"/>
      <c r="E22" s="14"/>
      <c r="F22" s="14" t="s">
        <v>3</v>
      </c>
      <c r="G22" s="15">
        <f>'MARCH '!I31</f>
        <v>-4500</v>
      </c>
      <c r="H22" s="14"/>
      <c r="I22" s="14"/>
    </row>
    <row r="23" spans="1:11" x14ac:dyDescent="0.25">
      <c r="B23" s="14" t="s">
        <v>17</v>
      </c>
      <c r="C23" s="17">
        <v>0.1</v>
      </c>
      <c r="D23" s="15">
        <f>C21*C23</f>
        <v>5200</v>
      </c>
      <c r="F23" s="14" t="s">
        <v>17</v>
      </c>
      <c r="G23" s="17">
        <v>0.1</v>
      </c>
      <c r="H23" s="15">
        <f>D23</f>
        <v>5200</v>
      </c>
      <c r="I23" s="14"/>
    </row>
    <row r="24" spans="1:11" x14ac:dyDescent="0.25">
      <c r="B24" s="18" t="s">
        <v>18</v>
      </c>
      <c r="C24" s="14" t="s">
        <v>9</v>
      </c>
      <c r="D24" s="14"/>
      <c r="E24" s="14"/>
      <c r="F24" s="18" t="s">
        <v>18</v>
      </c>
      <c r="G24" s="15"/>
      <c r="H24" s="14"/>
      <c r="I24" s="14"/>
    </row>
    <row r="25" spans="1:11" x14ac:dyDescent="0.25">
      <c r="B25" s="19" t="s">
        <v>58</v>
      </c>
      <c r="C25" s="3"/>
      <c r="D25" s="3">
        <v>46800</v>
      </c>
      <c r="E25" s="3"/>
      <c r="F25" s="19" t="s">
        <v>58</v>
      </c>
      <c r="G25" s="3"/>
      <c r="H25" s="3">
        <v>46800</v>
      </c>
      <c r="I25" s="3"/>
    </row>
    <row r="26" spans="1:11" x14ac:dyDescent="0.25">
      <c r="B26" s="20"/>
      <c r="C26" s="3"/>
      <c r="D26" s="3"/>
      <c r="E26" s="3"/>
      <c r="F26" s="20"/>
      <c r="G26" s="3"/>
      <c r="H26" s="3"/>
      <c r="I26" s="3"/>
    </row>
    <row r="27" spans="1:11" x14ac:dyDescent="0.25">
      <c r="B27" s="21"/>
      <c r="C27" s="14"/>
      <c r="D27" s="14"/>
      <c r="E27" s="14"/>
      <c r="F27" s="21"/>
      <c r="G27" s="14"/>
      <c r="H27" s="14"/>
      <c r="I27" s="14"/>
    </row>
    <row r="28" spans="1:11" x14ac:dyDescent="0.25">
      <c r="B28" s="21"/>
      <c r="C28" s="14"/>
      <c r="D28" s="14"/>
      <c r="E28" s="14"/>
      <c r="F28" s="21"/>
      <c r="G28" s="14"/>
      <c r="H28" s="14"/>
      <c r="I28" s="14"/>
    </row>
    <row r="29" spans="1:11" x14ac:dyDescent="0.25">
      <c r="B29" s="22"/>
      <c r="C29" s="14"/>
      <c r="D29" s="14"/>
      <c r="E29" s="14"/>
      <c r="F29" s="22"/>
      <c r="G29" s="14"/>
      <c r="H29" s="14"/>
      <c r="I29" s="14"/>
    </row>
    <row r="30" spans="1:11" x14ac:dyDescent="0.25">
      <c r="B30" s="20"/>
      <c r="C30" s="3"/>
      <c r="D30" s="23"/>
      <c r="E30" s="14"/>
      <c r="F30" s="3"/>
      <c r="G30" s="3"/>
      <c r="H30" s="3"/>
      <c r="I30" s="14"/>
    </row>
    <row r="31" spans="1:11" x14ac:dyDescent="0.25">
      <c r="B31" s="18" t="s">
        <v>8</v>
      </c>
      <c r="C31" s="24">
        <f>C21+C22-D23</f>
        <v>46800</v>
      </c>
      <c r="D31" s="24">
        <f>SUM(D25:D30)</f>
        <v>46800</v>
      </c>
      <c r="E31" s="24">
        <f>C31-D31</f>
        <v>0</v>
      </c>
      <c r="F31" s="18" t="s">
        <v>8</v>
      </c>
      <c r="G31" s="24">
        <f>G21+G22-H23</f>
        <v>31100</v>
      </c>
      <c r="H31" s="24">
        <f>SUM(H25:H30)</f>
        <v>46800</v>
      </c>
      <c r="I31" s="15">
        <f>G31-H31</f>
        <v>-15700</v>
      </c>
    </row>
    <row r="33" spans="2:7" x14ac:dyDescent="0.25">
      <c r="B33" t="s">
        <v>19</v>
      </c>
      <c r="D33" t="s">
        <v>20</v>
      </c>
      <c r="G33" t="s">
        <v>21</v>
      </c>
    </row>
    <row r="35" spans="2:7" x14ac:dyDescent="0.25">
      <c r="B35" t="s">
        <v>22</v>
      </c>
      <c r="D35" t="s">
        <v>23</v>
      </c>
      <c r="G35" t="s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4" zoomScale="110" zoomScaleNormal="110" workbookViewId="0">
      <selection activeCell="F10" sqref="F10"/>
    </sheetView>
  </sheetViews>
  <sheetFormatPr defaultRowHeight="15" x14ac:dyDescent="0.25"/>
  <cols>
    <col min="1" max="1" width="4" customWidth="1"/>
    <col min="2" max="2" width="19.7109375" customWidth="1"/>
    <col min="3" max="3" width="11.5703125" customWidth="1"/>
    <col min="4" max="4" width="12.28515625" customWidth="1"/>
    <col min="5" max="5" width="11" customWidth="1"/>
    <col min="6" max="6" width="11.42578125" customWidth="1"/>
    <col min="7" max="7" width="11.5703125" customWidth="1"/>
  </cols>
  <sheetData>
    <row r="1" spans="1:8" x14ac:dyDescent="0.25">
      <c r="A1" s="1"/>
      <c r="B1" s="1"/>
      <c r="C1" s="1" t="s">
        <v>24</v>
      </c>
      <c r="D1" s="1"/>
      <c r="E1" s="1"/>
      <c r="F1" s="25" t="s">
        <v>38</v>
      </c>
      <c r="G1" s="1"/>
    </row>
    <row r="2" spans="1:8" x14ac:dyDescent="0.25">
      <c r="A2" s="1"/>
      <c r="B2" s="1"/>
      <c r="C2" s="1" t="s">
        <v>0</v>
      </c>
      <c r="D2" s="1"/>
      <c r="E2" s="1"/>
      <c r="F2" s="1"/>
      <c r="G2" s="1"/>
    </row>
    <row r="3" spans="1:8" x14ac:dyDescent="0.25">
      <c r="A3" s="1"/>
      <c r="B3" s="1"/>
      <c r="C3" s="1" t="s">
        <v>59</v>
      </c>
      <c r="D3" s="1"/>
      <c r="E3" s="1"/>
      <c r="F3" s="1"/>
      <c r="G3" s="1"/>
    </row>
    <row r="4" spans="1:8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8" x14ac:dyDescent="0.25">
      <c r="A5" s="3">
        <v>1</v>
      </c>
      <c r="B5" s="3" t="s">
        <v>29</v>
      </c>
      <c r="C5" s="3"/>
      <c r="D5" s="3">
        <v>14000</v>
      </c>
      <c r="E5" s="3">
        <f>C5+D5</f>
        <v>14000</v>
      </c>
      <c r="F5" s="3">
        <v>14000</v>
      </c>
      <c r="G5" s="3">
        <f>E5-F5</f>
        <v>0</v>
      </c>
    </row>
    <row r="6" spans="1:8" x14ac:dyDescent="0.25">
      <c r="A6" s="3">
        <v>2</v>
      </c>
      <c r="B6" s="3" t="s">
        <v>26</v>
      </c>
      <c r="C6" s="3"/>
      <c r="D6" s="3">
        <v>3500</v>
      </c>
      <c r="E6" s="3">
        <f t="shared" ref="E6:E15" si="0">C6+D6</f>
        <v>3500</v>
      </c>
      <c r="F6" s="3">
        <v>3500</v>
      </c>
      <c r="G6" s="3">
        <f t="shared" ref="G6:G15" si="1">E6-F6</f>
        <v>0</v>
      </c>
    </row>
    <row r="7" spans="1:8" x14ac:dyDescent="0.25">
      <c r="A7" s="3">
        <v>3</v>
      </c>
      <c r="B7" s="3" t="s">
        <v>27</v>
      </c>
      <c r="C7" s="3"/>
      <c r="D7" s="3">
        <v>7000</v>
      </c>
      <c r="E7" s="3">
        <f t="shared" si="0"/>
        <v>7000</v>
      </c>
      <c r="F7" s="3">
        <v>7000</v>
      </c>
      <c r="G7" s="3">
        <f t="shared" si="1"/>
        <v>0</v>
      </c>
    </row>
    <row r="8" spans="1:8" x14ac:dyDescent="0.25">
      <c r="A8" s="3">
        <v>4</v>
      </c>
      <c r="B8" s="3" t="s">
        <v>28</v>
      </c>
      <c r="C8" s="3"/>
      <c r="D8" s="3">
        <v>4000</v>
      </c>
      <c r="E8" s="3">
        <f t="shared" si="0"/>
        <v>4000</v>
      </c>
      <c r="F8" s="3">
        <v>4000</v>
      </c>
      <c r="G8" s="3">
        <f t="shared" si="1"/>
        <v>0</v>
      </c>
    </row>
    <row r="9" spans="1:8" x14ac:dyDescent="0.25">
      <c r="A9" s="3">
        <v>5</v>
      </c>
      <c r="B9" s="4" t="s">
        <v>47</v>
      </c>
      <c r="C9" s="3"/>
      <c r="D9" s="4">
        <v>4000</v>
      </c>
      <c r="E9" s="4">
        <f t="shared" si="0"/>
        <v>4000</v>
      </c>
      <c r="F9" s="3">
        <v>4000</v>
      </c>
      <c r="G9" s="4">
        <f t="shared" si="1"/>
        <v>0</v>
      </c>
    </row>
    <row r="10" spans="1:8" x14ac:dyDescent="0.25">
      <c r="A10" s="3">
        <v>6</v>
      </c>
      <c r="B10" s="4" t="s">
        <v>30</v>
      </c>
      <c r="C10" s="3">
        <f>APRIL!G10</f>
        <v>4700</v>
      </c>
      <c r="D10" s="3">
        <v>7000</v>
      </c>
      <c r="E10" s="3">
        <f t="shared" si="0"/>
        <v>11700</v>
      </c>
      <c r="F10" s="3">
        <v>9000</v>
      </c>
      <c r="G10" s="3">
        <f t="shared" si="1"/>
        <v>2700</v>
      </c>
    </row>
    <row r="11" spans="1:8" x14ac:dyDescent="0.25">
      <c r="A11" s="3">
        <v>7</v>
      </c>
      <c r="B11" s="3" t="s">
        <v>31</v>
      </c>
      <c r="C11" s="3">
        <v>400</v>
      </c>
      <c r="D11" s="3">
        <v>1200</v>
      </c>
      <c r="E11" s="3">
        <f t="shared" si="0"/>
        <v>1600</v>
      </c>
      <c r="F11" s="3">
        <v>1600</v>
      </c>
      <c r="G11" s="3">
        <f t="shared" si="1"/>
        <v>0</v>
      </c>
    </row>
    <row r="12" spans="1:8" x14ac:dyDescent="0.25">
      <c r="A12" s="3">
        <v>8</v>
      </c>
      <c r="B12" s="3" t="s">
        <v>55</v>
      </c>
      <c r="C12" s="3"/>
      <c r="D12" s="3">
        <v>2500</v>
      </c>
      <c r="E12" s="3">
        <f t="shared" si="0"/>
        <v>2500</v>
      </c>
      <c r="F12" s="3">
        <v>2500</v>
      </c>
      <c r="G12" s="3">
        <f t="shared" si="1"/>
        <v>0</v>
      </c>
    </row>
    <row r="13" spans="1:8" x14ac:dyDescent="0.25">
      <c r="A13" s="3">
        <v>9</v>
      </c>
      <c r="B13" s="3" t="s">
        <v>33</v>
      </c>
      <c r="C13" s="3">
        <v>4100</v>
      </c>
      <c r="D13" s="3">
        <v>2300</v>
      </c>
      <c r="E13" s="3">
        <f t="shared" si="0"/>
        <v>6400</v>
      </c>
      <c r="F13" s="3">
        <v>4800</v>
      </c>
      <c r="G13" s="3">
        <f t="shared" si="1"/>
        <v>1600</v>
      </c>
      <c r="H13" t="s">
        <v>63</v>
      </c>
    </row>
    <row r="14" spans="1:8" x14ac:dyDescent="0.25">
      <c r="A14" s="3">
        <v>10</v>
      </c>
      <c r="B14" s="3" t="s">
        <v>34</v>
      </c>
      <c r="C14" s="3">
        <v>6500</v>
      </c>
      <c r="D14" s="3"/>
      <c r="E14" s="3">
        <f t="shared" si="0"/>
        <v>6500</v>
      </c>
      <c r="F14" s="3">
        <v>6500</v>
      </c>
      <c r="G14" s="3">
        <f t="shared" si="1"/>
        <v>0</v>
      </c>
      <c r="H14" t="s">
        <v>67</v>
      </c>
    </row>
    <row r="15" spans="1:8" x14ac:dyDescent="0.25">
      <c r="A15" s="3">
        <v>11</v>
      </c>
      <c r="B15" s="3"/>
      <c r="C15" s="3"/>
      <c r="D15" s="3"/>
      <c r="E15" s="3">
        <f t="shared" si="0"/>
        <v>0</v>
      </c>
      <c r="F15" s="3"/>
      <c r="G15" s="3">
        <f t="shared" si="1"/>
        <v>0</v>
      </c>
    </row>
    <row r="16" spans="1:8" x14ac:dyDescent="0.25">
      <c r="A16" s="3"/>
      <c r="B16" s="2" t="s">
        <v>8</v>
      </c>
      <c r="C16" s="2"/>
      <c r="D16" s="2">
        <f>SUM(D5:D15)</f>
        <v>45500</v>
      </c>
      <c r="E16" s="2">
        <f>SUM(E5:E15)</f>
        <v>61200</v>
      </c>
      <c r="F16" s="2">
        <f>SUM(F5:F15)</f>
        <v>56900</v>
      </c>
      <c r="G16" s="2">
        <f>SUM(G5:G15)</f>
        <v>4300</v>
      </c>
    </row>
    <row r="17" spans="1:11" x14ac:dyDescent="0.25">
      <c r="A17" s="5"/>
      <c r="B17" s="6"/>
      <c r="C17" s="6"/>
      <c r="D17" s="6" t="s">
        <v>9</v>
      </c>
      <c r="E17" s="6"/>
      <c r="F17" s="6"/>
      <c r="G17" s="5"/>
    </row>
    <row r="18" spans="1:11" x14ac:dyDescent="0.25">
      <c r="B18" s="7" t="s">
        <v>10</v>
      </c>
      <c r="C18" s="8"/>
      <c r="D18" s="9"/>
      <c r="E18" s="6"/>
      <c r="F18" s="10"/>
      <c r="G18" s="11"/>
      <c r="H18" s="10"/>
    </row>
    <row r="19" spans="1:11" x14ac:dyDescent="0.25">
      <c r="B19" s="1" t="s">
        <v>11</v>
      </c>
      <c r="C19" s="1"/>
      <c r="D19" s="1"/>
      <c r="E19" s="12"/>
      <c r="F19" s="1" t="s">
        <v>12</v>
      </c>
      <c r="G19" s="13"/>
      <c r="H19" s="13"/>
      <c r="I19" s="13"/>
    </row>
    <row r="20" spans="1:11" x14ac:dyDescent="0.25"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11" x14ac:dyDescent="0.25">
      <c r="B21" s="14" t="s">
        <v>60</v>
      </c>
      <c r="C21" s="15">
        <f>D16</f>
        <v>45500</v>
      </c>
      <c r="D21" s="14"/>
      <c r="E21" s="14"/>
      <c r="F21" s="14" t="s">
        <v>60</v>
      </c>
      <c r="G21" s="15">
        <f>F16</f>
        <v>56900</v>
      </c>
      <c r="H21" s="14"/>
      <c r="I21" s="14"/>
      <c r="K21" s="16"/>
    </row>
    <row r="22" spans="1:11" x14ac:dyDescent="0.25">
      <c r="B22" s="14" t="s">
        <v>3</v>
      </c>
      <c r="C22" s="15">
        <f>APRIL!E31</f>
        <v>0</v>
      </c>
      <c r="D22" s="14"/>
      <c r="E22" s="14"/>
      <c r="F22" s="14" t="s">
        <v>3</v>
      </c>
      <c r="G22" s="15">
        <f>APRIL!I31</f>
        <v>-15700</v>
      </c>
      <c r="H22" s="14"/>
      <c r="I22" s="14"/>
    </row>
    <row r="23" spans="1:11" x14ac:dyDescent="0.25">
      <c r="B23" s="14" t="s">
        <v>17</v>
      </c>
      <c r="C23" s="17">
        <v>0.1</v>
      </c>
      <c r="D23" s="15">
        <f>C21*C23</f>
        <v>4550</v>
      </c>
      <c r="F23" s="14" t="s">
        <v>17</v>
      </c>
      <c r="G23" s="17">
        <v>0.1</v>
      </c>
      <c r="H23" s="15">
        <f>D23</f>
        <v>4550</v>
      </c>
      <c r="I23" s="14"/>
    </row>
    <row r="24" spans="1:11" x14ac:dyDescent="0.25">
      <c r="B24" s="18" t="s">
        <v>18</v>
      </c>
      <c r="C24" s="14" t="s">
        <v>9</v>
      </c>
      <c r="D24" s="14"/>
      <c r="E24" s="14"/>
      <c r="F24" s="18" t="s">
        <v>18</v>
      </c>
      <c r="G24" s="15"/>
      <c r="H24" s="14"/>
      <c r="I24" s="14"/>
    </row>
    <row r="25" spans="1:11" x14ac:dyDescent="0.25">
      <c r="B25" s="19" t="s">
        <v>53</v>
      </c>
      <c r="C25" s="3"/>
      <c r="D25" s="3">
        <v>10197</v>
      </c>
      <c r="E25" s="3"/>
      <c r="F25" s="19" t="s">
        <v>62</v>
      </c>
      <c r="G25" s="3"/>
      <c r="H25" s="3">
        <v>10197</v>
      </c>
      <c r="I25" s="3"/>
    </row>
    <row r="26" spans="1:11" x14ac:dyDescent="0.25">
      <c r="B26" s="20" t="s">
        <v>61</v>
      </c>
      <c r="C26" s="3"/>
      <c r="D26" s="3">
        <v>28683</v>
      </c>
      <c r="E26" s="3"/>
      <c r="F26" s="20" t="s">
        <v>61</v>
      </c>
      <c r="G26" s="3"/>
      <c r="H26" s="3">
        <v>28683</v>
      </c>
      <c r="I26" s="3"/>
    </row>
    <row r="27" spans="1:11" x14ac:dyDescent="0.25">
      <c r="B27" s="21" t="s">
        <v>34</v>
      </c>
      <c r="C27" s="14"/>
      <c r="D27" s="14">
        <v>2500</v>
      </c>
      <c r="E27" s="14"/>
      <c r="F27" s="21" t="s">
        <v>34</v>
      </c>
      <c r="G27" s="14"/>
      <c r="H27" s="14">
        <v>2500</v>
      </c>
      <c r="I27" s="14"/>
    </row>
    <row r="28" spans="1:11" x14ac:dyDescent="0.25">
      <c r="B28" s="21" t="s">
        <v>33</v>
      </c>
      <c r="C28" s="14"/>
      <c r="D28" s="14">
        <v>1000</v>
      </c>
      <c r="E28" s="14"/>
      <c r="F28" s="21" t="s">
        <v>64</v>
      </c>
      <c r="G28" s="14"/>
      <c r="H28" s="14">
        <v>1000</v>
      </c>
      <c r="I28" s="14"/>
    </row>
    <row r="29" spans="1:11" x14ac:dyDescent="0.25">
      <c r="B29" s="22"/>
      <c r="C29" s="14"/>
      <c r="D29" s="14"/>
      <c r="E29" s="14"/>
      <c r="F29" s="22"/>
      <c r="G29" s="14"/>
      <c r="H29" s="14"/>
      <c r="I29" s="14"/>
    </row>
    <row r="30" spans="1:11" x14ac:dyDescent="0.25">
      <c r="B30" s="20"/>
      <c r="C30" s="3"/>
      <c r="D30" s="23"/>
      <c r="E30" s="14"/>
      <c r="F30" s="3"/>
      <c r="G30" s="3"/>
      <c r="H30" s="3"/>
      <c r="I30" s="14"/>
    </row>
    <row r="31" spans="1:11" x14ac:dyDescent="0.25">
      <c r="B31" s="18" t="s">
        <v>8</v>
      </c>
      <c r="C31" s="24">
        <f>C21+C22-D23</f>
        <v>40950</v>
      </c>
      <c r="D31" s="24">
        <f>SUM(D25:D30)</f>
        <v>42380</v>
      </c>
      <c r="E31" s="24">
        <f>C31-D31</f>
        <v>-1430</v>
      </c>
      <c r="F31" s="18" t="s">
        <v>8</v>
      </c>
      <c r="G31" s="24">
        <f>G21+G22-H23</f>
        <v>36650</v>
      </c>
      <c r="H31" s="24">
        <f>SUM(H25:H30)</f>
        <v>42380</v>
      </c>
      <c r="I31" s="15">
        <f>G31-H31</f>
        <v>-5730</v>
      </c>
    </row>
    <row r="33" spans="2:7" x14ac:dyDescent="0.25">
      <c r="B33" t="s">
        <v>19</v>
      </c>
      <c r="D33" t="s">
        <v>20</v>
      </c>
      <c r="G33" t="s">
        <v>21</v>
      </c>
    </row>
    <row r="35" spans="2:7" x14ac:dyDescent="0.25">
      <c r="B35" t="s">
        <v>22</v>
      </c>
      <c r="D35" t="s">
        <v>23</v>
      </c>
      <c r="G35" t="s">
        <v>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4" workbookViewId="0">
      <selection activeCell="C11" sqref="C11"/>
    </sheetView>
  </sheetViews>
  <sheetFormatPr defaultRowHeight="15" x14ac:dyDescent="0.25"/>
  <cols>
    <col min="1" max="1" width="4" customWidth="1"/>
    <col min="2" max="2" width="19.85546875" customWidth="1"/>
    <col min="3" max="3" width="11.5703125" customWidth="1"/>
    <col min="4" max="4" width="12.28515625" customWidth="1"/>
    <col min="5" max="5" width="11" customWidth="1"/>
    <col min="6" max="6" width="11.42578125" customWidth="1"/>
    <col min="7" max="7" width="11.5703125" customWidth="1"/>
  </cols>
  <sheetData>
    <row r="1" spans="1:7" x14ac:dyDescent="0.25">
      <c r="A1" s="1"/>
      <c r="B1" s="1"/>
      <c r="C1" s="1" t="s">
        <v>24</v>
      </c>
      <c r="D1" s="1"/>
      <c r="E1" s="1"/>
      <c r="F1" s="25" t="s">
        <v>38</v>
      </c>
      <c r="G1" s="1"/>
    </row>
    <row r="2" spans="1:7" x14ac:dyDescent="0.25">
      <c r="A2" s="1"/>
      <c r="B2" s="1"/>
      <c r="C2" s="1" t="s">
        <v>0</v>
      </c>
      <c r="D2" s="1"/>
      <c r="E2" s="1"/>
      <c r="F2" s="1"/>
      <c r="G2" s="1"/>
    </row>
    <row r="3" spans="1:7" x14ac:dyDescent="0.25">
      <c r="A3" s="1"/>
      <c r="B3" s="1"/>
      <c r="C3" s="1" t="s">
        <v>65</v>
      </c>
      <c r="D3" s="1"/>
      <c r="E3" s="1"/>
      <c r="F3" s="1"/>
      <c r="G3" s="1"/>
    </row>
    <row r="4" spans="1:7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7" x14ac:dyDescent="0.25">
      <c r="A5" s="3">
        <v>1</v>
      </c>
      <c r="B5" s="3" t="s">
        <v>29</v>
      </c>
      <c r="C5" s="3"/>
      <c r="D5" s="3">
        <v>6000</v>
      </c>
      <c r="E5" s="3">
        <f>C5+D5</f>
        <v>6000</v>
      </c>
      <c r="F5" s="3">
        <v>6000</v>
      </c>
      <c r="G5" s="3">
        <f>E5-F5</f>
        <v>0</v>
      </c>
    </row>
    <row r="6" spans="1:7" x14ac:dyDescent="0.25">
      <c r="A6" s="3">
        <v>2</v>
      </c>
      <c r="B6" s="3" t="s">
        <v>26</v>
      </c>
      <c r="C6" s="3"/>
      <c r="D6" s="3">
        <v>3500</v>
      </c>
      <c r="E6" s="3">
        <f t="shared" ref="E6:E15" si="0">C6+D6</f>
        <v>3500</v>
      </c>
      <c r="F6" s="3">
        <v>3500</v>
      </c>
      <c r="G6" s="3">
        <f t="shared" ref="G6:G15" si="1">E6-F6</f>
        <v>0</v>
      </c>
    </row>
    <row r="7" spans="1:7" x14ac:dyDescent="0.25">
      <c r="A7" s="3">
        <v>3</v>
      </c>
      <c r="B7" s="3" t="s">
        <v>27</v>
      </c>
      <c r="C7" s="3"/>
      <c r="D7" s="3">
        <v>7000</v>
      </c>
      <c r="E7" s="3">
        <f t="shared" si="0"/>
        <v>7000</v>
      </c>
      <c r="F7" s="3">
        <v>7000</v>
      </c>
      <c r="G7" s="3">
        <f t="shared" si="1"/>
        <v>0</v>
      </c>
    </row>
    <row r="8" spans="1:7" x14ac:dyDescent="0.25">
      <c r="A8" s="3">
        <v>4</v>
      </c>
      <c r="B8" s="3" t="s">
        <v>28</v>
      </c>
      <c r="C8" s="3"/>
      <c r="D8" s="3">
        <v>4000</v>
      </c>
      <c r="E8" s="3">
        <f t="shared" si="0"/>
        <v>4000</v>
      </c>
      <c r="F8" s="3"/>
      <c r="G8" s="3">
        <f t="shared" si="1"/>
        <v>4000</v>
      </c>
    </row>
    <row r="9" spans="1:7" x14ac:dyDescent="0.25">
      <c r="A9" s="3">
        <v>5</v>
      </c>
      <c r="B9" s="4" t="s">
        <v>47</v>
      </c>
      <c r="C9" s="3"/>
      <c r="D9" s="4">
        <v>4000</v>
      </c>
      <c r="E9" s="4">
        <f t="shared" si="0"/>
        <v>4000</v>
      </c>
      <c r="F9" s="3">
        <v>3000</v>
      </c>
      <c r="G9" s="4">
        <f t="shared" si="1"/>
        <v>1000</v>
      </c>
    </row>
    <row r="10" spans="1:7" x14ac:dyDescent="0.25">
      <c r="A10" s="3">
        <v>6</v>
      </c>
      <c r="B10" s="4" t="s">
        <v>30</v>
      </c>
      <c r="C10" s="3">
        <f>'MAY '!G10</f>
        <v>2700</v>
      </c>
      <c r="D10" s="3">
        <v>7000</v>
      </c>
      <c r="E10" s="3">
        <f>C10+D10</f>
        <v>9700</v>
      </c>
      <c r="F10" s="3">
        <v>500</v>
      </c>
      <c r="G10" s="3">
        <f t="shared" si="1"/>
        <v>9200</v>
      </c>
    </row>
    <row r="11" spans="1:7" x14ac:dyDescent="0.25">
      <c r="A11" s="3">
        <v>7</v>
      </c>
      <c r="B11" s="3" t="s">
        <v>31</v>
      </c>
      <c r="C11" s="3"/>
      <c r="D11" s="3">
        <v>1200</v>
      </c>
      <c r="E11" s="3">
        <f t="shared" si="0"/>
        <v>1200</v>
      </c>
      <c r="F11" s="3">
        <v>1200</v>
      </c>
      <c r="G11" s="3">
        <f t="shared" si="1"/>
        <v>0</v>
      </c>
    </row>
    <row r="12" spans="1:7" x14ac:dyDescent="0.25">
      <c r="A12" s="3">
        <v>8</v>
      </c>
      <c r="B12" s="3" t="s">
        <v>55</v>
      </c>
      <c r="C12" s="3"/>
      <c r="D12" s="3">
        <v>2500</v>
      </c>
      <c r="E12" s="3">
        <f t="shared" si="0"/>
        <v>2500</v>
      </c>
      <c r="F12" s="3">
        <v>2500</v>
      </c>
      <c r="G12" s="3">
        <f t="shared" si="1"/>
        <v>0</v>
      </c>
    </row>
    <row r="13" spans="1:7" x14ac:dyDescent="0.25">
      <c r="A13" s="3">
        <v>9</v>
      </c>
      <c r="B13" s="3" t="s">
        <v>33</v>
      </c>
      <c r="C13" s="3">
        <v>1600</v>
      </c>
      <c r="D13" s="3">
        <v>2300</v>
      </c>
      <c r="E13" s="3">
        <f t="shared" si="0"/>
        <v>3900</v>
      </c>
      <c r="F13" s="3">
        <v>3300</v>
      </c>
      <c r="G13" s="3">
        <f t="shared" si="1"/>
        <v>600</v>
      </c>
    </row>
    <row r="14" spans="1:7" x14ac:dyDescent="0.25">
      <c r="A14" s="3">
        <v>10</v>
      </c>
      <c r="B14" s="3" t="s">
        <v>34</v>
      </c>
      <c r="C14" s="3"/>
      <c r="D14" s="3"/>
      <c r="E14" s="3">
        <f t="shared" si="0"/>
        <v>0</v>
      </c>
      <c r="F14" s="3"/>
      <c r="G14" s="3">
        <f t="shared" si="1"/>
        <v>0</v>
      </c>
    </row>
    <row r="15" spans="1:7" x14ac:dyDescent="0.25">
      <c r="A15" s="3">
        <v>11</v>
      </c>
      <c r="B15" s="3"/>
      <c r="C15" s="3"/>
      <c r="D15" s="3"/>
      <c r="E15" s="3">
        <f t="shared" si="0"/>
        <v>0</v>
      </c>
      <c r="F15" s="3"/>
      <c r="G15" s="3">
        <f t="shared" si="1"/>
        <v>0</v>
      </c>
    </row>
    <row r="16" spans="1:7" x14ac:dyDescent="0.25">
      <c r="A16" s="3"/>
      <c r="B16" s="2" t="s">
        <v>8</v>
      </c>
      <c r="C16" s="2"/>
      <c r="D16" s="2">
        <f>SUM(D5:D15)</f>
        <v>37500</v>
      </c>
      <c r="E16" s="2">
        <f>SUM(E5:E15)</f>
        <v>41800</v>
      </c>
      <c r="F16" s="2">
        <f>SUM(F5:F15)</f>
        <v>27000</v>
      </c>
      <c r="G16" s="2">
        <f>SUM(G5:G15)</f>
        <v>14800</v>
      </c>
    </row>
    <row r="17" spans="1:11" x14ac:dyDescent="0.25">
      <c r="A17" s="5"/>
      <c r="B17" s="6"/>
      <c r="C17" s="6"/>
      <c r="D17" s="6" t="s">
        <v>9</v>
      </c>
      <c r="E17" s="6"/>
      <c r="F17" s="6"/>
      <c r="G17" s="5"/>
    </row>
    <row r="18" spans="1:11" x14ac:dyDescent="0.25">
      <c r="B18" s="7" t="s">
        <v>10</v>
      </c>
      <c r="C18" s="8"/>
      <c r="D18" s="9"/>
      <c r="E18" s="6"/>
      <c r="F18" s="10"/>
      <c r="G18" s="11"/>
      <c r="H18" s="10"/>
    </row>
    <row r="19" spans="1:11" x14ac:dyDescent="0.25">
      <c r="B19" s="1" t="s">
        <v>11</v>
      </c>
      <c r="C19" s="1"/>
      <c r="D19" s="1"/>
      <c r="E19" s="12"/>
      <c r="F19" s="1" t="s">
        <v>12</v>
      </c>
      <c r="G19" s="13"/>
      <c r="H19" s="13"/>
      <c r="I19" s="13"/>
    </row>
    <row r="20" spans="1:11" x14ac:dyDescent="0.25"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11" x14ac:dyDescent="0.25">
      <c r="B21" s="14" t="s">
        <v>66</v>
      </c>
      <c r="C21" s="15">
        <f>D16</f>
        <v>37500</v>
      </c>
      <c r="D21" s="14"/>
      <c r="E21" s="14"/>
      <c r="F21" s="14" t="s">
        <v>66</v>
      </c>
      <c r="G21" s="15">
        <f>F16</f>
        <v>27000</v>
      </c>
      <c r="H21" s="14"/>
      <c r="I21" s="14"/>
      <c r="K21" s="16"/>
    </row>
    <row r="22" spans="1:11" x14ac:dyDescent="0.25">
      <c r="B22" s="14" t="s">
        <v>3</v>
      </c>
      <c r="C22" s="15">
        <f>'MAY '!E31</f>
        <v>-1430</v>
      </c>
      <c r="D22" s="14"/>
      <c r="E22" s="14"/>
      <c r="F22" s="14" t="s">
        <v>3</v>
      </c>
      <c r="G22" s="15">
        <f>'MAY '!I31</f>
        <v>-5730</v>
      </c>
      <c r="H22" s="14"/>
      <c r="I22" s="14"/>
    </row>
    <row r="23" spans="1:11" x14ac:dyDescent="0.25">
      <c r="B23" s="14" t="s">
        <v>17</v>
      </c>
      <c r="C23" s="17">
        <v>0.1</v>
      </c>
      <c r="D23" s="15">
        <f>C21*C23</f>
        <v>3750</v>
      </c>
      <c r="F23" s="14" t="s">
        <v>17</v>
      </c>
      <c r="G23" s="17">
        <v>0.1</v>
      </c>
      <c r="H23" s="15">
        <f>D23</f>
        <v>3750</v>
      </c>
      <c r="I23" s="14"/>
    </row>
    <row r="24" spans="1:11" x14ac:dyDescent="0.25">
      <c r="B24" s="18" t="s">
        <v>18</v>
      </c>
      <c r="C24" s="14" t="s">
        <v>9</v>
      </c>
      <c r="D24" s="14"/>
      <c r="E24" s="14"/>
      <c r="F24" s="18" t="s">
        <v>18</v>
      </c>
      <c r="G24" s="15"/>
      <c r="H24" s="14"/>
      <c r="I24" s="14"/>
    </row>
    <row r="25" spans="1:11" x14ac:dyDescent="0.25">
      <c r="B25" s="19" t="s">
        <v>53</v>
      </c>
      <c r="C25" s="3"/>
      <c r="D25" s="3">
        <v>10087</v>
      </c>
      <c r="E25" s="3"/>
      <c r="F25" s="19" t="s">
        <v>53</v>
      </c>
      <c r="G25" s="3"/>
      <c r="H25" s="3">
        <v>10087</v>
      </c>
      <c r="I25" s="3"/>
    </row>
    <row r="26" spans="1:11" x14ac:dyDescent="0.25">
      <c r="B26" s="20" t="s">
        <v>68</v>
      </c>
      <c r="C26" s="3"/>
      <c r="D26" s="3">
        <v>22150</v>
      </c>
      <c r="E26" s="3"/>
      <c r="F26" s="20" t="s">
        <v>68</v>
      </c>
      <c r="G26" s="3"/>
      <c r="H26" s="3">
        <v>22150</v>
      </c>
      <c r="I26" s="3"/>
    </row>
    <row r="27" spans="1:11" x14ac:dyDescent="0.25">
      <c r="B27" s="21" t="s">
        <v>33</v>
      </c>
      <c r="C27" s="14"/>
      <c r="D27" s="14">
        <v>1300</v>
      </c>
      <c r="E27" s="14"/>
      <c r="F27" s="21" t="s">
        <v>33</v>
      </c>
      <c r="G27" s="14"/>
      <c r="H27" s="14">
        <v>1300</v>
      </c>
      <c r="I27" s="14"/>
    </row>
    <row r="28" spans="1:11" x14ac:dyDescent="0.25">
      <c r="B28" s="21" t="s">
        <v>71</v>
      </c>
      <c r="C28" s="14"/>
      <c r="D28" s="14">
        <v>3086</v>
      </c>
      <c r="E28" s="14"/>
      <c r="F28" s="21" t="s">
        <v>71</v>
      </c>
      <c r="G28" s="14"/>
      <c r="H28" s="14">
        <v>3086</v>
      </c>
      <c r="I28" s="14"/>
    </row>
    <row r="29" spans="1:11" x14ac:dyDescent="0.25">
      <c r="B29" s="22"/>
      <c r="C29" s="14"/>
      <c r="D29" s="14"/>
      <c r="E29" s="14"/>
      <c r="F29" s="22"/>
      <c r="G29" s="14"/>
      <c r="H29" s="14"/>
      <c r="I29" s="14"/>
    </row>
    <row r="30" spans="1:11" x14ac:dyDescent="0.25">
      <c r="B30" s="20"/>
      <c r="C30" s="3"/>
      <c r="D30" s="23"/>
      <c r="E30" s="14"/>
      <c r="F30" s="3"/>
      <c r="G30" s="3"/>
      <c r="H30" s="3"/>
      <c r="I30" s="14"/>
    </row>
    <row r="31" spans="1:11" x14ac:dyDescent="0.25">
      <c r="B31" s="18" t="s">
        <v>8</v>
      </c>
      <c r="C31" s="24">
        <f>C21+C22-D23</f>
        <v>32320</v>
      </c>
      <c r="D31" s="24">
        <f>SUM(D25:D30)</f>
        <v>36623</v>
      </c>
      <c r="E31" s="24">
        <f>C31-D31</f>
        <v>-4303</v>
      </c>
      <c r="F31" s="18" t="s">
        <v>8</v>
      </c>
      <c r="G31" s="24">
        <f>G21+G22-H23</f>
        <v>17520</v>
      </c>
      <c r="H31" s="24">
        <f>SUM(H25:H30)</f>
        <v>36623</v>
      </c>
      <c r="I31" s="15">
        <f>G31-H31</f>
        <v>-19103</v>
      </c>
    </row>
    <row r="33" spans="2:7" x14ac:dyDescent="0.25">
      <c r="B33" t="s">
        <v>19</v>
      </c>
      <c r="D33" t="s">
        <v>20</v>
      </c>
      <c r="G33" t="s">
        <v>21</v>
      </c>
    </row>
    <row r="35" spans="2:7" x14ac:dyDescent="0.25">
      <c r="B35" t="s">
        <v>22</v>
      </c>
      <c r="D35" t="s">
        <v>23</v>
      </c>
      <c r="G35" t="s">
        <v>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F9" sqref="F9"/>
    </sheetView>
  </sheetViews>
  <sheetFormatPr defaultRowHeight="15" x14ac:dyDescent="0.25"/>
  <cols>
    <col min="1" max="1" width="4" customWidth="1"/>
    <col min="2" max="2" width="19.85546875" customWidth="1"/>
    <col min="3" max="3" width="11.5703125" customWidth="1"/>
    <col min="4" max="4" width="10.28515625" customWidth="1"/>
    <col min="5" max="5" width="11" customWidth="1"/>
    <col min="6" max="6" width="17.5703125" customWidth="1"/>
    <col min="7" max="7" width="9.42578125" customWidth="1"/>
  </cols>
  <sheetData>
    <row r="1" spans="1:7" x14ac:dyDescent="0.25">
      <c r="A1" s="1"/>
      <c r="B1" s="1"/>
      <c r="C1" s="1" t="s">
        <v>24</v>
      </c>
      <c r="D1" s="1"/>
      <c r="E1" s="1"/>
      <c r="F1" s="25" t="s">
        <v>38</v>
      </c>
      <c r="G1" s="1"/>
    </row>
    <row r="2" spans="1:7" x14ac:dyDescent="0.25">
      <c r="A2" s="1"/>
      <c r="B2" s="1"/>
      <c r="C2" s="1" t="s">
        <v>0</v>
      </c>
      <c r="D2" s="1"/>
      <c r="E2" s="1"/>
      <c r="F2" s="1"/>
      <c r="G2" s="1"/>
    </row>
    <row r="3" spans="1:7" x14ac:dyDescent="0.25">
      <c r="A3" s="1"/>
      <c r="B3" s="1"/>
      <c r="C3" s="1" t="s">
        <v>69</v>
      </c>
      <c r="D3" s="1"/>
      <c r="E3" s="1"/>
      <c r="F3" s="1"/>
      <c r="G3" s="1"/>
    </row>
    <row r="4" spans="1:7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7" x14ac:dyDescent="0.25">
      <c r="A5" s="3">
        <v>1</v>
      </c>
      <c r="B5" s="3" t="s">
        <v>29</v>
      </c>
      <c r="C5" s="3"/>
      <c r="D5" s="3">
        <v>6000</v>
      </c>
      <c r="E5" s="3">
        <f>C5+D5</f>
        <v>6000</v>
      </c>
      <c r="F5" s="3">
        <v>6000</v>
      </c>
      <c r="G5" s="3">
        <f>E5-F5</f>
        <v>0</v>
      </c>
    </row>
    <row r="6" spans="1:7" x14ac:dyDescent="0.25">
      <c r="A6" s="3">
        <v>2</v>
      </c>
      <c r="B6" s="3" t="s">
        <v>26</v>
      </c>
      <c r="C6" s="3"/>
      <c r="D6" s="3">
        <v>3500</v>
      </c>
      <c r="E6" s="3">
        <f t="shared" ref="E6:E15" si="0">C6+D6</f>
        <v>3500</v>
      </c>
      <c r="F6" s="3">
        <v>3500</v>
      </c>
      <c r="G6" s="3">
        <f t="shared" ref="G6:G15" si="1">E6-F6</f>
        <v>0</v>
      </c>
    </row>
    <row r="7" spans="1:7" x14ac:dyDescent="0.25">
      <c r="A7" s="3">
        <v>3</v>
      </c>
      <c r="B7" s="3" t="s">
        <v>27</v>
      </c>
      <c r="C7" s="3"/>
      <c r="D7" s="3">
        <v>7000</v>
      </c>
      <c r="E7" s="3">
        <f t="shared" si="0"/>
        <v>7000</v>
      </c>
      <c r="F7" s="3">
        <v>7000</v>
      </c>
      <c r="G7" s="3">
        <f t="shared" si="1"/>
        <v>0</v>
      </c>
    </row>
    <row r="8" spans="1:7" x14ac:dyDescent="0.25">
      <c r="A8" s="3">
        <v>4</v>
      </c>
      <c r="B8" s="3" t="s">
        <v>28</v>
      </c>
      <c r="C8" s="3">
        <v>4000</v>
      </c>
      <c r="D8" s="3">
        <v>4000</v>
      </c>
      <c r="E8" s="3">
        <f t="shared" si="0"/>
        <v>8000</v>
      </c>
      <c r="F8" s="3">
        <v>8000</v>
      </c>
      <c r="G8" s="3">
        <f t="shared" si="1"/>
        <v>0</v>
      </c>
    </row>
    <row r="9" spans="1:7" x14ac:dyDescent="0.25">
      <c r="A9" s="3">
        <v>5</v>
      </c>
      <c r="B9" s="4" t="s">
        <v>47</v>
      </c>
      <c r="C9" s="3">
        <v>1000</v>
      </c>
      <c r="D9" s="4">
        <v>4000</v>
      </c>
      <c r="E9" s="4">
        <f t="shared" si="0"/>
        <v>5000</v>
      </c>
      <c r="F9" s="3">
        <v>3600</v>
      </c>
      <c r="G9" s="4">
        <f t="shared" si="1"/>
        <v>1400</v>
      </c>
    </row>
    <row r="10" spans="1:7" x14ac:dyDescent="0.25">
      <c r="A10" s="3">
        <v>6</v>
      </c>
      <c r="B10" s="4" t="s">
        <v>30</v>
      </c>
      <c r="C10" s="3">
        <f>'JUNE '!G10</f>
        <v>9200</v>
      </c>
      <c r="D10" s="3">
        <v>7000</v>
      </c>
      <c r="E10" s="3">
        <f>C10+D10</f>
        <v>16200</v>
      </c>
      <c r="F10" s="3">
        <v>5500</v>
      </c>
      <c r="G10" s="3">
        <f t="shared" si="1"/>
        <v>10700</v>
      </c>
    </row>
    <row r="11" spans="1:7" x14ac:dyDescent="0.25">
      <c r="A11" s="3">
        <v>7</v>
      </c>
      <c r="B11" s="3" t="s">
        <v>31</v>
      </c>
      <c r="C11" s="3"/>
      <c r="D11" s="3">
        <v>1200</v>
      </c>
      <c r="E11" s="3">
        <f t="shared" si="0"/>
        <v>1200</v>
      </c>
      <c r="F11" s="3">
        <v>800</v>
      </c>
      <c r="G11" s="3">
        <f t="shared" si="1"/>
        <v>400</v>
      </c>
    </row>
    <row r="12" spans="1:7" x14ac:dyDescent="0.25">
      <c r="A12" s="3">
        <v>8</v>
      </c>
      <c r="B12" s="3" t="s">
        <v>55</v>
      </c>
      <c r="C12" s="3"/>
      <c r="D12" s="3">
        <v>2500</v>
      </c>
      <c r="E12" s="3">
        <f t="shared" si="0"/>
        <v>2500</v>
      </c>
      <c r="F12" s="3">
        <v>2500</v>
      </c>
      <c r="G12" s="3">
        <f t="shared" si="1"/>
        <v>0</v>
      </c>
    </row>
    <row r="13" spans="1:7" x14ac:dyDescent="0.25">
      <c r="A13" s="3">
        <v>9</v>
      </c>
      <c r="B13" s="3" t="s">
        <v>33</v>
      </c>
      <c r="C13" s="3">
        <v>600</v>
      </c>
      <c r="D13" s="3">
        <v>2300</v>
      </c>
      <c r="E13" s="3">
        <f t="shared" si="0"/>
        <v>2900</v>
      </c>
      <c r="F13" s="3"/>
      <c r="G13" s="3">
        <f t="shared" si="1"/>
        <v>2900</v>
      </c>
    </row>
    <row r="14" spans="1:7" x14ac:dyDescent="0.25">
      <c r="A14" s="3">
        <v>10</v>
      </c>
      <c r="B14" s="3"/>
      <c r="C14" s="3"/>
      <c r="D14" s="3"/>
      <c r="E14" s="3">
        <f t="shared" si="0"/>
        <v>0</v>
      </c>
      <c r="F14" s="3"/>
      <c r="G14" s="3">
        <f t="shared" si="1"/>
        <v>0</v>
      </c>
    </row>
    <row r="15" spans="1:7" x14ac:dyDescent="0.25">
      <c r="A15" s="3">
        <v>11</v>
      </c>
      <c r="B15" s="3"/>
      <c r="C15" s="3"/>
      <c r="D15" s="3"/>
      <c r="E15" s="3">
        <f t="shared" si="0"/>
        <v>0</v>
      </c>
      <c r="F15" s="3"/>
      <c r="G15" s="3">
        <f t="shared" si="1"/>
        <v>0</v>
      </c>
    </row>
    <row r="16" spans="1:7" x14ac:dyDescent="0.25">
      <c r="A16" s="3"/>
      <c r="B16" s="2" t="s">
        <v>8</v>
      </c>
      <c r="C16" s="2"/>
      <c r="D16" s="2">
        <f>SUM(D5:D15)</f>
        <v>37500</v>
      </c>
      <c r="E16" s="2">
        <f>SUM(E5:E15)</f>
        <v>52300</v>
      </c>
      <c r="F16" s="2">
        <f>SUM(F5:F15)</f>
        <v>36900</v>
      </c>
      <c r="G16" s="2">
        <f>SUM(G5:G15)</f>
        <v>15400</v>
      </c>
    </row>
    <row r="17" spans="1:11" x14ac:dyDescent="0.25">
      <c r="A17" s="5"/>
      <c r="B17" s="6"/>
      <c r="C17" s="6"/>
      <c r="D17" s="6" t="s">
        <v>9</v>
      </c>
      <c r="E17" s="6"/>
      <c r="F17" s="6"/>
      <c r="G17" s="5"/>
    </row>
    <row r="18" spans="1:11" x14ac:dyDescent="0.25">
      <c r="B18" s="7" t="s">
        <v>10</v>
      </c>
      <c r="C18" s="8"/>
      <c r="D18" s="9"/>
      <c r="E18" s="6"/>
      <c r="F18" s="10"/>
      <c r="G18" s="11"/>
      <c r="H18" s="10"/>
    </row>
    <row r="19" spans="1:11" x14ac:dyDescent="0.25">
      <c r="B19" s="1" t="s">
        <v>11</v>
      </c>
      <c r="C19" s="1"/>
      <c r="D19" s="1"/>
      <c r="E19" s="12"/>
      <c r="F19" s="1" t="s">
        <v>12</v>
      </c>
      <c r="G19" s="13"/>
      <c r="H19" s="13"/>
      <c r="I19" s="13"/>
    </row>
    <row r="20" spans="1:11" x14ac:dyDescent="0.25"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11" x14ac:dyDescent="0.25">
      <c r="B21" s="14" t="s">
        <v>70</v>
      </c>
      <c r="C21" s="15">
        <f>D16</f>
        <v>37500</v>
      </c>
      <c r="D21" s="14"/>
      <c r="E21" s="14"/>
      <c r="F21" s="14" t="s">
        <v>70</v>
      </c>
      <c r="G21" s="15">
        <f>F16</f>
        <v>36900</v>
      </c>
      <c r="H21" s="14"/>
      <c r="I21" s="14"/>
      <c r="K21" s="16"/>
    </row>
    <row r="22" spans="1:11" x14ac:dyDescent="0.25">
      <c r="B22" s="14" t="s">
        <v>3</v>
      </c>
      <c r="C22" s="15">
        <f>'JUNE '!E31</f>
        <v>-4303</v>
      </c>
      <c r="D22" s="14"/>
      <c r="E22" s="14"/>
      <c r="F22" s="14" t="s">
        <v>3</v>
      </c>
      <c r="G22" s="15">
        <f>'JUNE '!I31</f>
        <v>-19103</v>
      </c>
      <c r="H22" s="14"/>
      <c r="I22" s="14"/>
    </row>
    <row r="23" spans="1:11" x14ac:dyDescent="0.25">
      <c r="B23" s="14" t="s">
        <v>17</v>
      </c>
      <c r="C23" s="17">
        <v>0.1</v>
      </c>
      <c r="D23" s="15">
        <f>C21*C23</f>
        <v>3750</v>
      </c>
      <c r="F23" s="14" t="s">
        <v>17</v>
      </c>
      <c r="G23" s="17">
        <v>0.1</v>
      </c>
      <c r="H23" s="15">
        <f>D23</f>
        <v>3750</v>
      </c>
      <c r="I23" s="14"/>
    </row>
    <row r="24" spans="1:11" x14ac:dyDescent="0.25">
      <c r="B24" s="18" t="s">
        <v>18</v>
      </c>
      <c r="C24" s="14" t="s">
        <v>9</v>
      </c>
      <c r="D24" s="14"/>
      <c r="E24" s="14"/>
      <c r="F24" s="18" t="s">
        <v>18</v>
      </c>
      <c r="G24" s="15"/>
      <c r="H24" s="14"/>
      <c r="I24" s="14"/>
    </row>
    <row r="25" spans="1:11" x14ac:dyDescent="0.25">
      <c r="B25" s="19" t="s">
        <v>53</v>
      </c>
      <c r="C25" s="3"/>
      <c r="D25" s="3">
        <v>10087</v>
      </c>
      <c r="E25" s="3"/>
      <c r="F25" s="19" t="s">
        <v>53</v>
      </c>
      <c r="G25" s="3"/>
      <c r="H25" s="3">
        <v>10087</v>
      </c>
      <c r="I25" s="3"/>
    </row>
    <row r="26" spans="1:11" x14ac:dyDescent="0.25">
      <c r="B26" s="20" t="s">
        <v>30</v>
      </c>
      <c r="C26" s="3"/>
      <c r="D26" s="3">
        <v>1000</v>
      </c>
      <c r="E26" s="3"/>
      <c r="F26" s="20" t="s">
        <v>30</v>
      </c>
      <c r="G26" s="3"/>
      <c r="H26" s="3">
        <v>1000</v>
      </c>
      <c r="I26" s="3"/>
    </row>
    <row r="27" spans="1:11" x14ac:dyDescent="0.25">
      <c r="B27" s="21" t="s">
        <v>72</v>
      </c>
      <c r="C27" s="14"/>
      <c r="D27" s="14">
        <v>18360</v>
      </c>
      <c r="E27" s="14"/>
      <c r="F27" s="21" t="s">
        <v>72</v>
      </c>
      <c r="G27" s="14"/>
      <c r="H27" s="14">
        <v>18360</v>
      </c>
      <c r="I27" s="14"/>
    </row>
    <row r="28" spans="1:11" x14ac:dyDescent="0.25">
      <c r="B28" s="21" t="s">
        <v>71</v>
      </c>
      <c r="C28" s="14"/>
      <c r="D28" s="14">
        <v>2606</v>
      </c>
      <c r="E28" s="14"/>
      <c r="F28" s="21" t="s">
        <v>71</v>
      </c>
      <c r="G28" s="14"/>
      <c r="H28" s="14">
        <v>2606</v>
      </c>
      <c r="I28" s="14"/>
    </row>
    <row r="29" spans="1:11" x14ac:dyDescent="0.25">
      <c r="B29" s="22"/>
      <c r="C29" s="14"/>
      <c r="D29" s="14"/>
      <c r="E29" s="14"/>
      <c r="F29" s="22"/>
      <c r="G29" s="14"/>
      <c r="H29" s="14"/>
      <c r="I29" s="14"/>
    </row>
    <row r="30" spans="1:11" x14ac:dyDescent="0.25">
      <c r="B30" s="20"/>
      <c r="C30" s="3"/>
      <c r="D30" s="23"/>
      <c r="E30" s="14"/>
      <c r="F30" s="3"/>
      <c r="G30" s="3"/>
      <c r="H30" s="3"/>
      <c r="I30" s="14"/>
    </row>
    <row r="31" spans="1:11" x14ac:dyDescent="0.25">
      <c r="B31" s="18" t="s">
        <v>8</v>
      </c>
      <c r="C31" s="24">
        <f>C21+C22-D23</f>
        <v>29447</v>
      </c>
      <c r="D31" s="24">
        <f>SUM(D25:D30)</f>
        <v>32053</v>
      </c>
      <c r="E31" s="24">
        <f>C31-D31</f>
        <v>-2606</v>
      </c>
      <c r="F31" s="18" t="s">
        <v>8</v>
      </c>
      <c r="G31" s="24">
        <f>G21+G22-H23</f>
        <v>14047</v>
      </c>
      <c r="H31" s="24">
        <f>SUM(H25:H30)</f>
        <v>32053</v>
      </c>
      <c r="I31" s="15">
        <f>G31-H31</f>
        <v>-18006</v>
      </c>
    </row>
    <row r="33" spans="2:7" x14ac:dyDescent="0.25">
      <c r="B33" t="s">
        <v>19</v>
      </c>
      <c r="D33" t="s">
        <v>20</v>
      </c>
      <c r="G33" t="s">
        <v>21</v>
      </c>
    </row>
    <row r="35" spans="2:7" x14ac:dyDescent="0.25">
      <c r="B35" t="s">
        <v>22</v>
      </c>
      <c r="D35" t="s">
        <v>23</v>
      </c>
      <c r="G35" t="s">
        <v>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K24" sqref="K24"/>
    </sheetView>
  </sheetViews>
  <sheetFormatPr defaultRowHeight="15" x14ac:dyDescent="0.25"/>
  <cols>
    <col min="2" max="2" width="20.7109375" bestFit="1" customWidth="1"/>
  </cols>
  <sheetData>
    <row r="1" spans="1:8" x14ac:dyDescent="0.25">
      <c r="A1" s="1"/>
      <c r="B1" s="1"/>
      <c r="C1" s="1" t="s">
        <v>24</v>
      </c>
      <c r="D1" s="1"/>
      <c r="E1" s="1"/>
      <c r="F1" s="25" t="s">
        <v>38</v>
      </c>
      <c r="G1" s="1"/>
    </row>
    <row r="2" spans="1:8" x14ac:dyDescent="0.25">
      <c r="A2" s="1"/>
      <c r="B2" s="1"/>
      <c r="C2" s="1" t="s">
        <v>0</v>
      </c>
      <c r="D2" s="1"/>
      <c r="E2" s="1"/>
      <c r="F2" s="1"/>
      <c r="G2" s="1"/>
    </row>
    <row r="3" spans="1:8" x14ac:dyDescent="0.25">
      <c r="A3" s="1"/>
      <c r="B3" s="1"/>
      <c r="C3" s="1" t="s">
        <v>79</v>
      </c>
      <c r="D3" s="1"/>
      <c r="E3" s="1"/>
      <c r="F3" s="1"/>
      <c r="G3" s="1"/>
    </row>
    <row r="4" spans="1:8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8" x14ac:dyDescent="0.25">
      <c r="A5" s="3">
        <v>1</v>
      </c>
      <c r="B5" s="3" t="s">
        <v>29</v>
      </c>
      <c r="C5" s="3">
        <f>JULY!G5:G16</f>
        <v>0</v>
      </c>
      <c r="D5" s="3">
        <v>6000</v>
      </c>
      <c r="E5" s="3">
        <f>C5+D5</f>
        <v>6000</v>
      </c>
      <c r="F5" s="3">
        <v>6000</v>
      </c>
      <c r="G5" s="3">
        <f>E5-F5</f>
        <v>0</v>
      </c>
    </row>
    <row r="6" spans="1:8" x14ac:dyDescent="0.25">
      <c r="A6" s="3">
        <v>2</v>
      </c>
      <c r="B6" s="3" t="s">
        <v>26</v>
      </c>
      <c r="C6" s="3">
        <f>JULY!G6:G17</f>
        <v>0</v>
      </c>
      <c r="D6" s="3">
        <v>3500</v>
      </c>
      <c r="E6" s="3">
        <f t="shared" ref="E6:E15" si="0">C6+D6</f>
        <v>3500</v>
      </c>
      <c r="F6" s="3">
        <v>3500</v>
      </c>
      <c r="G6" s="3">
        <f t="shared" ref="G6:G15" si="1">E6-F6</f>
        <v>0</v>
      </c>
    </row>
    <row r="7" spans="1:8" x14ac:dyDescent="0.25">
      <c r="A7" s="3">
        <v>3</v>
      </c>
      <c r="B7" s="3" t="s">
        <v>27</v>
      </c>
      <c r="C7" s="3">
        <f>JULY!G7:G18</f>
        <v>0</v>
      </c>
      <c r="D7" s="3">
        <v>7000</v>
      </c>
      <c r="E7" s="3">
        <f t="shared" si="0"/>
        <v>7000</v>
      </c>
      <c r="F7" s="3">
        <v>7000</v>
      </c>
      <c r="G7" s="3">
        <f t="shared" si="1"/>
        <v>0</v>
      </c>
    </row>
    <row r="8" spans="1:8" x14ac:dyDescent="0.25">
      <c r="A8" s="3">
        <v>4</v>
      </c>
      <c r="B8" s="3" t="s">
        <v>28</v>
      </c>
      <c r="C8" s="3">
        <f>JULY!G8:G19</f>
        <v>0</v>
      </c>
      <c r="D8" s="3">
        <v>2000</v>
      </c>
      <c r="E8" s="3">
        <f t="shared" si="0"/>
        <v>2000</v>
      </c>
      <c r="F8" s="3">
        <v>2000</v>
      </c>
      <c r="G8" s="3">
        <f t="shared" si="1"/>
        <v>0</v>
      </c>
    </row>
    <row r="9" spans="1:8" x14ac:dyDescent="0.25">
      <c r="A9" s="3">
        <v>5</v>
      </c>
      <c r="B9" s="4" t="s">
        <v>47</v>
      </c>
      <c r="C9" s="3">
        <f>JULY!G9:G20</f>
        <v>1400</v>
      </c>
      <c r="D9" s="4">
        <v>4000</v>
      </c>
      <c r="E9" s="4">
        <f t="shared" si="0"/>
        <v>5400</v>
      </c>
      <c r="F9" s="3">
        <v>2000</v>
      </c>
      <c r="G9" s="4">
        <f t="shared" si="1"/>
        <v>3400</v>
      </c>
    </row>
    <row r="10" spans="1:8" x14ac:dyDescent="0.25">
      <c r="A10" s="3">
        <v>6</v>
      </c>
      <c r="B10" s="4" t="s">
        <v>30</v>
      </c>
      <c r="C10" s="3">
        <f>JULY!G10:G21</f>
        <v>10700</v>
      </c>
      <c r="D10" s="3">
        <v>7000</v>
      </c>
      <c r="E10" s="3">
        <f>C10+D10</f>
        <v>17700</v>
      </c>
      <c r="F10" s="3">
        <f>7000+2000</f>
        <v>9000</v>
      </c>
      <c r="G10" s="3">
        <f t="shared" si="1"/>
        <v>8700</v>
      </c>
      <c r="H10" t="s">
        <v>75</v>
      </c>
    </row>
    <row r="11" spans="1:8" x14ac:dyDescent="0.25">
      <c r="A11" s="3">
        <v>7</v>
      </c>
      <c r="B11" s="3" t="s">
        <v>31</v>
      </c>
      <c r="C11" s="3">
        <f>JULY!G11:G22</f>
        <v>400</v>
      </c>
      <c r="D11" s="3">
        <v>1200</v>
      </c>
      <c r="E11" s="3">
        <f>C11+D11</f>
        <v>1600</v>
      </c>
      <c r="F11" s="3">
        <v>900</v>
      </c>
      <c r="G11" s="3">
        <f t="shared" si="1"/>
        <v>700</v>
      </c>
    </row>
    <row r="12" spans="1:8" x14ac:dyDescent="0.25">
      <c r="A12" s="3">
        <v>8</v>
      </c>
      <c r="B12" s="3" t="s">
        <v>55</v>
      </c>
      <c r="C12" s="3">
        <f>JULY!G12:G23</f>
        <v>0</v>
      </c>
      <c r="D12" s="3">
        <v>2500</v>
      </c>
      <c r="E12" s="3">
        <f t="shared" si="0"/>
        <v>2500</v>
      </c>
      <c r="F12" s="3">
        <v>2500</v>
      </c>
      <c r="G12" s="3">
        <f t="shared" si="1"/>
        <v>0</v>
      </c>
    </row>
    <row r="13" spans="1:8" x14ac:dyDescent="0.25">
      <c r="A13" s="3">
        <v>9</v>
      </c>
      <c r="B13" s="3" t="s">
        <v>33</v>
      </c>
      <c r="C13" s="3">
        <f>JULY!G13:G24</f>
        <v>2900</v>
      </c>
      <c r="D13" s="3"/>
      <c r="E13" s="3">
        <f t="shared" si="0"/>
        <v>2900</v>
      </c>
      <c r="F13" s="3">
        <f>2850</f>
        <v>2850</v>
      </c>
      <c r="G13" s="3">
        <f t="shared" si="1"/>
        <v>50</v>
      </c>
      <c r="H13" t="s">
        <v>90</v>
      </c>
    </row>
    <row r="14" spans="1:8" x14ac:dyDescent="0.25">
      <c r="A14" s="3">
        <v>10</v>
      </c>
      <c r="B14" s="3"/>
      <c r="C14" s="3">
        <f>JULY!G14:G25</f>
        <v>0</v>
      </c>
      <c r="D14" s="3"/>
      <c r="E14" s="3">
        <f t="shared" si="0"/>
        <v>0</v>
      </c>
      <c r="F14" s="3"/>
      <c r="G14" s="3">
        <f t="shared" si="1"/>
        <v>0</v>
      </c>
    </row>
    <row r="15" spans="1:8" x14ac:dyDescent="0.25">
      <c r="A15" s="3">
        <v>11</v>
      </c>
      <c r="B15" s="3"/>
      <c r="C15" s="3">
        <f>JULY!G15:G26</f>
        <v>0</v>
      </c>
      <c r="D15" s="3"/>
      <c r="E15" s="3">
        <f t="shared" si="0"/>
        <v>0</v>
      </c>
      <c r="F15" s="3"/>
      <c r="G15" s="3">
        <f t="shared" si="1"/>
        <v>0</v>
      </c>
    </row>
    <row r="16" spans="1:8" x14ac:dyDescent="0.25">
      <c r="A16" s="3"/>
      <c r="B16" s="2" t="s">
        <v>8</v>
      </c>
      <c r="C16" s="3">
        <f>JULY!G16:G27</f>
        <v>15400</v>
      </c>
      <c r="D16" s="2">
        <f>SUM(D5:D15)</f>
        <v>33200</v>
      </c>
      <c r="E16" s="2">
        <f>SUM(E5:E15)</f>
        <v>48600</v>
      </c>
      <c r="F16" s="2">
        <f>SUM(F5:F15)</f>
        <v>35750</v>
      </c>
      <c r="G16" s="2">
        <f>SUM(G5:G15)</f>
        <v>12850</v>
      </c>
    </row>
    <row r="17" spans="1:11" x14ac:dyDescent="0.25">
      <c r="A17" s="5"/>
      <c r="B17" s="6"/>
      <c r="C17" s="6"/>
      <c r="D17" s="6" t="s">
        <v>9</v>
      </c>
      <c r="E17" s="6"/>
      <c r="F17" s="6"/>
      <c r="G17" s="5"/>
    </row>
    <row r="18" spans="1:11" x14ac:dyDescent="0.25">
      <c r="B18" s="7" t="s">
        <v>10</v>
      </c>
      <c r="C18" s="8"/>
      <c r="D18" s="9"/>
      <c r="E18" s="6"/>
      <c r="F18" s="10"/>
      <c r="G18" s="11"/>
      <c r="H18" s="10"/>
    </row>
    <row r="19" spans="1:11" x14ac:dyDescent="0.25">
      <c r="B19" s="1" t="s">
        <v>11</v>
      </c>
      <c r="C19" s="1"/>
      <c r="D19" s="1"/>
      <c r="E19" s="12"/>
      <c r="F19" s="1" t="s">
        <v>12</v>
      </c>
      <c r="G19" s="13"/>
      <c r="H19" s="13"/>
      <c r="I19" s="13"/>
    </row>
    <row r="20" spans="1:11" x14ac:dyDescent="0.25"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11" x14ac:dyDescent="0.25">
      <c r="B21" s="14" t="s">
        <v>73</v>
      </c>
      <c r="C21" s="15">
        <f>D16</f>
        <v>33200</v>
      </c>
      <c r="D21" s="14"/>
      <c r="E21" s="14"/>
      <c r="F21" s="14" t="s">
        <v>73</v>
      </c>
      <c r="G21" s="15">
        <f>F16</f>
        <v>35750</v>
      </c>
      <c r="H21" s="14"/>
      <c r="I21" s="14"/>
      <c r="K21" s="16"/>
    </row>
    <row r="22" spans="1:11" x14ac:dyDescent="0.25">
      <c r="B22" s="14" t="s">
        <v>3</v>
      </c>
      <c r="C22" s="15">
        <f>JULY!E31</f>
        <v>-2606</v>
      </c>
      <c r="D22" s="14"/>
      <c r="E22" s="14"/>
      <c r="F22" s="14" t="s">
        <v>3</v>
      </c>
      <c r="G22" s="15">
        <f>JULY!I31</f>
        <v>-18006</v>
      </c>
      <c r="H22" s="14"/>
      <c r="I22" s="14"/>
    </row>
    <row r="23" spans="1:11" x14ac:dyDescent="0.25">
      <c r="B23" s="14" t="s">
        <v>17</v>
      </c>
      <c r="C23" s="17">
        <v>0.1</v>
      </c>
      <c r="D23" s="15">
        <f>C21*C23</f>
        <v>3320</v>
      </c>
      <c r="F23" s="14" t="s">
        <v>17</v>
      </c>
      <c r="G23" s="17">
        <v>0.1</v>
      </c>
      <c r="H23" s="15">
        <f>D23</f>
        <v>3320</v>
      </c>
      <c r="I23" s="14"/>
    </row>
    <row r="24" spans="1:11" x14ac:dyDescent="0.25">
      <c r="B24" s="18" t="s">
        <v>18</v>
      </c>
      <c r="C24" s="14" t="s">
        <v>9</v>
      </c>
      <c r="D24" s="14"/>
      <c r="E24" s="14"/>
      <c r="F24" s="18" t="s">
        <v>18</v>
      </c>
      <c r="G24" s="15"/>
      <c r="H24" s="14"/>
      <c r="I24" s="14"/>
    </row>
    <row r="25" spans="1:11" x14ac:dyDescent="0.25">
      <c r="B25" s="19" t="s">
        <v>74</v>
      </c>
      <c r="C25" s="3"/>
      <c r="D25" s="3">
        <v>10000</v>
      </c>
      <c r="E25" s="3"/>
      <c r="F25" s="19" t="s">
        <v>74</v>
      </c>
      <c r="G25" s="3"/>
      <c r="H25" s="3">
        <v>10000</v>
      </c>
      <c r="I25" s="3"/>
    </row>
    <row r="26" spans="1:11" x14ac:dyDescent="0.25">
      <c r="B26" s="20" t="s">
        <v>74</v>
      </c>
      <c r="C26" s="3"/>
      <c r="D26" s="3">
        <v>19344</v>
      </c>
      <c r="E26" s="3"/>
      <c r="F26" s="20" t="s">
        <v>74</v>
      </c>
      <c r="G26" s="3"/>
      <c r="H26" s="3">
        <v>19344</v>
      </c>
      <c r="I26" s="3"/>
    </row>
    <row r="27" spans="1:11" x14ac:dyDescent="0.25">
      <c r="B27" s="21" t="s">
        <v>89</v>
      </c>
      <c r="C27" s="14"/>
      <c r="D27" s="14">
        <f>2000+3150</f>
        <v>5150</v>
      </c>
      <c r="E27" s="14"/>
      <c r="F27" s="21" t="s">
        <v>76</v>
      </c>
      <c r="G27" s="14"/>
      <c r="H27" s="14">
        <f>5150</f>
        <v>5150</v>
      </c>
      <c r="I27" s="14"/>
    </row>
    <row r="28" spans="1:11" x14ac:dyDescent="0.25">
      <c r="B28" s="21" t="s">
        <v>78</v>
      </c>
      <c r="C28" s="14"/>
      <c r="D28" s="14">
        <v>50</v>
      </c>
      <c r="E28" s="14"/>
      <c r="F28" s="21" t="s">
        <v>77</v>
      </c>
      <c r="G28" s="26">
        <v>43699</v>
      </c>
      <c r="H28" s="14">
        <v>50</v>
      </c>
      <c r="I28" s="14"/>
    </row>
    <row r="29" spans="1:11" x14ac:dyDescent="0.25">
      <c r="B29" s="22"/>
      <c r="C29" s="14"/>
      <c r="D29" s="14"/>
      <c r="E29" s="14"/>
      <c r="F29" s="22"/>
      <c r="G29" s="14"/>
      <c r="H29" s="14"/>
      <c r="I29" s="14"/>
    </row>
    <row r="30" spans="1:11" x14ac:dyDescent="0.25">
      <c r="B30" s="20"/>
      <c r="C30" s="3"/>
      <c r="D30" s="23"/>
      <c r="E30" s="14"/>
      <c r="F30" s="3"/>
      <c r="G30" s="3"/>
      <c r="H30" s="3"/>
      <c r="I30" s="14"/>
    </row>
    <row r="31" spans="1:11" x14ac:dyDescent="0.25">
      <c r="B31" s="18" t="s">
        <v>8</v>
      </c>
      <c r="C31" s="24">
        <f>C21+C22-D23</f>
        <v>27274</v>
      </c>
      <c r="D31" s="24">
        <f>SUM(D25:D30)</f>
        <v>34544</v>
      </c>
      <c r="E31" s="24">
        <f>C31-D31</f>
        <v>-7270</v>
      </c>
      <c r="F31" s="18" t="s">
        <v>8</v>
      </c>
      <c r="G31" s="24">
        <f>G21+G22-H23</f>
        <v>14424</v>
      </c>
      <c r="H31" s="24">
        <f>SUM(H25:H30)</f>
        <v>34544</v>
      </c>
      <c r="I31" s="15">
        <f>G31-H31</f>
        <v>-20120</v>
      </c>
    </row>
    <row r="33" spans="2:7" x14ac:dyDescent="0.25">
      <c r="B33" t="s">
        <v>19</v>
      </c>
      <c r="D33" t="s">
        <v>20</v>
      </c>
      <c r="G33" t="s">
        <v>21</v>
      </c>
    </row>
    <row r="35" spans="2:7" x14ac:dyDescent="0.25">
      <c r="B35" t="s">
        <v>22</v>
      </c>
      <c r="D35" t="s">
        <v>23</v>
      </c>
      <c r="G35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DECEMBER</vt:lpstr>
      <vt:lpstr>JANUARY</vt:lpstr>
      <vt:lpstr>FEBRUARY</vt:lpstr>
      <vt:lpstr>MARCH </vt:lpstr>
      <vt:lpstr>APRIL</vt:lpstr>
      <vt:lpstr>MAY </vt:lpstr>
      <vt:lpstr>JUNE </vt:lpstr>
      <vt:lpstr>JULY</vt:lpstr>
      <vt:lpstr>AUGUST 19</vt:lpstr>
      <vt:lpstr>SEPTEMBER 19</vt:lpstr>
      <vt:lpstr>OCTOBER 19</vt:lpstr>
      <vt:lpstr>NOVEMBER 19</vt:lpstr>
      <vt:lpstr>DECEMBER 19</vt:lpstr>
      <vt:lpstr>JANUARY20</vt:lpstr>
      <vt:lpstr>FEBRUARY 20</vt:lpstr>
      <vt:lpstr>MARCH 20</vt:lpstr>
      <vt:lpstr>APRIL 20</vt:lpstr>
      <vt:lpstr>MAY 20</vt:lpstr>
      <vt:lpstr>JUNE 20</vt:lpstr>
      <vt:lpstr>JULY 20</vt:lpstr>
      <vt:lpstr>AUGUST 20</vt:lpstr>
      <vt:lpstr>SEPTEMBER 20</vt:lpstr>
      <vt:lpstr>OCTOBER20</vt:lpstr>
      <vt:lpstr>NOVEMBER20</vt:lpstr>
      <vt:lpstr>DECEMBER 20</vt:lpstr>
      <vt:lpstr>JANUARY 21</vt:lpstr>
      <vt:lpstr>FEBRUARY21</vt:lpstr>
      <vt:lpstr>MARCH 21</vt:lpstr>
      <vt:lpstr>APRIL 21</vt:lpstr>
      <vt:lpstr>MAY 21</vt:lpstr>
      <vt:lpstr>JUNE 21</vt:lpstr>
      <vt:lpstr>JULY 21</vt:lpstr>
      <vt:lpstr>AUGUST 21</vt:lpstr>
      <vt:lpstr>SEPTEMBER 21</vt:lpstr>
      <vt:lpstr>OCT 21</vt:lpstr>
      <vt:lpstr>NOVEMBER 21</vt:lpstr>
      <vt:lpstr>DECEMBER 21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2021-12-01T14:34:26Z</dcterms:modified>
</cp:coreProperties>
</file>