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345" windowWidth="14895" windowHeight="5445" tabRatio="599" firstSheet="79" activeTab="85"/>
  </bookViews>
  <sheets>
    <sheet name="SEPTEMBER" sheetId="4" r:id="rId1"/>
    <sheet name="OCTOBER" sheetId="6" r:id="rId2"/>
    <sheet name="NOVEMBER" sheetId="7" r:id="rId3"/>
    <sheet name="DECEMBER" sheetId="8" r:id="rId4"/>
    <sheet name="JANUARY" sheetId="9" r:id="rId5"/>
    <sheet name="FEBRUARY" sheetId="10" r:id="rId6"/>
    <sheet name="march" sheetId="11" r:id="rId7"/>
    <sheet name="Sheet1" sheetId="12" r:id="rId8"/>
    <sheet name="Sheet2" sheetId="13" r:id="rId9"/>
    <sheet name="Sheet3" sheetId="14" r:id="rId10"/>
    <sheet name="july" sheetId="15" r:id="rId11"/>
    <sheet name="AUGUST  " sheetId="16" r:id="rId12"/>
    <sheet name="SEP" sheetId="17" r:id="rId13"/>
    <sheet name="Sheet4" sheetId="18" r:id="rId14"/>
    <sheet name="Sheet5" sheetId="19" r:id="rId15"/>
    <sheet name="DEC" sheetId="20" r:id="rId16"/>
    <sheet name="JAN 2015" sheetId="21" r:id="rId17"/>
    <sheet name="FEB15" sheetId="22" r:id="rId18"/>
    <sheet name="MAR15" sheetId="23" r:id="rId19"/>
    <sheet name="APRIL 2015" sheetId="24" r:id="rId20"/>
    <sheet name="MAY 2015" sheetId="25" r:id="rId21"/>
    <sheet name="JUNE 2015" sheetId="26" r:id="rId22"/>
    <sheet name="JULY 2015" sheetId="27" r:id="rId23"/>
    <sheet name="AUGUST  2015" sheetId="28" r:id="rId24"/>
    <sheet name="SEPT 2015" sheetId="29" r:id="rId25"/>
    <sheet name="OCT 2015" sheetId="30" r:id="rId26"/>
    <sheet name="NOV 2015" sheetId="31" r:id="rId27"/>
    <sheet name="JAN 2016" sheetId="32" r:id="rId28"/>
    <sheet name="Sheet6" sheetId="33" r:id="rId29"/>
    <sheet name="MAY" sheetId="34" r:id="rId30"/>
    <sheet name="JUNE" sheetId="35" r:id="rId31"/>
    <sheet name="JULY 2016" sheetId="36" r:id="rId32"/>
    <sheet name="september 2016" sheetId="37" r:id="rId33"/>
    <sheet name="OCT" sheetId="38" r:id="rId34"/>
    <sheet name="Sheet8" sheetId="39" r:id="rId35"/>
    <sheet name="Sheet7" sheetId="40" r:id="rId36"/>
    <sheet name="Sheet9" sheetId="41" r:id="rId37"/>
    <sheet name="FEB 2017" sheetId="42" r:id="rId38"/>
    <sheet name="MARCH 2017" sheetId="43" r:id="rId39"/>
    <sheet name="APRIL 2017" sheetId="44" r:id="rId40"/>
    <sheet name="MAY 2017" sheetId="45" r:id="rId41"/>
    <sheet name="JULY 2017" sheetId="47" r:id="rId42"/>
    <sheet name="JUNE 2017" sheetId="46" r:id="rId43"/>
    <sheet name="AUGUST 2017" sheetId="48" r:id="rId44"/>
    <sheet name="SPETEMBER" sheetId="49" r:id="rId45"/>
    <sheet name="OCT 17" sheetId="50" r:id="rId46"/>
    <sheet name="NOV" sheetId="51" r:id="rId47"/>
    <sheet name="DECE" sheetId="52" r:id="rId48"/>
    <sheet name="JAN" sheetId="53" r:id="rId49"/>
    <sheet name="FEB18" sheetId="54" r:id="rId50"/>
    <sheet name="MARCH 18" sheetId="55" r:id="rId51"/>
    <sheet name="APRIL" sheetId="56" r:id="rId52"/>
    <sheet name="MAY 18" sheetId="57" r:id="rId53"/>
    <sheet name="JUNE18" sheetId="58" r:id="rId54"/>
    <sheet name="JULY7" sheetId="59" r:id="rId55"/>
    <sheet name="AUG" sheetId="60" r:id="rId56"/>
    <sheet name="SEPT" sheetId="61" r:id="rId57"/>
    <sheet name="OCTO" sheetId="62" r:id="rId58"/>
    <sheet name="NOV " sheetId="63" r:id="rId59"/>
    <sheet name="DECEM" sheetId="64" r:id="rId60"/>
    <sheet name="JANUARY " sheetId="65" r:id="rId61"/>
    <sheet name="FEBRUARY " sheetId="66" r:id="rId62"/>
    <sheet name="MARCH " sheetId="67" r:id="rId63"/>
    <sheet name="APRIL " sheetId="68" r:id="rId64"/>
    <sheet name="MAY " sheetId="69" r:id="rId65"/>
    <sheet name="JUNE " sheetId="70" r:id="rId66"/>
    <sheet name="JULY  " sheetId="71" r:id="rId67"/>
    <sheet name="AUGUST " sheetId="72" r:id="rId68"/>
    <sheet name="SEPTEMBER 19" sheetId="73" r:id="rId69"/>
    <sheet name="OCTOBER19" sheetId="74" r:id="rId70"/>
    <sheet name="NOVEMBER 19" sheetId="75" r:id="rId71"/>
    <sheet name="DECEMBER 19" sheetId="76" r:id="rId72"/>
    <sheet name="JANUARY 20" sheetId="77" r:id="rId73"/>
    <sheet name="FEBRUARY 20" sheetId="78" r:id="rId74"/>
    <sheet name="MARCH 20" sheetId="79" r:id="rId75"/>
    <sheet name="APRIL 20" sheetId="80" r:id="rId76"/>
    <sheet name="MAY 20" sheetId="81" r:id="rId77"/>
    <sheet name="SEPT 20" sheetId="82" r:id="rId78"/>
    <sheet name="OCTOBER 20" sheetId="83" r:id="rId79"/>
    <sheet name="NOVEMBER20" sheetId="84" r:id="rId80"/>
    <sheet name="DECEMBER 20" sheetId="85" r:id="rId81"/>
    <sheet name="JANUARY 21" sheetId="86" r:id="rId82"/>
    <sheet name="FEBRUARY21" sheetId="87" r:id="rId83"/>
    <sheet name="MARCH 21" sheetId="88" r:id="rId84"/>
    <sheet name="APRIL 21" sheetId="89" r:id="rId85"/>
    <sheet name="Sheet10" sheetId="90" r:id="rId86"/>
  </sheets>
  <calcPr calcId="144525" iterate="1" iterateCount="300"/>
</workbook>
</file>

<file path=xl/calcChain.xml><?xml version="1.0" encoding="utf-8"?>
<calcChain xmlns="http://schemas.openxmlformats.org/spreadsheetml/2006/main">
  <c r="H26" i="90" l="1"/>
  <c r="D26" i="90"/>
  <c r="H31" i="90" l="1"/>
  <c r="H30" i="90"/>
  <c r="H29" i="90"/>
  <c r="H28" i="90"/>
  <c r="E18" i="89" l="1"/>
  <c r="H26" i="89"/>
  <c r="G22" i="89"/>
  <c r="D6" i="90" l="1"/>
  <c r="D7" i="90"/>
  <c r="D8" i="90"/>
  <c r="D9" i="90"/>
  <c r="D10" i="90"/>
  <c r="D11" i="90"/>
  <c r="D13" i="90"/>
  <c r="F13" i="90" s="1"/>
  <c r="H13" i="90" s="1"/>
  <c r="D14" i="90"/>
  <c r="D15" i="90"/>
  <c r="F15" i="90" s="1"/>
  <c r="H15" i="90" s="1"/>
  <c r="D16" i="90"/>
  <c r="D5" i="90"/>
  <c r="F5" i="90" s="1"/>
  <c r="E18" i="90"/>
  <c r="I17" i="90"/>
  <c r="C25" i="90" s="1"/>
  <c r="G25" i="90" s="1"/>
  <c r="E17" i="90"/>
  <c r="C22" i="90" s="1"/>
  <c r="C17" i="90"/>
  <c r="F16" i="90"/>
  <c r="H16" i="90" s="1"/>
  <c r="F14" i="90"/>
  <c r="H14" i="90" s="1"/>
  <c r="G17" i="90"/>
  <c r="F11" i="90"/>
  <c r="H11" i="90" s="1"/>
  <c r="F10" i="90"/>
  <c r="H10" i="90" s="1"/>
  <c r="F9" i="90"/>
  <c r="H9" i="90" s="1"/>
  <c r="F8" i="90"/>
  <c r="H8" i="90" s="1"/>
  <c r="F7" i="90"/>
  <c r="H7" i="90" s="1"/>
  <c r="F6" i="90"/>
  <c r="G22" i="90" l="1"/>
  <c r="H6" i="90"/>
  <c r="H5" i="90"/>
  <c r="G14" i="89"/>
  <c r="G11" i="89"/>
  <c r="D26" i="89"/>
  <c r="H31" i="89"/>
  <c r="H30" i="89"/>
  <c r="H29" i="89"/>
  <c r="H28" i="89"/>
  <c r="D28" i="89"/>
  <c r="D29" i="89"/>
  <c r="G14" i="88" l="1"/>
  <c r="H31" i="88"/>
  <c r="D31" i="88"/>
  <c r="D6" i="89" l="1"/>
  <c r="D7" i="89"/>
  <c r="D8" i="89"/>
  <c r="D9" i="89"/>
  <c r="D10" i="89"/>
  <c r="D11" i="89"/>
  <c r="D12" i="89"/>
  <c r="D13" i="89"/>
  <c r="D15" i="89"/>
  <c r="D16" i="89"/>
  <c r="D5" i="89"/>
  <c r="H33" i="89"/>
  <c r="G25" i="89"/>
  <c r="C25" i="89"/>
  <c r="I17" i="89"/>
  <c r="G17" i="89"/>
  <c r="E17" i="89"/>
  <c r="C22" i="89" s="1"/>
  <c r="C17" i="89"/>
  <c r="H16" i="89"/>
  <c r="F16" i="89"/>
  <c r="F15" i="89"/>
  <c r="H15" i="89" s="1"/>
  <c r="F13" i="89"/>
  <c r="H13" i="89" s="1"/>
  <c r="F12" i="89"/>
  <c r="H12" i="89" s="1"/>
  <c r="D12" i="90" s="1"/>
  <c r="F12" i="90" s="1"/>
  <c r="F11" i="89"/>
  <c r="D30" i="89" s="1"/>
  <c r="F10" i="89"/>
  <c r="H10" i="89" s="1"/>
  <c r="H9" i="89"/>
  <c r="F9" i="89"/>
  <c r="F8" i="89"/>
  <c r="H8" i="89" s="1"/>
  <c r="H7" i="89"/>
  <c r="F7" i="89"/>
  <c r="F6" i="89"/>
  <c r="H6" i="89" s="1"/>
  <c r="F5" i="89"/>
  <c r="H5" i="89" s="1"/>
  <c r="H33" i="90" l="1"/>
  <c r="H34" i="90" s="1"/>
  <c r="D33" i="90"/>
  <c r="D34" i="90" s="1"/>
  <c r="H12" i="90"/>
  <c r="H17" i="90" s="1"/>
  <c r="F17" i="90"/>
  <c r="H11" i="89"/>
  <c r="N33" i="87"/>
  <c r="M29" i="87"/>
  <c r="N32" i="87"/>
  <c r="N31" i="87"/>
  <c r="N26" i="87"/>
  <c r="N25" i="87"/>
  <c r="N24" i="87"/>
  <c r="M31" i="87"/>
  <c r="K10" i="87"/>
  <c r="K22" i="86"/>
  <c r="L26" i="85"/>
  <c r="K21" i="86"/>
  <c r="D6" i="88" l="1"/>
  <c r="D7" i="88"/>
  <c r="D8" i="88"/>
  <c r="D9" i="88"/>
  <c r="D10" i="88"/>
  <c r="D11" i="88"/>
  <c r="D12" i="88"/>
  <c r="D13" i="88"/>
  <c r="D15" i="88"/>
  <c r="D16" i="88"/>
  <c r="D5" i="88"/>
  <c r="H33" i="88" l="1"/>
  <c r="I17" i="88"/>
  <c r="C25" i="88" s="1"/>
  <c r="G25" i="88" s="1"/>
  <c r="G17" i="88"/>
  <c r="G22" i="88" s="1"/>
  <c r="E17" i="88"/>
  <c r="C17" i="88"/>
  <c r="F16" i="88"/>
  <c r="H16" i="88" s="1"/>
  <c r="F15" i="88"/>
  <c r="H15" i="88" s="1"/>
  <c r="F13" i="88"/>
  <c r="F12" i="88"/>
  <c r="F11" i="88"/>
  <c r="H11" i="88" s="1"/>
  <c r="F10" i="88"/>
  <c r="H10" i="88" s="1"/>
  <c r="F9" i="88"/>
  <c r="H9" i="88" s="1"/>
  <c r="F8" i="88"/>
  <c r="H8" i="88" s="1"/>
  <c r="F7" i="88"/>
  <c r="H7" i="88" s="1"/>
  <c r="F6" i="88"/>
  <c r="H6" i="88" s="1"/>
  <c r="F5" i="88"/>
  <c r="H12" i="88" l="1"/>
  <c r="D29" i="88"/>
  <c r="H13" i="88"/>
  <c r="D30" i="88"/>
  <c r="C22" i="88"/>
  <c r="H5" i="88"/>
  <c r="D26" i="88"/>
  <c r="G8" i="87"/>
  <c r="D33" i="88" l="1"/>
  <c r="H26" i="88"/>
  <c r="G13" i="87"/>
  <c r="G11" i="87" l="1"/>
  <c r="G23" i="87" l="1"/>
  <c r="C23" i="87"/>
  <c r="D6" i="87"/>
  <c r="D7" i="87"/>
  <c r="D8" i="87"/>
  <c r="D9" i="87"/>
  <c r="D10" i="87"/>
  <c r="D11" i="87"/>
  <c r="D12" i="87"/>
  <c r="D13" i="87"/>
  <c r="D14" i="87"/>
  <c r="D15" i="87"/>
  <c r="D16" i="87"/>
  <c r="D5" i="87"/>
  <c r="H33" i="87"/>
  <c r="D33" i="87"/>
  <c r="I17" i="87"/>
  <c r="C25" i="87" s="1"/>
  <c r="G25" i="87" s="1"/>
  <c r="E17" i="87"/>
  <c r="C17" i="87"/>
  <c r="F16" i="87"/>
  <c r="H16" i="87" s="1"/>
  <c r="F15" i="87"/>
  <c r="H15" i="87" s="1"/>
  <c r="F14" i="87"/>
  <c r="H14" i="87" s="1"/>
  <c r="D14" i="88" s="1"/>
  <c r="F13" i="87"/>
  <c r="H13" i="87" s="1"/>
  <c r="F12" i="87"/>
  <c r="H12" i="87" s="1"/>
  <c r="F11" i="87"/>
  <c r="H11" i="87" s="1"/>
  <c r="F10" i="87"/>
  <c r="H10" i="87" s="1"/>
  <c r="F9" i="87"/>
  <c r="H9" i="87" s="1"/>
  <c r="F8" i="87"/>
  <c r="H8" i="87" s="1"/>
  <c r="F7" i="87"/>
  <c r="H7" i="87" s="1"/>
  <c r="G17" i="87"/>
  <c r="G22" i="87" s="1"/>
  <c r="C22" i="87" l="1"/>
  <c r="D26" i="87" s="1"/>
  <c r="D17" i="88"/>
  <c r="F14" i="88"/>
  <c r="F5" i="87"/>
  <c r="D17" i="87"/>
  <c r="H26" i="87"/>
  <c r="G33" i="87" s="1"/>
  <c r="I33" i="87" s="1"/>
  <c r="G23" i="88" s="1"/>
  <c r="G33" i="88" s="1"/>
  <c r="I33" i="88" s="1"/>
  <c r="G23" i="89" s="1"/>
  <c r="G33" i="89" s="1"/>
  <c r="I33" i="89" s="1"/>
  <c r="G23" i="90" s="1"/>
  <c r="G34" i="90" s="1"/>
  <c r="I34" i="90" s="1"/>
  <c r="H5" i="87"/>
  <c r="F6" i="87"/>
  <c r="G8" i="86"/>
  <c r="C33" i="87" l="1"/>
  <c r="E33" i="87" s="1"/>
  <c r="C23" i="88" s="1"/>
  <c r="L24" i="87"/>
  <c r="L25" i="87" s="1"/>
  <c r="L26" i="87" s="1"/>
  <c r="H14" i="88"/>
  <c r="F17" i="88"/>
  <c r="H17" i="87"/>
  <c r="F17" i="87"/>
  <c r="G13" i="86"/>
  <c r="H17" i="88" l="1"/>
  <c r="D14" i="89"/>
  <c r="C33" i="88"/>
  <c r="E33" i="88" s="1"/>
  <c r="C23" i="89" s="1"/>
  <c r="C33" i="89" s="1"/>
  <c r="G11" i="86"/>
  <c r="D17" i="89" l="1"/>
  <c r="F14" i="89"/>
  <c r="D31" i="89" s="1"/>
  <c r="D33" i="89" s="1"/>
  <c r="E33" i="89" s="1"/>
  <c r="C23" i="90" s="1"/>
  <c r="C34" i="90" s="1"/>
  <c r="E34" i="90" s="1"/>
  <c r="G6" i="86"/>
  <c r="H14" i="89" l="1"/>
  <c r="H17" i="89" s="1"/>
  <c r="D17" i="90" s="1"/>
  <c r="F17" i="89"/>
  <c r="H33" i="86"/>
  <c r="D33" i="86"/>
  <c r="I17" i="86"/>
  <c r="C25" i="86" s="1"/>
  <c r="G25" i="86" s="1"/>
  <c r="E17" i="86"/>
  <c r="C22" i="86" s="1"/>
  <c r="C17" i="86"/>
  <c r="G17" i="86"/>
  <c r="G22" i="86" s="1"/>
  <c r="F5" i="86"/>
  <c r="D30" i="85"/>
  <c r="G6" i="85"/>
  <c r="H26" i="86" l="1"/>
  <c r="D26" i="86"/>
  <c r="H5" i="86"/>
  <c r="N22" i="84"/>
  <c r="N23" i="84" s="1"/>
  <c r="H30" i="85"/>
  <c r="N24" i="84" l="1"/>
  <c r="N26" i="84" s="1"/>
  <c r="N27" i="84" l="1"/>
  <c r="N28" i="84" s="1"/>
  <c r="F5" i="85" l="1"/>
  <c r="H33" i="85"/>
  <c r="D33" i="85"/>
  <c r="C25" i="85"/>
  <c r="G25" i="85" s="1"/>
  <c r="I17" i="85"/>
  <c r="E17" i="85"/>
  <c r="C22" i="85" s="1"/>
  <c r="C17" i="85"/>
  <c r="G17" i="85"/>
  <c r="G22" i="85" s="1"/>
  <c r="H26" i="85" l="1"/>
  <c r="H5" i="85"/>
  <c r="D26" i="85"/>
  <c r="G5" i="84" l="1"/>
  <c r="G6" i="84" l="1"/>
  <c r="G5" i="83" l="1"/>
  <c r="H33" i="84" l="1"/>
  <c r="D33" i="84"/>
  <c r="I17" i="84"/>
  <c r="C25" i="84" s="1"/>
  <c r="G25" i="84" s="1"/>
  <c r="E17" i="84"/>
  <c r="C22" i="84" s="1"/>
  <c r="C17" i="84"/>
  <c r="G17" i="84"/>
  <c r="G22" i="84" s="1"/>
  <c r="H26" i="84" l="1"/>
  <c r="D26" i="84"/>
  <c r="G12" i="83"/>
  <c r="G8" i="83" l="1"/>
  <c r="G13" i="83" l="1"/>
  <c r="G9" i="83" l="1"/>
  <c r="H33" i="83" l="1"/>
  <c r="D33" i="83"/>
  <c r="I17" i="83"/>
  <c r="C25" i="83" s="1"/>
  <c r="G25" i="83" s="1"/>
  <c r="E17" i="83"/>
  <c r="C22" i="83" s="1"/>
  <c r="H26" i="83" s="1"/>
  <c r="C17" i="83"/>
  <c r="G17" i="83"/>
  <c r="G22" i="83" s="1"/>
  <c r="D26" i="83" l="1"/>
  <c r="G6" i="82"/>
  <c r="J33" i="78" l="1"/>
  <c r="H31" i="80"/>
  <c r="G6" i="80"/>
  <c r="D31" i="80"/>
  <c r="K30" i="78"/>
  <c r="H33" i="82" l="1"/>
  <c r="D33" i="82"/>
  <c r="I17" i="82"/>
  <c r="C25" i="82" s="1"/>
  <c r="G25" i="82" s="1"/>
  <c r="G17" i="82"/>
  <c r="G22" i="82" s="1"/>
  <c r="E17" i="82"/>
  <c r="C22" i="82" s="1"/>
  <c r="C17" i="82"/>
  <c r="F9" i="82"/>
  <c r="H9" i="82" l="1"/>
  <c r="D9" i="83" s="1"/>
  <c r="F9" i="83" s="1"/>
  <c r="H9" i="83" s="1"/>
  <c r="D9" i="84" s="1"/>
  <c r="F9" i="84" s="1"/>
  <c r="H9" i="84" s="1"/>
  <c r="H26" i="82"/>
  <c r="D26" i="82"/>
  <c r="D9" i="86" l="1"/>
  <c r="F9" i="86" s="1"/>
  <c r="H9" i="86" s="1"/>
  <c r="D9" i="85"/>
  <c r="F9" i="85" s="1"/>
  <c r="H9" i="85" s="1"/>
  <c r="D9" i="81"/>
  <c r="F9" i="81" s="1"/>
  <c r="H33" i="81"/>
  <c r="D33" i="81"/>
  <c r="I17" i="81"/>
  <c r="C25" i="81" s="1"/>
  <c r="G25" i="81" s="1"/>
  <c r="G17" i="81"/>
  <c r="G22" i="81" s="1"/>
  <c r="E17" i="81"/>
  <c r="C22" i="81" s="1"/>
  <c r="C17" i="81"/>
  <c r="D26" i="81" l="1"/>
  <c r="M24" i="80"/>
  <c r="G11" i="79" l="1"/>
  <c r="H31" i="79" l="1"/>
  <c r="D31" i="79"/>
  <c r="D9" i="80" l="1"/>
  <c r="H33" i="80"/>
  <c r="D33" i="80"/>
  <c r="I17" i="80"/>
  <c r="C25" i="80" s="1"/>
  <c r="G25" i="80" s="1"/>
  <c r="G17" i="80"/>
  <c r="G22" i="80" s="1"/>
  <c r="K28" i="80" s="1"/>
  <c r="K29" i="80" s="1"/>
  <c r="E17" i="80"/>
  <c r="C22" i="80" s="1"/>
  <c r="C17" i="80"/>
  <c r="F9" i="80"/>
  <c r="F6" i="82" l="1"/>
  <c r="H6" i="82" s="1"/>
  <c r="D6" i="83" s="1"/>
  <c r="F6" i="83" s="1"/>
  <c r="H6" i="83" s="1"/>
  <c r="D6" i="84" s="1"/>
  <c r="F6" i="84" s="1"/>
  <c r="H6" i="84" s="1"/>
  <c r="H26" i="80"/>
  <c r="D26" i="80"/>
  <c r="G7" i="78"/>
  <c r="D6" i="86" l="1"/>
  <c r="D6" i="85"/>
  <c r="D9" i="79"/>
  <c r="H33" i="79"/>
  <c r="D33" i="79"/>
  <c r="I17" i="79"/>
  <c r="C25" i="79" s="1"/>
  <c r="G25" i="79" s="1"/>
  <c r="G17" i="79"/>
  <c r="G22" i="79" s="1"/>
  <c r="E17" i="79"/>
  <c r="C22" i="79" s="1"/>
  <c r="C17" i="79"/>
  <c r="F9" i="79"/>
  <c r="F6" i="85" l="1"/>
  <c r="F6" i="86"/>
  <c r="H26" i="79"/>
  <c r="J26" i="79" s="1"/>
  <c r="D26" i="79"/>
  <c r="D9" i="78"/>
  <c r="G14" i="77"/>
  <c r="G14" i="76"/>
  <c r="G14" i="74"/>
  <c r="G12" i="73"/>
  <c r="G13" i="73"/>
  <c r="G13" i="72"/>
  <c r="H33" i="78"/>
  <c r="D33" i="78"/>
  <c r="I17" i="78"/>
  <c r="C25" i="78" s="1"/>
  <c r="G25" i="78" s="1"/>
  <c r="G17" i="78"/>
  <c r="G22" i="78" s="1"/>
  <c r="E17" i="78"/>
  <c r="C17" i="78"/>
  <c r="F9" i="78"/>
  <c r="H6" i="85" l="1"/>
  <c r="H6" i="86"/>
  <c r="C22" i="78"/>
  <c r="H26" i="78" s="1"/>
  <c r="D26" i="78"/>
  <c r="F7" i="82" l="1"/>
  <c r="H7" i="82" s="1"/>
  <c r="D7" i="83" s="1"/>
  <c r="F7" i="83" s="1"/>
  <c r="H7" i="83" s="1"/>
  <c r="D7" i="84" s="1"/>
  <c r="F7" i="84" s="1"/>
  <c r="H7" i="84" s="1"/>
  <c r="D31" i="75"/>
  <c r="D7" i="86" l="1"/>
  <c r="D7" i="85"/>
  <c r="F7" i="85" l="1"/>
  <c r="F7" i="86"/>
  <c r="D9" i="77"/>
  <c r="F9" i="77" s="1"/>
  <c r="H33" i="77"/>
  <c r="D33" i="77"/>
  <c r="C25" i="77"/>
  <c r="G25" i="77" s="1"/>
  <c r="I17" i="77"/>
  <c r="G17" i="77"/>
  <c r="G22" i="77" s="1"/>
  <c r="E17" i="77"/>
  <c r="C22" i="77" s="1"/>
  <c r="H26" i="77" s="1"/>
  <c r="C17" i="77"/>
  <c r="H7" i="86" l="1"/>
  <c r="H7" i="85"/>
  <c r="D26" i="77"/>
  <c r="G7" i="76"/>
  <c r="G17" i="76" s="1"/>
  <c r="E17" i="76" l="1"/>
  <c r="D9" i="76" l="1"/>
  <c r="D33" i="76" l="1"/>
  <c r="I17" i="76"/>
  <c r="C25" i="76" s="1"/>
  <c r="G25" i="76" s="1"/>
  <c r="G22" i="76"/>
  <c r="C22" i="76"/>
  <c r="C17" i="76"/>
  <c r="F9" i="76"/>
  <c r="D26" i="76" l="1"/>
  <c r="H33" i="76"/>
  <c r="H26" i="76"/>
  <c r="D9" i="75" l="1"/>
  <c r="F9" i="75" s="1"/>
  <c r="G7" i="74"/>
  <c r="G6" i="74"/>
  <c r="F6" i="74"/>
  <c r="F13" i="74"/>
  <c r="G8" i="73"/>
  <c r="F6" i="71"/>
  <c r="D33" i="75" l="1"/>
  <c r="H30" i="75"/>
  <c r="C17" i="74"/>
  <c r="E17" i="75" l="1"/>
  <c r="C22" i="75" s="1"/>
  <c r="D26" i="75" s="1"/>
  <c r="I17" i="75"/>
  <c r="C25" i="75" s="1"/>
  <c r="G25" i="75" s="1"/>
  <c r="G17" i="75"/>
  <c r="G22" i="75" s="1"/>
  <c r="C17" i="75"/>
  <c r="H26" i="75" l="1"/>
  <c r="H30" i="74" l="1"/>
  <c r="D7" i="74" l="1"/>
  <c r="F7" i="74" s="1"/>
  <c r="H7" i="74" s="1"/>
  <c r="D9" i="74"/>
  <c r="F9" i="74" s="1"/>
  <c r="I17" i="74"/>
  <c r="C25" i="74" s="1"/>
  <c r="G25" i="74" s="1"/>
  <c r="E17" i="74"/>
  <c r="C22" i="74" s="1"/>
  <c r="H13" i="74"/>
  <c r="G17" i="74"/>
  <c r="H6" i="74"/>
  <c r="D6" i="75" l="1"/>
  <c r="F6" i="75" s="1"/>
  <c r="H6" i="75" s="1"/>
  <c r="D6" i="76" s="1"/>
  <c r="F6" i="76" s="1"/>
  <c r="H6" i="76" s="1"/>
  <c r="D6" i="77" s="1"/>
  <c r="F6" i="77" s="1"/>
  <c r="H6" i="77" s="1"/>
  <c r="D6" i="78" s="1"/>
  <c r="F6" i="78" s="1"/>
  <c r="H6" i="78" s="1"/>
  <c r="D6" i="79" s="1"/>
  <c r="F6" i="79" s="1"/>
  <c r="H6" i="79" s="1"/>
  <c r="D6" i="80" s="1"/>
  <c r="F6" i="80" s="1"/>
  <c r="H6" i="80" s="1"/>
  <c r="D6" i="81" s="1"/>
  <c r="F6" i="81" s="1"/>
  <c r="H6" i="81" s="1"/>
  <c r="D13" i="75"/>
  <c r="F13" i="75" s="1"/>
  <c r="H13" i="75" s="1"/>
  <c r="D13" i="76" s="1"/>
  <c r="F13" i="76" s="1"/>
  <c r="H13" i="76" s="1"/>
  <c r="D13" i="77" s="1"/>
  <c r="F13" i="77" s="1"/>
  <c r="H13" i="77" s="1"/>
  <c r="D13" i="78" s="1"/>
  <c r="F13" i="78" s="1"/>
  <c r="H13" i="78" s="1"/>
  <c r="D13" i="79" s="1"/>
  <c r="F13" i="79" s="1"/>
  <c r="H13" i="79" s="1"/>
  <c r="D13" i="80" s="1"/>
  <c r="F13" i="80" s="1"/>
  <c r="H13" i="80" s="1"/>
  <c r="D13" i="81" s="1"/>
  <c r="F13" i="81" s="1"/>
  <c r="H13" i="81" s="1"/>
  <c r="F13" i="82" s="1"/>
  <c r="H13" i="82" s="1"/>
  <c r="D13" i="83" s="1"/>
  <c r="F13" i="83" s="1"/>
  <c r="H13" i="83" s="1"/>
  <c r="D13" i="84" s="1"/>
  <c r="F13" i="84" s="1"/>
  <c r="H13" i="84" s="1"/>
  <c r="D7" i="75"/>
  <c r="F7" i="75" s="1"/>
  <c r="H7" i="75" s="1"/>
  <c r="D7" i="76" s="1"/>
  <c r="F7" i="76" s="1"/>
  <c r="H7" i="76" s="1"/>
  <c r="D7" i="77" s="1"/>
  <c r="F7" i="77" s="1"/>
  <c r="H7" i="77" s="1"/>
  <c r="D7" i="78" s="1"/>
  <c r="F7" i="78" s="1"/>
  <c r="H7" i="78" s="1"/>
  <c r="D7" i="79" s="1"/>
  <c r="F7" i="79" s="1"/>
  <c r="H7" i="79" s="1"/>
  <c r="D7" i="80" s="1"/>
  <c r="F7" i="80" s="1"/>
  <c r="H7" i="80" s="1"/>
  <c r="D7" i="81" s="1"/>
  <c r="F7" i="81" s="1"/>
  <c r="H7" i="81" s="1"/>
  <c r="G22" i="74"/>
  <c r="H26" i="74"/>
  <c r="D26" i="74"/>
  <c r="H30" i="73"/>
  <c r="D13" i="86" l="1"/>
  <c r="F13" i="86" s="1"/>
  <c r="H13" i="86" s="1"/>
  <c r="D13" i="85"/>
  <c r="F13" i="85" s="1"/>
  <c r="H13" i="85" s="1"/>
  <c r="H29" i="73"/>
  <c r="E17" i="73"/>
  <c r="H30" i="72" l="1"/>
  <c r="D32" i="73" l="1"/>
  <c r="H32" i="73"/>
  <c r="I17" i="73"/>
  <c r="C24" i="73" s="1"/>
  <c r="G24" i="73" s="1"/>
  <c r="G17" i="73"/>
  <c r="C17" i="73"/>
  <c r="G22" i="73" l="1"/>
  <c r="C22" i="73"/>
  <c r="D25" i="73" s="1"/>
  <c r="H25" i="73"/>
  <c r="H29" i="72" l="1"/>
  <c r="E17" i="72" l="1"/>
  <c r="H32" i="72" l="1"/>
  <c r="D32" i="72"/>
  <c r="I17" i="72"/>
  <c r="C24" i="72" s="1"/>
  <c r="G24" i="72" s="1"/>
  <c r="G17" i="72"/>
  <c r="C22" i="72"/>
  <c r="C17" i="72"/>
  <c r="G22" i="72" l="1"/>
  <c r="H25" i="72"/>
  <c r="D25" i="72"/>
  <c r="C32" i="72" s="1"/>
  <c r="E32" i="72" s="1"/>
  <c r="D32" i="71"/>
  <c r="C23" i="73" l="1"/>
  <c r="C32" i="73" s="1"/>
  <c r="E32" i="73" s="1"/>
  <c r="C23" i="74" s="1"/>
  <c r="C33" i="74" s="1"/>
  <c r="H32" i="71"/>
  <c r="I17" i="71"/>
  <c r="G17" i="71"/>
  <c r="G22" i="71" s="1"/>
  <c r="E17" i="71"/>
  <c r="C22" i="71" s="1"/>
  <c r="C17" i="71"/>
  <c r="F16" i="71"/>
  <c r="H16" i="71" s="1"/>
  <c r="D16" i="72" s="1"/>
  <c r="F16" i="72" s="1"/>
  <c r="H16" i="72" s="1"/>
  <c r="D16" i="73" s="1"/>
  <c r="F16" i="73" s="1"/>
  <c r="H16" i="73" s="1"/>
  <c r="D16" i="74" s="1"/>
  <c r="F16" i="74" s="1"/>
  <c r="H16" i="74" s="1"/>
  <c r="D16" i="75" s="1"/>
  <c r="F16" i="75" s="1"/>
  <c r="H16" i="75" s="1"/>
  <c r="F15" i="71"/>
  <c r="H15" i="71" s="1"/>
  <c r="D15" i="72" s="1"/>
  <c r="F15" i="72" s="1"/>
  <c r="H15" i="72" s="1"/>
  <c r="D15" i="73" s="1"/>
  <c r="F15" i="73" s="1"/>
  <c r="H15" i="73" s="1"/>
  <c r="D15" i="74" s="1"/>
  <c r="F15" i="74" s="1"/>
  <c r="H15" i="74" s="1"/>
  <c r="D15" i="75" s="1"/>
  <c r="F15" i="75" s="1"/>
  <c r="H15" i="75" s="1"/>
  <c r="H14" i="71"/>
  <c r="D14" i="72" s="1"/>
  <c r="F14" i="72" s="1"/>
  <c r="H14" i="72" s="1"/>
  <c r="D14" i="73" s="1"/>
  <c r="F14" i="73" s="1"/>
  <c r="H14" i="73" s="1"/>
  <c r="F13" i="71"/>
  <c r="H13" i="71" s="1"/>
  <c r="D13" i="72" s="1"/>
  <c r="F13" i="72" s="1"/>
  <c r="H13" i="72" s="1"/>
  <c r="D13" i="73" s="1"/>
  <c r="F13" i="73" s="1"/>
  <c r="H13" i="73" s="1"/>
  <c r="D14" i="74" s="1"/>
  <c r="F14" i="74" s="1"/>
  <c r="H14" i="74" s="1"/>
  <c r="F12" i="71"/>
  <c r="H12" i="71" s="1"/>
  <c r="D12" i="72" s="1"/>
  <c r="F12" i="72" s="1"/>
  <c r="H12" i="72" s="1"/>
  <c r="D12" i="73" s="1"/>
  <c r="F12" i="73" s="1"/>
  <c r="H12" i="73" s="1"/>
  <c r="D12" i="74" s="1"/>
  <c r="F12" i="74" s="1"/>
  <c r="H12" i="74" s="1"/>
  <c r="F11" i="71"/>
  <c r="H11" i="71" s="1"/>
  <c r="D11" i="72" s="1"/>
  <c r="F11" i="72" s="1"/>
  <c r="H11" i="72" s="1"/>
  <c r="D11" i="73" s="1"/>
  <c r="F11" i="73" s="1"/>
  <c r="H11" i="73" s="1"/>
  <c r="D11" i="74" s="1"/>
  <c r="F11" i="74" s="1"/>
  <c r="H11" i="74" s="1"/>
  <c r="F10" i="71"/>
  <c r="H10" i="71" s="1"/>
  <c r="D10" i="72" s="1"/>
  <c r="F10" i="72" s="1"/>
  <c r="H10" i="72" s="1"/>
  <c r="D10" i="73" s="1"/>
  <c r="F10" i="73" s="1"/>
  <c r="H10" i="73" s="1"/>
  <c r="D10" i="74" s="1"/>
  <c r="F10" i="74" s="1"/>
  <c r="H10" i="74" s="1"/>
  <c r="F9" i="71"/>
  <c r="H9" i="71" s="1"/>
  <c r="D9" i="72" s="1"/>
  <c r="F9" i="72" s="1"/>
  <c r="F8" i="71"/>
  <c r="H8" i="71" s="1"/>
  <c r="D8" i="72" s="1"/>
  <c r="F8" i="72" s="1"/>
  <c r="H8" i="72" s="1"/>
  <c r="D8" i="73" s="1"/>
  <c r="F7" i="71"/>
  <c r="H7" i="71" s="1"/>
  <c r="D7" i="72" s="1"/>
  <c r="F7" i="72" s="1"/>
  <c r="H7" i="72" s="1"/>
  <c r="D7" i="73" s="1"/>
  <c r="F7" i="73" s="1"/>
  <c r="H6" i="71"/>
  <c r="D6" i="72" s="1"/>
  <c r="F6" i="72" s="1"/>
  <c r="F5" i="71"/>
  <c r="D31" i="74" l="1"/>
  <c r="D33" i="74" s="1"/>
  <c r="H31" i="74"/>
  <c r="H33" i="74" s="1"/>
  <c r="H9" i="72"/>
  <c r="D9" i="73" s="1"/>
  <c r="F9" i="73" s="1"/>
  <c r="H6" i="72"/>
  <c r="D6" i="73" s="1"/>
  <c r="F6" i="73" s="1"/>
  <c r="H6" i="73" s="1"/>
  <c r="F8" i="73"/>
  <c r="H8" i="73" s="1"/>
  <c r="D8" i="74" s="1"/>
  <c r="F8" i="74" s="1"/>
  <c r="H8" i="74" s="1"/>
  <c r="D8" i="75" s="1"/>
  <c r="F8" i="75" s="1"/>
  <c r="H8" i="75" s="1"/>
  <c r="D8" i="76" s="1"/>
  <c r="F8" i="76" s="1"/>
  <c r="H8" i="76" s="1"/>
  <c r="C24" i="71"/>
  <c r="G24" i="71" s="1"/>
  <c r="E33" i="74"/>
  <c r="C23" i="75" s="1"/>
  <c r="C33" i="75" s="1"/>
  <c r="E33" i="75" s="1"/>
  <c r="C23" i="76" s="1"/>
  <c r="C33" i="76" s="1"/>
  <c r="E33" i="76" s="1"/>
  <c r="D15" i="77"/>
  <c r="F15" i="77" s="1"/>
  <c r="H15" i="77" s="1"/>
  <c r="D15" i="76"/>
  <c r="F15" i="76" s="1"/>
  <c r="H15" i="76" s="1"/>
  <c r="D16" i="77"/>
  <c r="F16" i="77" s="1"/>
  <c r="H16" i="77" s="1"/>
  <c r="D16" i="76"/>
  <c r="F16" i="76" s="1"/>
  <c r="H16" i="76" s="1"/>
  <c r="D11" i="75"/>
  <c r="F11" i="75" s="1"/>
  <c r="H11" i="75" s="1"/>
  <c r="D11" i="76" s="1"/>
  <c r="D14" i="75"/>
  <c r="F14" i="75" s="1"/>
  <c r="H14" i="75" s="1"/>
  <c r="D14" i="76" s="1"/>
  <c r="F14" i="76" s="1"/>
  <c r="H14" i="76" s="1"/>
  <c r="D12" i="75"/>
  <c r="F12" i="75" s="1"/>
  <c r="H12" i="75" s="1"/>
  <c r="D12" i="76" s="1"/>
  <c r="F12" i="76" s="1"/>
  <c r="H12" i="76" s="1"/>
  <c r="D10" i="75"/>
  <c r="F10" i="75" s="1"/>
  <c r="F17" i="71"/>
  <c r="H25" i="71"/>
  <c r="D25" i="71"/>
  <c r="H5" i="71"/>
  <c r="F9" i="70"/>
  <c r="H9" i="70" s="1"/>
  <c r="D16" i="79" l="1"/>
  <c r="F16" i="79" s="1"/>
  <c r="H16" i="79" s="1"/>
  <c r="D16" i="80" s="1"/>
  <c r="F16" i="80" s="1"/>
  <c r="H16" i="80" s="1"/>
  <c r="D16" i="81" s="1"/>
  <c r="F16" i="81" s="1"/>
  <c r="H16" i="81" s="1"/>
  <c r="D16" i="82" s="1"/>
  <c r="F16" i="82" s="1"/>
  <c r="H16" i="82" s="1"/>
  <c r="D16" i="83" s="1"/>
  <c r="F16" i="83" s="1"/>
  <c r="H16" i="83" s="1"/>
  <c r="D16" i="84" s="1"/>
  <c r="F16" i="84" s="1"/>
  <c r="H16" i="84" s="1"/>
  <c r="D16" i="78"/>
  <c r="F16" i="78" s="1"/>
  <c r="H16" i="78" s="1"/>
  <c r="D15" i="79"/>
  <c r="F15" i="79" s="1"/>
  <c r="H15" i="79" s="1"/>
  <c r="D15" i="80" s="1"/>
  <c r="F15" i="80" s="1"/>
  <c r="H15" i="80" s="1"/>
  <c r="D15" i="81" s="1"/>
  <c r="F15" i="81" s="1"/>
  <c r="H15" i="81" s="1"/>
  <c r="D15" i="82" s="1"/>
  <c r="F15" i="82" s="1"/>
  <c r="H15" i="82" s="1"/>
  <c r="D15" i="83" s="1"/>
  <c r="F15" i="83" s="1"/>
  <c r="H15" i="83" s="1"/>
  <c r="D15" i="84" s="1"/>
  <c r="F15" i="84" s="1"/>
  <c r="H15" i="84" s="1"/>
  <c r="D15" i="78"/>
  <c r="F15" i="78" s="1"/>
  <c r="H15" i="78" s="1"/>
  <c r="H17" i="71"/>
  <c r="D17" i="72" s="1"/>
  <c r="F17" i="72" s="1"/>
  <c r="D5" i="72"/>
  <c r="F5" i="72" s="1"/>
  <c r="H5" i="72" s="1"/>
  <c r="D12" i="77"/>
  <c r="F12" i="77" s="1"/>
  <c r="H12" i="77" s="1"/>
  <c r="D12" i="78" s="1"/>
  <c r="F12" i="78" s="1"/>
  <c r="H12" i="78" s="1"/>
  <c r="D12" i="79" s="1"/>
  <c r="F12" i="79" s="1"/>
  <c r="H12" i="79" s="1"/>
  <c r="D12" i="80" s="1"/>
  <c r="F12" i="80" s="1"/>
  <c r="H12" i="80" s="1"/>
  <c r="D12" i="81" s="1"/>
  <c r="F12" i="81" s="1"/>
  <c r="H12" i="81" s="1"/>
  <c r="F12" i="82" s="1"/>
  <c r="H12" i="82" s="1"/>
  <c r="D12" i="83" s="1"/>
  <c r="F12" i="83" s="1"/>
  <c r="H12" i="83" s="1"/>
  <c r="D12" i="84" s="1"/>
  <c r="F12" i="84" s="1"/>
  <c r="H12" i="84" s="1"/>
  <c r="C23" i="77"/>
  <c r="C33" i="77" s="1"/>
  <c r="E33" i="77" s="1"/>
  <c r="C23" i="78" s="1"/>
  <c r="C33" i="78" s="1"/>
  <c r="E33" i="78" s="1"/>
  <c r="C23" i="79" s="1"/>
  <c r="C33" i="79" s="1"/>
  <c r="E33" i="79" s="1"/>
  <c r="C23" i="80" s="1"/>
  <c r="C33" i="80" s="1"/>
  <c r="E33" i="80" s="1"/>
  <c r="C23" i="81" s="1"/>
  <c r="C33" i="81" s="1"/>
  <c r="E33" i="81" s="1"/>
  <c r="D14" i="77"/>
  <c r="F14" i="77" s="1"/>
  <c r="H14" i="77" s="1"/>
  <c r="D14" i="78" s="1"/>
  <c r="F14" i="78" s="1"/>
  <c r="H14" i="78" s="1"/>
  <c r="D14" i="79" s="1"/>
  <c r="D8" i="77"/>
  <c r="F8" i="77" s="1"/>
  <c r="H8" i="77" s="1"/>
  <c r="D8" i="78" s="1"/>
  <c r="F11" i="76"/>
  <c r="H11" i="76" s="1"/>
  <c r="D11" i="77" s="1"/>
  <c r="F11" i="77" s="1"/>
  <c r="H11" i="77" s="1"/>
  <c r="D11" i="78" s="1"/>
  <c r="F11" i="78" s="1"/>
  <c r="H11" i="78" s="1"/>
  <c r="D11" i="79" s="1"/>
  <c r="H10" i="75"/>
  <c r="D10" i="76" s="1"/>
  <c r="F10" i="76" s="1"/>
  <c r="H10" i="76" s="1"/>
  <c r="D10" i="77" s="1"/>
  <c r="F10" i="77" s="1"/>
  <c r="H10" i="77" s="1"/>
  <c r="D10" i="78" s="1"/>
  <c r="F10" i="78" s="1"/>
  <c r="H10" i="78" s="1"/>
  <c r="D10" i="79" s="1"/>
  <c r="F10" i="79" s="1"/>
  <c r="H10" i="79" s="1"/>
  <c r="D10" i="80" s="1"/>
  <c r="F10" i="80" s="1"/>
  <c r="H10" i="80" s="1"/>
  <c r="D10" i="81" s="1"/>
  <c r="F10" i="81" s="1"/>
  <c r="H10" i="81" s="1"/>
  <c r="F10" i="82" s="1"/>
  <c r="H10" i="82" s="1"/>
  <c r="D10" i="83" s="1"/>
  <c r="F10" i="83" s="1"/>
  <c r="H10" i="83" s="1"/>
  <c r="D10" i="84" s="1"/>
  <c r="F10" i="84" s="1"/>
  <c r="H10" i="84" s="1"/>
  <c r="H31" i="75"/>
  <c r="H33" i="75" s="1"/>
  <c r="H32" i="70"/>
  <c r="D32" i="70"/>
  <c r="I17" i="70"/>
  <c r="C24" i="70" s="1"/>
  <c r="G24" i="70" s="1"/>
  <c r="G17" i="70"/>
  <c r="G22" i="70" s="1"/>
  <c r="E17" i="70"/>
  <c r="C22" i="70" s="1"/>
  <c r="H25" i="70" s="1"/>
  <c r="C17" i="70"/>
  <c r="F16" i="70"/>
  <c r="H16" i="70" s="1"/>
  <c r="F15" i="70"/>
  <c r="H15" i="70" s="1"/>
  <c r="H14" i="70"/>
  <c r="F13" i="70"/>
  <c r="H13" i="70" s="1"/>
  <c r="F12" i="70"/>
  <c r="H12" i="70" s="1"/>
  <c r="F11" i="70"/>
  <c r="H11" i="70" s="1"/>
  <c r="H10" i="70"/>
  <c r="F10" i="70"/>
  <c r="H8" i="70"/>
  <c r="F8" i="70"/>
  <c r="H7" i="70"/>
  <c r="F7" i="70"/>
  <c r="H6" i="70"/>
  <c r="F6" i="70"/>
  <c r="H5" i="70"/>
  <c r="F5" i="70"/>
  <c r="D12" i="86" l="1"/>
  <c r="F12" i="86" s="1"/>
  <c r="H12" i="86" s="1"/>
  <c r="D12" i="85"/>
  <c r="F12" i="85" s="1"/>
  <c r="H12" i="85" s="1"/>
  <c r="F11" i="79"/>
  <c r="H11" i="79" s="1"/>
  <c r="D11" i="80" s="1"/>
  <c r="F11" i="80" s="1"/>
  <c r="H11" i="80" s="1"/>
  <c r="D11" i="81" s="1"/>
  <c r="F11" i="81" s="1"/>
  <c r="H11" i="81" s="1"/>
  <c r="F11" i="82" s="1"/>
  <c r="H11" i="82" s="1"/>
  <c r="D11" i="83" s="1"/>
  <c r="F11" i="83" s="1"/>
  <c r="H11" i="83" s="1"/>
  <c r="D11" i="84" s="1"/>
  <c r="F11" i="84" s="1"/>
  <c r="H11" i="84" s="1"/>
  <c r="D10" i="86"/>
  <c r="F10" i="86" s="1"/>
  <c r="H10" i="86" s="1"/>
  <c r="D10" i="85"/>
  <c r="F10" i="85" s="1"/>
  <c r="H10" i="85" s="1"/>
  <c r="D5" i="73"/>
  <c r="H17" i="72"/>
  <c r="D15" i="86"/>
  <c r="F15" i="86" s="1"/>
  <c r="H15" i="86" s="1"/>
  <c r="D15" i="85"/>
  <c r="F15" i="85" s="1"/>
  <c r="H15" i="85" s="1"/>
  <c r="D16" i="86"/>
  <c r="F16" i="86" s="1"/>
  <c r="H16" i="86" s="1"/>
  <c r="D16" i="85"/>
  <c r="F16" i="85" s="1"/>
  <c r="H16" i="85" s="1"/>
  <c r="F14" i="79"/>
  <c r="H14" i="79" s="1"/>
  <c r="F8" i="78"/>
  <c r="H8" i="78" s="1"/>
  <c r="H17" i="70"/>
  <c r="F17" i="70"/>
  <c r="D25" i="70"/>
  <c r="H31" i="63"/>
  <c r="D31" i="63"/>
  <c r="D11" i="86" l="1"/>
  <c r="F11" i="86" s="1"/>
  <c r="H11" i="86" s="1"/>
  <c r="D11" i="85"/>
  <c r="F11" i="85" s="1"/>
  <c r="H11" i="85" s="1"/>
  <c r="F5" i="73"/>
  <c r="H5" i="73" s="1"/>
  <c r="D17" i="73"/>
  <c r="F17" i="73" s="1"/>
  <c r="D8" i="79"/>
  <c r="F8" i="79" s="1"/>
  <c r="H8" i="79" s="1"/>
  <c r="D8" i="80" s="1"/>
  <c r="F8" i="80" s="1"/>
  <c r="H8" i="80" s="1"/>
  <c r="D8" i="81" s="1"/>
  <c r="F8" i="81" s="1"/>
  <c r="H8" i="81" s="1"/>
  <c r="F8" i="82" s="1"/>
  <c r="H8" i="82" s="1"/>
  <c r="D8" i="83" s="1"/>
  <c r="F8" i="83" s="1"/>
  <c r="H8" i="83" s="1"/>
  <c r="D8" i="84" s="1"/>
  <c r="F8" i="84" s="1"/>
  <c r="H8" i="84" s="1"/>
  <c r="D14" i="80"/>
  <c r="G17" i="69"/>
  <c r="E17" i="69"/>
  <c r="D8" i="86" l="1"/>
  <c r="D8" i="85"/>
  <c r="D5" i="74"/>
  <c r="F5" i="74" s="1"/>
  <c r="H5" i="74" s="1"/>
  <c r="H17" i="73"/>
  <c r="D17" i="74" s="1"/>
  <c r="F17" i="74" s="1"/>
  <c r="F14" i="80"/>
  <c r="H14" i="80" s="1"/>
  <c r="H32" i="69"/>
  <c r="D32" i="69"/>
  <c r="I17" i="69"/>
  <c r="C24" i="69" s="1"/>
  <c r="G24" i="69" s="1"/>
  <c r="G22" i="69"/>
  <c r="C22" i="69"/>
  <c r="C17" i="69"/>
  <c r="F16" i="69"/>
  <c r="H16" i="69" s="1"/>
  <c r="F15" i="69"/>
  <c r="H15" i="69" s="1"/>
  <c r="H14" i="69"/>
  <c r="F13" i="69"/>
  <c r="H13" i="69" s="1"/>
  <c r="F12" i="69"/>
  <c r="H12" i="69" s="1"/>
  <c r="F11" i="69"/>
  <c r="H11" i="69" s="1"/>
  <c r="F10" i="69"/>
  <c r="H10" i="69" s="1"/>
  <c r="F8" i="69"/>
  <c r="H8" i="69" s="1"/>
  <c r="F7" i="69"/>
  <c r="H7" i="69" s="1"/>
  <c r="F6" i="69"/>
  <c r="H6" i="69" s="1"/>
  <c r="F5" i="69"/>
  <c r="F17" i="69" s="1"/>
  <c r="F8" i="85" l="1"/>
  <c r="H17" i="74"/>
  <c r="D5" i="75"/>
  <c r="F8" i="86"/>
  <c r="D14" i="81"/>
  <c r="H5" i="69"/>
  <c r="H17" i="69" s="1"/>
  <c r="H25" i="69"/>
  <c r="D25" i="69"/>
  <c r="F5" i="75" l="1"/>
  <c r="H5" i="75" s="1"/>
  <c r="D17" i="75"/>
  <c r="F17" i="75" s="1"/>
  <c r="H8" i="86"/>
  <c r="H8" i="85"/>
  <c r="F14" i="81"/>
  <c r="H14" i="81" s="1"/>
  <c r="I17" i="67"/>
  <c r="C24" i="67" s="1"/>
  <c r="G24" i="67" s="1"/>
  <c r="H32" i="68"/>
  <c r="D32" i="68"/>
  <c r="D5" i="76" l="1"/>
  <c r="H17" i="75"/>
  <c r="F8" i="68"/>
  <c r="I17" i="68"/>
  <c r="C24" i="68" s="1"/>
  <c r="G24" i="68" s="1"/>
  <c r="G17" i="68"/>
  <c r="G22" i="68" s="1"/>
  <c r="E17" i="68"/>
  <c r="C22" i="68" s="1"/>
  <c r="C17" i="68"/>
  <c r="F16" i="68"/>
  <c r="H16" i="68" s="1"/>
  <c r="F15" i="68"/>
  <c r="H15" i="68" s="1"/>
  <c r="H14" i="68"/>
  <c r="F13" i="68"/>
  <c r="H13" i="68" s="1"/>
  <c r="F12" i="68"/>
  <c r="H12" i="68" s="1"/>
  <c r="F11" i="68"/>
  <c r="H11" i="68" s="1"/>
  <c r="F10" i="68"/>
  <c r="H10" i="68" s="1"/>
  <c r="H8" i="68"/>
  <c r="F7" i="68"/>
  <c r="H7" i="68" s="1"/>
  <c r="F6" i="68"/>
  <c r="H6" i="68" s="1"/>
  <c r="F5" i="68"/>
  <c r="F5" i="76" l="1"/>
  <c r="H5" i="76" s="1"/>
  <c r="D17" i="76"/>
  <c r="F17" i="76" s="1"/>
  <c r="F14" i="82"/>
  <c r="H14" i="82" s="1"/>
  <c r="D17" i="82"/>
  <c r="F17" i="68"/>
  <c r="H25" i="68"/>
  <c r="D25" i="68"/>
  <c r="H5" i="68"/>
  <c r="H17" i="68" s="1"/>
  <c r="D14" i="83" l="1"/>
  <c r="F14" i="83" s="1"/>
  <c r="H14" i="83" s="1"/>
  <c r="D14" i="84" s="1"/>
  <c r="F14" i="84" s="1"/>
  <c r="H14" i="84" s="1"/>
  <c r="D5" i="77"/>
  <c r="H17" i="76"/>
  <c r="D32" i="67"/>
  <c r="G17" i="67"/>
  <c r="G22" i="67" s="1"/>
  <c r="E17" i="67"/>
  <c r="C22" i="67" s="1"/>
  <c r="C17" i="67"/>
  <c r="F16" i="67"/>
  <c r="H16" i="67" s="1"/>
  <c r="F15" i="67"/>
  <c r="H15" i="67" s="1"/>
  <c r="H14" i="67"/>
  <c r="F13" i="67"/>
  <c r="H13" i="67" s="1"/>
  <c r="F12" i="67"/>
  <c r="H12" i="67" s="1"/>
  <c r="F11" i="67"/>
  <c r="H11" i="67" s="1"/>
  <c r="F10" i="67"/>
  <c r="H10" i="67" s="1"/>
  <c r="F9" i="67"/>
  <c r="H9" i="67" s="1"/>
  <c r="F7" i="67"/>
  <c r="H7" i="67" s="1"/>
  <c r="F6" i="67"/>
  <c r="H6" i="67" s="1"/>
  <c r="F5" i="67"/>
  <c r="D14" i="86" l="1"/>
  <c r="D14" i="85"/>
  <c r="F5" i="77"/>
  <c r="H5" i="77" s="1"/>
  <c r="D17" i="77"/>
  <c r="F17" i="77" s="1"/>
  <c r="F17" i="67"/>
  <c r="H25" i="67"/>
  <c r="D25" i="67"/>
  <c r="H5" i="67"/>
  <c r="H17" i="67" s="1"/>
  <c r="H32" i="67"/>
  <c r="F14" i="85" l="1"/>
  <c r="D17" i="85"/>
  <c r="H17" i="77"/>
  <c r="D5" i="78"/>
  <c r="F14" i="86"/>
  <c r="D17" i="86"/>
  <c r="D30" i="66"/>
  <c r="D33" i="66" s="1"/>
  <c r="F5" i="78" l="1"/>
  <c r="H5" i="78" s="1"/>
  <c r="D17" i="78"/>
  <c r="F17" i="78" s="1"/>
  <c r="H30" i="66"/>
  <c r="H33" i="66" s="1"/>
  <c r="H14" i="86"/>
  <c r="H17" i="86" s="1"/>
  <c r="F17" i="86"/>
  <c r="H14" i="85"/>
  <c r="H17" i="85" s="1"/>
  <c r="F17" i="85"/>
  <c r="G17" i="66"/>
  <c r="G22" i="66" s="1"/>
  <c r="E17" i="66"/>
  <c r="C22" i="66" s="1"/>
  <c r="C17" i="66"/>
  <c r="F16" i="66"/>
  <c r="H16" i="66" s="1"/>
  <c r="F15" i="66"/>
  <c r="H15" i="66" s="1"/>
  <c r="H14" i="66"/>
  <c r="F13" i="66"/>
  <c r="H13" i="66" s="1"/>
  <c r="F12" i="66"/>
  <c r="H12" i="66" s="1"/>
  <c r="F11" i="66"/>
  <c r="H11" i="66" s="1"/>
  <c r="F10" i="66"/>
  <c r="H10" i="66" s="1"/>
  <c r="F9" i="66"/>
  <c r="H9" i="66" s="1"/>
  <c r="F7" i="66"/>
  <c r="H7" i="66" s="1"/>
  <c r="F6" i="66"/>
  <c r="H6" i="66" s="1"/>
  <c r="F5" i="66"/>
  <c r="F17" i="66" s="1"/>
  <c r="H5" i="66" l="1"/>
  <c r="D5" i="79"/>
  <c r="H17" i="78"/>
  <c r="H17" i="66"/>
  <c r="H25" i="66"/>
  <c r="D25" i="66"/>
  <c r="H32" i="65"/>
  <c r="D32" i="65"/>
  <c r="C16" i="65"/>
  <c r="G16" i="65"/>
  <c r="E16" i="65"/>
  <c r="F5" i="79" l="1"/>
  <c r="H5" i="79" s="1"/>
  <c r="D17" i="79"/>
  <c r="F17" i="79" s="1"/>
  <c r="H32" i="64"/>
  <c r="G21" i="65"/>
  <c r="C21" i="65"/>
  <c r="F15" i="65"/>
  <c r="H15" i="65" s="1"/>
  <c r="F14" i="65"/>
  <c r="H14" i="65" s="1"/>
  <c r="H13" i="65"/>
  <c r="F12" i="65"/>
  <c r="H12" i="65" s="1"/>
  <c r="F11" i="65"/>
  <c r="H11" i="65" s="1"/>
  <c r="F10" i="65"/>
  <c r="H10" i="65" s="1"/>
  <c r="F9" i="65"/>
  <c r="F8" i="65"/>
  <c r="H8" i="65" s="1"/>
  <c r="F7" i="65"/>
  <c r="H7" i="65" s="1"/>
  <c r="F6" i="65"/>
  <c r="H6" i="65" s="1"/>
  <c r="F5" i="65"/>
  <c r="H5" i="65" s="1"/>
  <c r="D32" i="64"/>
  <c r="F16" i="65" l="1"/>
  <c r="D5" i="80"/>
  <c r="H17" i="79"/>
  <c r="H9" i="65"/>
  <c r="H16" i="65" s="1"/>
  <c r="H24" i="65"/>
  <c r="D24" i="65"/>
  <c r="E16" i="64"/>
  <c r="F5" i="80" l="1"/>
  <c r="H5" i="80" s="1"/>
  <c r="D17" i="80"/>
  <c r="F17" i="80" s="1"/>
  <c r="G16" i="64"/>
  <c r="G21" i="64" s="1"/>
  <c r="C21" i="64"/>
  <c r="C16" i="64"/>
  <c r="F15" i="64"/>
  <c r="H15" i="64" s="1"/>
  <c r="F14" i="64"/>
  <c r="H14" i="64" s="1"/>
  <c r="H13" i="64"/>
  <c r="F12" i="64"/>
  <c r="H12" i="64" s="1"/>
  <c r="F11" i="64"/>
  <c r="H11" i="64" s="1"/>
  <c r="F10" i="64"/>
  <c r="H10" i="64" s="1"/>
  <c r="F9" i="64"/>
  <c r="H9" i="64" s="1"/>
  <c r="F8" i="64"/>
  <c r="H8" i="64" s="1"/>
  <c r="F7" i="64"/>
  <c r="H7" i="64" s="1"/>
  <c r="F6" i="64"/>
  <c r="H6" i="64" s="1"/>
  <c r="F5" i="64"/>
  <c r="F16" i="64" l="1"/>
  <c r="D5" i="81"/>
  <c r="H17" i="80"/>
  <c r="H5" i="64"/>
  <c r="H16" i="64" s="1"/>
  <c r="H24" i="64"/>
  <c r="D24" i="64"/>
  <c r="E15" i="63"/>
  <c r="F5" i="81" l="1"/>
  <c r="H5" i="81" s="1"/>
  <c r="D17" i="81"/>
  <c r="F17" i="81" s="1"/>
  <c r="G15" i="63"/>
  <c r="G20" i="63" s="1"/>
  <c r="C20" i="63"/>
  <c r="C15" i="63"/>
  <c r="F14" i="63"/>
  <c r="H14" i="63" s="1"/>
  <c r="F13" i="63"/>
  <c r="H13" i="63" s="1"/>
  <c r="H12" i="63"/>
  <c r="F11" i="63"/>
  <c r="H11" i="63" s="1"/>
  <c r="F10" i="63"/>
  <c r="H10" i="63" s="1"/>
  <c r="F9" i="63"/>
  <c r="H9" i="63" s="1"/>
  <c r="F8" i="63"/>
  <c r="H8" i="63" s="1"/>
  <c r="F7" i="63"/>
  <c r="H7" i="63" s="1"/>
  <c r="F6" i="63"/>
  <c r="H6" i="63" s="1"/>
  <c r="F5" i="63"/>
  <c r="H5" i="63" s="1"/>
  <c r="F4" i="63"/>
  <c r="F15" i="63" s="1"/>
  <c r="H4" i="63" l="1"/>
  <c r="F5" i="82"/>
  <c r="H17" i="81"/>
  <c r="H15" i="63"/>
  <c r="H23" i="63"/>
  <c r="D23" i="63"/>
  <c r="C15" i="61"/>
  <c r="H5" i="82" l="1"/>
  <c r="F17" i="82"/>
  <c r="F5" i="62"/>
  <c r="D5" i="83" l="1"/>
  <c r="F5" i="83" s="1"/>
  <c r="H17" i="82"/>
  <c r="D17" i="83" s="1"/>
  <c r="E15" i="62"/>
  <c r="H5" i="83" l="1"/>
  <c r="F17" i="83"/>
  <c r="G15" i="62"/>
  <c r="G20" i="62" s="1"/>
  <c r="C20" i="62"/>
  <c r="C15" i="62"/>
  <c r="F14" i="62"/>
  <c r="H14" i="62" s="1"/>
  <c r="F13" i="62"/>
  <c r="H13" i="62" s="1"/>
  <c r="H12" i="62"/>
  <c r="F11" i="62"/>
  <c r="H11" i="62" s="1"/>
  <c r="F10" i="62"/>
  <c r="H10" i="62" s="1"/>
  <c r="F9" i="62"/>
  <c r="H9" i="62" s="1"/>
  <c r="F8" i="62"/>
  <c r="H8" i="62" s="1"/>
  <c r="F7" i="62"/>
  <c r="H7" i="62" s="1"/>
  <c r="F6" i="62"/>
  <c r="H6" i="62" s="1"/>
  <c r="H5" i="62"/>
  <c r="F4" i="62"/>
  <c r="H4" i="62" s="1"/>
  <c r="D5" i="84" l="1"/>
  <c r="F5" i="84" s="1"/>
  <c r="H17" i="83"/>
  <c r="D17" i="84" s="1"/>
  <c r="F15" i="62"/>
  <c r="H15" i="62"/>
  <c r="H23" i="62"/>
  <c r="D23" i="62"/>
  <c r="D31" i="62" s="1"/>
  <c r="H5" i="84" l="1"/>
  <c r="H17" i="84" s="1"/>
  <c r="F17" i="84"/>
  <c r="H31" i="62"/>
  <c r="G15" i="61" l="1"/>
  <c r="G20" i="61" s="1"/>
  <c r="E15" i="61"/>
  <c r="C20" i="61" s="1"/>
  <c r="D23" i="61" s="1"/>
  <c r="F14" i="61"/>
  <c r="H14" i="61" s="1"/>
  <c r="F13" i="61"/>
  <c r="H13" i="61" s="1"/>
  <c r="H12" i="61"/>
  <c r="F11" i="61"/>
  <c r="H11" i="61" s="1"/>
  <c r="F10" i="61"/>
  <c r="H10" i="61" s="1"/>
  <c r="F9" i="61"/>
  <c r="H9" i="61" s="1"/>
  <c r="F8" i="61"/>
  <c r="H8" i="61" s="1"/>
  <c r="F7" i="61"/>
  <c r="H7" i="61" s="1"/>
  <c r="F6" i="61"/>
  <c r="H6" i="61" s="1"/>
  <c r="H5" i="61"/>
  <c r="F4" i="61"/>
  <c r="H4" i="61" s="1"/>
  <c r="H15" i="61" l="1"/>
  <c r="F15" i="61"/>
  <c r="H23" i="61"/>
  <c r="H31" i="61" s="1"/>
  <c r="E15" i="60"/>
  <c r="D15" i="59"/>
  <c r="D31" i="61" l="1"/>
  <c r="F4" i="60"/>
  <c r="H4" i="60" s="1"/>
  <c r="H5" i="60"/>
  <c r="F6" i="60"/>
  <c r="H6" i="60" s="1"/>
  <c r="F7" i="60"/>
  <c r="H7" i="60" s="1"/>
  <c r="F8" i="60"/>
  <c r="H8" i="60" s="1"/>
  <c r="F9" i="60"/>
  <c r="H9" i="60" s="1"/>
  <c r="F10" i="60"/>
  <c r="H10" i="60" s="1"/>
  <c r="F11" i="60"/>
  <c r="H11" i="60" s="1"/>
  <c r="H12" i="60"/>
  <c r="F13" i="60"/>
  <c r="H13" i="60" s="1"/>
  <c r="F14" i="60"/>
  <c r="H14" i="60" s="1"/>
  <c r="C15" i="60"/>
  <c r="C20" i="60"/>
  <c r="D23" i="60" s="1"/>
  <c r="D31" i="60" s="1"/>
  <c r="G15" i="60"/>
  <c r="G20" i="60" s="1"/>
  <c r="F15" i="60" l="1"/>
  <c r="H23" i="60"/>
  <c r="H31" i="60" s="1"/>
  <c r="H15" i="60"/>
  <c r="I5" i="59" l="1"/>
  <c r="I12" i="59"/>
  <c r="F15" i="59" l="1"/>
  <c r="H15" i="59" l="1"/>
  <c r="H20" i="59" s="1"/>
  <c r="D20" i="59"/>
  <c r="E23" i="59" s="1"/>
  <c r="E31" i="59" s="1"/>
  <c r="G14" i="59"/>
  <c r="I14" i="59" s="1"/>
  <c r="G13" i="59"/>
  <c r="I13" i="59" s="1"/>
  <c r="G11" i="59"/>
  <c r="I11" i="59" s="1"/>
  <c r="G10" i="59"/>
  <c r="I10" i="59" s="1"/>
  <c r="G9" i="59"/>
  <c r="I9" i="59" s="1"/>
  <c r="G8" i="59"/>
  <c r="I8" i="59" s="1"/>
  <c r="G7" i="59"/>
  <c r="I7" i="59" s="1"/>
  <c r="G6" i="59"/>
  <c r="I6" i="59" s="1"/>
  <c r="G4" i="59"/>
  <c r="I4" i="59" s="1"/>
  <c r="I15" i="59" l="1"/>
  <c r="G15" i="59"/>
  <c r="I23" i="59"/>
  <c r="I31" i="59" s="1"/>
  <c r="H16" i="58" l="1"/>
  <c r="H21" i="58" s="1"/>
  <c r="F16" i="58"/>
  <c r="D21" i="58" s="1"/>
  <c r="E24" i="58" s="1"/>
  <c r="D16" i="58"/>
  <c r="G15" i="58"/>
  <c r="I15" i="58" s="1"/>
  <c r="G14" i="58"/>
  <c r="I14" i="58" s="1"/>
  <c r="G12" i="58"/>
  <c r="I12" i="58" s="1"/>
  <c r="G10" i="58"/>
  <c r="I11" i="58" s="1"/>
  <c r="G9" i="58"/>
  <c r="I10" i="58" s="1"/>
  <c r="G11" i="58"/>
  <c r="I9" i="58" s="1"/>
  <c r="G8" i="58"/>
  <c r="I8" i="58" s="1"/>
  <c r="G7" i="58"/>
  <c r="I7" i="58" s="1"/>
  <c r="G6" i="58"/>
  <c r="I6" i="58" s="1"/>
  <c r="G5" i="58"/>
  <c r="I5" i="58" s="1"/>
  <c r="G4" i="58"/>
  <c r="G16" i="58" s="1"/>
  <c r="I4" i="58" l="1"/>
  <c r="I24" i="58"/>
  <c r="I32" i="58" s="1"/>
  <c r="F5" i="56"/>
  <c r="F6" i="56"/>
  <c r="F7" i="56"/>
  <c r="F8" i="56"/>
  <c r="F9" i="56"/>
  <c r="F10" i="56"/>
  <c r="F11" i="56"/>
  <c r="F12" i="56"/>
  <c r="F13" i="56"/>
  <c r="F14" i="56"/>
  <c r="F15" i="56"/>
  <c r="F4" i="56"/>
  <c r="F5" i="57" l="1"/>
  <c r="F6" i="57"/>
  <c r="F7" i="57"/>
  <c r="F8" i="57"/>
  <c r="F9" i="57"/>
  <c r="F10" i="57"/>
  <c r="F11" i="57"/>
  <c r="F12" i="57"/>
  <c r="F4" i="57"/>
  <c r="E32" i="58" l="1"/>
  <c r="G16" i="57"/>
  <c r="G21" i="57" s="1"/>
  <c r="E16" i="57"/>
  <c r="C21" i="57" s="1"/>
  <c r="D24" i="57" s="1"/>
  <c r="C16" i="57"/>
  <c r="F15" i="57"/>
  <c r="H15" i="57" s="1"/>
  <c r="F14" i="57"/>
  <c r="H14" i="57" s="1"/>
  <c r="F13" i="57"/>
  <c r="H13" i="57" s="1"/>
  <c r="H12" i="57"/>
  <c r="H11" i="57"/>
  <c r="H10" i="57"/>
  <c r="H8" i="57"/>
  <c r="H7" i="57"/>
  <c r="H6" i="57"/>
  <c r="H5" i="57"/>
  <c r="H4" i="57"/>
  <c r="F16" i="57" l="1"/>
  <c r="H24" i="57"/>
  <c r="H32" i="57" s="1"/>
  <c r="D32" i="57" l="1"/>
  <c r="O25" i="53"/>
  <c r="F5" i="55" l="1"/>
  <c r="G16" i="56" l="1"/>
  <c r="G21" i="56" s="1"/>
  <c r="E16" i="56"/>
  <c r="C21" i="56" s="1"/>
  <c r="C16" i="56"/>
  <c r="H15" i="56"/>
  <c r="H14" i="56"/>
  <c r="H13" i="56"/>
  <c r="H12" i="56"/>
  <c r="H11" i="56"/>
  <c r="H10" i="56"/>
  <c r="H8" i="56"/>
  <c r="H7" i="56"/>
  <c r="H6" i="56"/>
  <c r="H5" i="56"/>
  <c r="H4" i="56"/>
  <c r="H24" i="56" l="1"/>
  <c r="H32" i="56" s="1"/>
  <c r="D24" i="56"/>
  <c r="F16" i="56"/>
  <c r="K29" i="54"/>
  <c r="D32" i="56" l="1"/>
  <c r="D16" i="54"/>
  <c r="G16" i="55" l="1"/>
  <c r="G21" i="55" s="1"/>
  <c r="G32" i="55" s="1"/>
  <c r="E16" i="55"/>
  <c r="C21" i="55" s="1"/>
  <c r="D24" i="55" s="1"/>
  <c r="C16" i="55"/>
  <c r="F15" i="55"/>
  <c r="H15" i="55" s="1"/>
  <c r="F14" i="55"/>
  <c r="H14" i="55" s="1"/>
  <c r="F13" i="55"/>
  <c r="H13" i="55" s="1"/>
  <c r="F12" i="55"/>
  <c r="H12" i="55" s="1"/>
  <c r="F11" i="55"/>
  <c r="H11" i="55" s="1"/>
  <c r="F10" i="55"/>
  <c r="H10" i="55" s="1"/>
  <c r="F9" i="55"/>
  <c r="F8" i="55"/>
  <c r="H8" i="55" s="1"/>
  <c r="F7" i="55"/>
  <c r="H7" i="55" s="1"/>
  <c r="F6" i="55"/>
  <c r="H6" i="55" s="1"/>
  <c r="H5" i="55"/>
  <c r="F4" i="55"/>
  <c r="F16" i="55" s="1"/>
  <c r="H4" i="55" l="1"/>
  <c r="H24" i="55"/>
  <c r="H32" i="55" s="1"/>
  <c r="I32" i="55" s="1"/>
  <c r="G22" i="56" s="1"/>
  <c r="G32" i="56" s="1"/>
  <c r="I32" i="56" s="1"/>
  <c r="H32" i="53"/>
  <c r="G22" i="57" l="1"/>
  <c r="G32" i="57" s="1"/>
  <c r="I32" i="57" s="1"/>
  <c r="H21" i="59"/>
  <c r="H31" i="59" s="1"/>
  <c r="J31" i="59" s="1"/>
  <c r="G21" i="60"/>
  <c r="G31" i="60" s="1"/>
  <c r="I31" i="60" s="1"/>
  <c r="G21" i="61" s="1"/>
  <c r="G31" i="61" s="1"/>
  <c r="I31" i="61" s="1"/>
  <c r="G21" i="62" s="1"/>
  <c r="G31" i="62" s="1"/>
  <c r="I31" i="62" s="1"/>
  <c r="G21" i="63" s="1"/>
  <c r="G31" i="63" s="1"/>
  <c r="I31" i="63" s="1"/>
  <c r="H22" i="58"/>
  <c r="H32" i="58" s="1"/>
  <c r="J32" i="58" s="1"/>
  <c r="H16" i="54"/>
  <c r="F16" i="54"/>
  <c r="G23" i="66" l="1"/>
  <c r="G33" i="66" s="1"/>
  <c r="I33" i="66" s="1"/>
  <c r="G23" i="67" s="1"/>
  <c r="G32" i="67" s="1"/>
  <c r="I32" i="67" s="1"/>
  <c r="G23" i="68" s="1"/>
  <c r="G32" i="68" s="1"/>
  <c r="I32" i="68" s="1"/>
  <c r="G23" i="69" s="1"/>
  <c r="G32" i="69" s="1"/>
  <c r="I32" i="69" s="1"/>
  <c r="G23" i="70" s="1"/>
  <c r="G32" i="70" s="1"/>
  <c r="I32" i="70" s="1"/>
  <c r="G23" i="71" s="1"/>
  <c r="G32" i="71" s="1"/>
  <c r="I32" i="71" s="1"/>
  <c r="G23" i="72" s="1"/>
  <c r="G32" i="72" s="1"/>
  <c r="I32" i="72" s="1"/>
  <c r="G23" i="73" s="1"/>
  <c r="G32" i="73" s="1"/>
  <c r="I32" i="73" s="1"/>
  <c r="G23" i="74" s="1"/>
  <c r="G33" i="74" s="1"/>
  <c r="I33" i="74" s="1"/>
  <c r="G23" i="75" s="1"/>
  <c r="G33" i="75" s="1"/>
  <c r="I33" i="75" s="1"/>
  <c r="G23" i="76" s="1"/>
  <c r="G33" i="76" s="1"/>
  <c r="I33" i="76" s="1"/>
  <c r="G22" i="65"/>
  <c r="G32" i="65" s="1"/>
  <c r="I32" i="65" s="1"/>
  <c r="G22" i="64"/>
  <c r="G32" i="64" s="1"/>
  <c r="I32" i="64" s="1"/>
  <c r="D32" i="53"/>
  <c r="D33" i="52"/>
  <c r="G23" i="77" l="1"/>
  <c r="G33" i="77" s="1"/>
  <c r="I33" i="77" s="1"/>
  <c r="G23" i="78" s="1"/>
  <c r="G33" i="78" s="1"/>
  <c r="I33" i="78" s="1"/>
  <c r="G23" i="79" s="1"/>
  <c r="G33" i="79" s="1"/>
  <c r="I33" i="79" s="1"/>
  <c r="G23" i="80" s="1"/>
  <c r="G33" i="80" s="1"/>
  <c r="I33" i="80" s="1"/>
  <c r="G23" i="81" s="1"/>
  <c r="G33" i="81" s="1"/>
  <c r="I33" i="81" s="1"/>
  <c r="G5" i="54"/>
  <c r="G6" i="54"/>
  <c r="G7" i="54"/>
  <c r="G8" i="54"/>
  <c r="G9" i="54"/>
  <c r="G10" i="54"/>
  <c r="I10" i="54" s="1"/>
  <c r="G11" i="54"/>
  <c r="G12" i="54"/>
  <c r="I12" i="54" s="1"/>
  <c r="G4" i="54"/>
  <c r="G6" i="53"/>
  <c r="G7" i="53"/>
  <c r="G8" i="53"/>
  <c r="G9" i="53"/>
  <c r="G10" i="53"/>
  <c r="G11" i="53"/>
  <c r="G12" i="53"/>
  <c r="G13" i="53"/>
  <c r="G5" i="53"/>
  <c r="G20" i="54"/>
  <c r="G31" i="54" s="1"/>
  <c r="C20" i="54"/>
  <c r="G15" i="54"/>
  <c r="I15" i="54" s="1"/>
  <c r="G14" i="54"/>
  <c r="I14" i="54" s="1"/>
  <c r="G13" i="54"/>
  <c r="I13" i="54" s="1"/>
  <c r="I11" i="54"/>
  <c r="I8" i="54"/>
  <c r="I7" i="54"/>
  <c r="I6" i="54"/>
  <c r="I5" i="54"/>
  <c r="G16" i="54"/>
  <c r="H23" i="54" l="1"/>
  <c r="H31" i="54" s="1"/>
  <c r="D23" i="54"/>
  <c r="C23" i="82"/>
  <c r="C33" i="82" s="1"/>
  <c r="E33" i="82" s="1"/>
  <c r="C23" i="83" s="1"/>
  <c r="C33" i="83" s="1"/>
  <c r="E33" i="83" s="1"/>
  <c r="C23" i="84" s="1"/>
  <c r="C33" i="84" s="1"/>
  <c r="E33" i="84" s="1"/>
  <c r="C23" i="85" s="1"/>
  <c r="C33" i="85" s="1"/>
  <c r="E33" i="85" s="1"/>
  <c r="C23" i="86" s="1"/>
  <c r="C33" i="86" s="1"/>
  <c r="E33" i="86" s="1"/>
  <c r="G23" i="82"/>
  <c r="G33" i="82" s="1"/>
  <c r="I33" i="82" s="1"/>
  <c r="G23" i="83" s="1"/>
  <c r="G33" i="83" s="1"/>
  <c r="I33" i="83" s="1"/>
  <c r="G23" i="84" s="1"/>
  <c r="G33" i="84" s="1"/>
  <c r="I33" i="84" s="1"/>
  <c r="G23" i="85" s="1"/>
  <c r="G33" i="85" s="1"/>
  <c r="I33" i="85" s="1"/>
  <c r="G23" i="86" s="1"/>
  <c r="G33" i="86" s="1"/>
  <c r="I33" i="86" s="1"/>
  <c r="I31" i="54"/>
  <c r="I4" i="54"/>
  <c r="I11" i="53"/>
  <c r="G14" i="53"/>
  <c r="I14" i="53" s="1"/>
  <c r="G15" i="53"/>
  <c r="G16" i="53"/>
  <c r="I16" i="53" s="1"/>
  <c r="I6" i="53"/>
  <c r="D17" i="53"/>
  <c r="H17" i="53"/>
  <c r="F17" i="53"/>
  <c r="C21" i="53" s="1"/>
  <c r="I15" i="53"/>
  <c r="I13" i="53"/>
  <c r="I12" i="53"/>
  <c r="I9" i="53"/>
  <c r="I8" i="53"/>
  <c r="I7" i="53"/>
  <c r="C23" i="53" l="1"/>
  <c r="D24" i="53"/>
  <c r="H24" i="53"/>
  <c r="G21" i="53"/>
  <c r="G17" i="53"/>
  <c r="C25" i="53"/>
  <c r="C32" i="53" s="1"/>
  <c r="I5" i="53"/>
  <c r="G12" i="51"/>
  <c r="G13" i="51"/>
  <c r="G14" i="51"/>
  <c r="G15" i="51"/>
  <c r="G16" i="51"/>
  <c r="G17" i="51"/>
  <c r="G11" i="51"/>
  <c r="G12" i="52"/>
  <c r="G13" i="52"/>
  <c r="I13" i="52" s="1"/>
  <c r="G14" i="52"/>
  <c r="I14" i="52" s="1"/>
  <c r="G15" i="52"/>
  <c r="I15" i="52" s="1"/>
  <c r="G16" i="52"/>
  <c r="G17" i="52"/>
  <c r="I17" i="52" s="1"/>
  <c r="G11" i="52"/>
  <c r="I11" i="52" s="1"/>
  <c r="H18" i="52"/>
  <c r="D28" i="52"/>
  <c r="F18" i="52"/>
  <c r="C22" i="52" s="1"/>
  <c r="C24" i="52" s="1"/>
  <c r="I16" i="52"/>
  <c r="I12" i="52"/>
  <c r="G10" i="52"/>
  <c r="I10" i="52" s="1"/>
  <c r="G9" i="52"/>
  <c r="I9" i="52" s="1"/>
  <c r="G8" i="52"/>
  <c r="I8" i="52" s="1"/>
  <c r="G7" i="52"/>
  <c r="I7" i="52" s="1"/>
  <c r="G6" i="52"/>
  <c r="I6" i="52" s="1"/>
  <c r="G25" i="53" l="1"/>
  <c r="G32" i="53" s="1"/>
  <c r="I32" i="53" s="1"/>
  <c r="E32" i="53"/>
  <c r="G21" i="54"/>
  <c r="C21" i="54"/>
  <c r="C22" i="54" s="1"/>
  <c r="C31" i="54" s="1"/>
  <c r="D25" i="52"/>
  <c r="C26" i="52" s="1"/>
  <c r="G18" i="52"/>
  <c r="D28" i="51"/>
  <c r="D32" i="51" s="1"/>
  <c r="H18" i="51"/>
  <c r="F18" i="51"/>
  <c r="C22" i="51" s="1"/>
  <c r="C24" i="51" s="1"/>
  <c r="I17" i="51"/>
  <c r="I16" i="51"/>
  <c r="I15" i="51"/>
  <c r="I14" i="51"/>
  <c r="I13" i="51"/>
  <c r="I12" i="51"/>
  <c r="I11" i="51"/>
  <c r="G10" i="51"/>
  <c r="I10" i="51" s="1"/>
  <c r="G9" i="51"/>
  <c r="I9" i="51" s="1"/>
  <c r="G8" i="51"/>
  <c r="I8" i="51" s="1"/>
  <c r="G7" i="51"/>
  <c r="I7" i="51" s="1"/>
  <c r="G6" i="51"/>
  <c r="D28" i="50"/>
  <c r="D31" i="50" s="1"/>
  <c r="H18" i="50"/>
  <c r="F18" i="50"/>
  <c r="C22" i="50" s="1"/>
  <c r="C24" i="50" s="1"/>
  <c r="G17" i="50"/>
  <c r="I17" i="50" s="1"/>
  <c r="G16" i="50"/>
  <c r="I16" i="50" s="1"/>
  <c r="G15" i="50"/>
  <c r="I15" i="50" s="1"/>
  <c r="G14" i="50"/>
  <c r="I14" i="50" s="1"/>
  <c r="G13" i="50"/>
  <c r="I13" i="50" s="1"/>
  <c r="G12" i="50"/>
  <c r="I12" i="50" s="1"/>
  <c r="G11" i="50"/>
  <c r="I11" i="50" s="1"/>
  <c r="G10" i="50"/>
  <c r="I10" i="50" s="1"/>
  <c r="G9" i="50"/>
  <c r="I9" i="50" s="1"/>
  <c r="G8" i="50"/>
  <c r="I8" i="50" s="1"/>
  <c r="G7" i="50"/>
  <c r="I7" i="50" s="1"/>
  <c r="G6" i="50"/>
  <c r="G7" i="49"/>
  <c r="I7" i="49" s="1"/>
  <c r="G8" i="49"/>
  <c r="I8" i="49" s="1"/>
  <c r="G9" i="49"/>
  <c r="I9" i="49" s="1"/>
  <c r="G10" i="49"/>
  <c r="I10" i="49" s="1"/>
  <c r="G11" i="49"/>
  <c r="I11" i="49" s="1"/>
  <c r="G12" i="49"/>
  <c r="I12" i="49" s="1"/>
  <c r="G13" i="49"/>
  <c r="I13" i="49" s="1"/>
  <c r="G14" i="49"/>
  <c r="I14" i="49" s="1"/>
  <c r="G15" i="49"/>
  <c r="I15" i="49" s="1"/>
  <c r="G16" i="49"/>
  <c r="I16" i="49" s="1"/>
  <c r="I6" i="49"/>
  <c r="G6" i="49"/>
  <c r="C21" i="60" l="1"/>
  <c r="C22" i="60" s="1"/>
  <c r="C31" i="60" s="1"/>
  <c r="E31" i="60" s="1"/>
  <c r="C21" i="61" s="1"/>
  <c r="C22" i="61" s="1"/>
  <c r="C31" i="61" s="1"/>
  <c r="E31" i="61" s="1"/>
  <c r="C21" i="62" s="1"/>
  <c r="C22" i="62" s="1"/>
  <c r="C31" i="62" s="1"/>
  <c r="E31" i="62" s="1"/>
  <c r="C21" i="63" s="1"/>
  <c r="D21" i="59"/>
  <c r="D22" i="59" s="1"/>
  <c r="D31" i="59" s="1"/>
  <c r="F31" i="59" s="1"/>
  <c r="D22" i="58"/>
  <c r="D23" i="58" s="1"/>
  <c r="D32" i="58" s="1"/>
  <c r="F32" i="58" s="1"/>
  <c r="C22" i="57"/>
  <c r="C23" i="57" s="1"/>
  <c r="C32" i="57" s="1"/>
  <c r="E32" i="57" s="1"/>
  <c r="C22" i="56"/>
  <c r="C23" i="56" s="1"/>
  <c r="C32" i="56" s="1"/>
  <c r="E32" i="56" s="1"/>
  <c r="C22" i="55"/>
  <c r="C23" i="55" s="1"/>
  <c r="G22" i="55"/>
  <c r="D31" i="54"/>
  <c r="E31" i="54" s="1"/>
  <c r="C33" i="52"/>
  <c r="E33" i="52" s="1"/>
  <c r="G18" i="50"/>
  <c r="G18" i="51"/>
  <c r="D25" i="51"/>
  <c r="C26" i="51" s="1"/>
  <c r="C32" i="51" s="1"/>
  <c r="E32" i="51" s="1"/>
  <c r="I6" i="51"/>
  <c r="D25" i="50"/>
  <c r="C26" i="50" s="1"/>
  <c r="C31" i="50" s="1"/>
  <c r="E31" i="50" s="1"/>
  <c r="I6" i="50"/>
  <c r="D28" i="49"/>
  <c r="D31" i="49" s="1"/>
  <c r="H18" i="49"/>
  <c r="F18" i="49"/>
  <c r="C22" i="49" s="1"/>
  <c r="C24" i="49" s="1"/>
  <c r="G17" i="49"/>
  <c r="I17" i="49" s="1"/>
  <c r="C31" i="63" l="1"/>
  <c r="E31" i="63" s="1"/>
  <c r="C22" i="63"/>
  <c r="D32" i="55"/>
  <c r="E32" i="55" s="1"/>
  <c r="C32" i="55"/>
  <c r="D25" i="49"/>
  <c r="C26" i="49" s="1"/>
  <c r="C31" i="49" s="1"/>
  <c r="E31" i="49" s="1"/>
  <c r="G18" i="49"/>
  <c r="C28" i="48"/>
  <c r="C31" i="48" s="1"/>
  <c r="G18" i="48"/>
  <c r="E18" i="48"/>
  <c r="B22" i="48" s="1"/>
  <c r="B24" i="48" s="1"/>
  <c r="C25" i="48" s="1"/>
  <c r="B26" i="48" s="1"/>
  <c r="B31" i="48" s="1"/>
  <c r="D31" i="48" s="1"/>
  <c r="F17" i="48"/>
  <c r="F16" i="48"/>
  <c r="F15" i="48"/>
  <c r="F14" i="48"/>
  <c r="F13" i="48"/>
  <c r="F12" i="48"/>
  <c r="H12" i="48" s="1"/>
  <c r="F11" i="48"/>
  <c r="H11" i="48" s="1"/>
  <c r="F10" i="48"/>
  <c r="H10" i="48" s="1"/>
  <c r="F9" i="48"/>
  <c r="H9" i="48" s="1"/>
  <c r="F8" i="48"/>
  <c r="H8" i="48" s="1"/>
  <c r="F7" i="48"/>
  <c r="C33" i="46"/>
  <c r="P27" i="46"/>
  <c r="G18" i="46"/>
  <c r="F18" i="46"/>
  <c r="E18" i="46"/>
  <c r="B22" i="46" s="1"/>
  <c r="B24" i="46" s="1"/>
  <c r="C25" i="46" s="1"/>
  <c r="B26" i="46" s="1"/>
  <c r="B33" i="46" s="1"/>
  <c r="D33" i="46" s="1"/>
  <c r="C29" i="47"/>
  <c r="C32" i="47" s="1"/>
  <c r="G18" i="47"/>
  <c r="F18" i="47"/>
  <c r="E18" i="47"/>
  <c r="B22" i="47" s="1"/>
  <c r="B24" i="47" s="1"/>
  <c r="C33" i="45"/>
  <c r="F18" i="45"/>
  <c r="E18" i="45"/>
  <c r="B22" i="45" s="1"/>
  <c r="B24" i="45" s="1"/>
  <c r="C33" i="44"/>
  <c r="G18" i="44"/>
  <c r="F18" i="44"/>
  <c r="E18" i="44"/>
  <c r="B22" i="44" s="1"/>
  <c r="B24" i="44" s="1"/>
  <c r="C62" i="43"/>
  <c r="C64" i="43" s="1"/>
  <c r="C32" i="43"/>
  <c r="G18" i="43"/>
  <c r="F18" i="43"/>
  <c r="E18" i="43"/>
  <c r="B22" i="43" s="1"/>
  <c r="B24" i="43" s="1"/>
  <c r="C36" i="42"/>
  <c r="D34" i="42"/>
  <c r="G22" i="42"/>
  <c r="F22" i="42"/>
  <c r="E22" i="42"/>
  <c r="B26" i="42" s="1"/>
  <c r="B28" i="42" s="1"/>
  <c r="C32" i="41"/>
  <c r="G18" i="41"/>
  <c r="F18" i="41"/>
  <c r="E18" i="41"/>
  <c r="B22" i="41" s="1"/>
  <c r="B24" i="41" s="1"/>
  <c r="C32" i="40"/>
  <c r="E29" i="40"/>
  <c r="G18" i="40"/>
  <c r="F18" i="40"/>
  <c r="E18" i="40"/>
  <c r="B22" i="40" s="1"/>
  <c r="B24" i="40" s="1"/>
  <c r="G18" i="39"/>
  <c r="F18" i="39"/>
  <c r="E18" i="39"/>
  <c r="B22" i="39" s="1"/>
  <c r="C24" i="39" s="1"/>
  <c r="C31" i="39" s="1"/>
  <c r="G18" i="38"/>
  <c r="F18" i="38"/>
  <c r="E18" i="38"/>
  <c r="B22" i="38" s="1"/>
  <c r="B30" i="38" s="1"/>
  <c r="G17" i="37"/>
  <c r="F17" i="37"/>
  <c r="E17" i="37"/>
  <c r="B21" i="37" s="1"/>
  <c r="B29" i="37" s="1"/>
  <c r="B28" i="36"/>
  <c r="E26" i="36"/>
  <c r="F23" i="36"/>
  <c r="C21" i="36"/>
  <c r="C28" i="36" s="1"/>
  <c r="G16" i="36"/>
  <c r="F16" i="36"/>
  <c r="E16" i="36"/>
  <c r="G16" i="35"/>
  <c r="F16" i="35"/>
  <c r="E16" i="35"/>
  <c r="B20" i="35" s="1"/>
  <c r="C21" i="35" s="1"/>
  <c r="C28" i="35" s="1"/>
  <c r="B28" i="34"/>
  <c r="C21" i="34"/>
  <c r="C28" i="34" s="1"/>
  <c r="G16" i="34"/>
  <c r="F16" i="34"/>
  <c r="E16" i="34"/>
  <c r="H16" i="33"/>
  <c r="G16" i="33"/>
  <c r="F16" i="33"/>
  <c r="F18" i="33" s="1"/>
  <c r="F24" i="33" s="1"/>
  <c r="F27" i="33" s="1"/>
  <c r="H17" i="32"/>
  <c r="G17" i="32"/>
  <c r="F17" i="32"/>
  <c r="F19" i="32" s="1"/>
  <c r="F25" i="32" s="1"/>
  <c r="F28" i="32" s="1"/>
  <c r="G18" i="31"/>
  <c r="F18" i="31"/>
  <c r="E18" i="31"/>
  <c r="E20" i="31" s="1"/>
  <c r="E26" i="31" s="1"/>
  <c r="E27" i="31" s="1"/>
  <c r="G18" i="30"/>
  <c r="F18" i="30"/>
  <c r="E18" i="30"/>
  <c r="E20" i="30" s="1"/>
  <c r="E28" i="30" s="1"/>
  <c r="E29" i="30" s="1"/>
  <c r="G18" i="29"/>
  <c r="F18" i="29"/>
  <c r="E18" i="29"/>
  <c r="E20" i="29" s="1"/>
  <c r="E23" i="29" s="1"/>
  <c r="G18" i="28"/>
  <c r="F18" i="28"/>
  <c r="E18" i="28"/>
  <c r="E20" i="28" s="1"/>
  <c r="E27" i="28" s="1"/>
  <c r="E28" i="28" s="1"/>
  <c r="I16" i="28"/>
  <c r="F19" i="27"/>
  <c r="E19" i="27"/>
  <c r="E21" i="27" s="1"/>
  <c r="E22" i="27" s="1"/>
  <c r="E23" i="27" s="1"/>
  <c r="D30" i="26"/>
  <c r="H27" i="26"/>
  <c r="E19" i="26"/>
  <c r="D19" i="26"/>
  <c r="D21" i="26" s="1"/>
  <c r="D22" i="26" s="1"/>
  <c r="D23" i="26" s="1"/>
  <c r="D35" i="26" s="1"/>
  <c r="D37" i="26" s="1"/>
  <c r="M17" i="26"/>
  <c r="L11" i="26"/>
  <c r="D15" i="25"/>
  <c r="D17" i="25" s="1"/>
  <c r="D18" i="25" s="1"/>
  <c r="D19" i="25" s="1"/>
  <c r="D20" i="24"/>
  <c r="D24" i="24" s="1"/>
  <c r="L19" i="24"/>
  <c r="L20" i="24" s="1"/>
  <c r="L21" i="24" s="1"/>
  <c r="N21" i="24" s="1"/>
  <c r="D18" i="24"/>
  <c r="F15" i="24"/>
  <c r="D15" i="24"/>
  <c r="I14" i="24"/>
  <c r="E13" i="24"/>
  <c r="I13" i="24" s="1"/>
  <c r="E12" i="24"/>
  <c r="I12" i="24" s="1"/>
  <c r="E11" i="24"/>
  <c r="I11" i="24" s="1"/>
  <c r="E10" i="24"/>
  <c r="E9" i="24"/>
  <c r="I9" i="24" s="1"/>
  <c r="I7" i="24"/>
  <c r="I6" i="24"/>
  <c r="I5" i="24"/>
  <c r="E4" i="24"/>
  <c r="I4" i="24" s="1"/>
  <c r="D24" i="23"/>
  <c r="D28" i="23" s="1"/>
  <c r="D22" i="23"/>
  <c r="F19" i="23"/>
  <c r="D19" i="23"/>
  <c r="I18" i="23"/>
  <c r="E17" i="23"/>
  <c r="I17" i="23" s="1"/>
  <c r="E16" i="23"/>
  <c r="I16" i="23" s="1"/>
  <c r="E15" i="23"/>
  <c r="I15" i="23" s="1"/>
  <c r="E14" i="23"/>
  <c r="J14" i="23" s="1"/>
  <c r="E13" i="23"/>
  <c r="I13" i="23" s="1"/>
  <c r="I11" i="23"/>
  <c r="I10" i="23"/>
  <c r="I9" i="23"/>
  <c r="E8" i="23"/>
  <c r="K19" i="22"/>
  <c r="H19" i="22"/>
  <c r="G19" i="22"/>
  <c r="D21" i="22" s="1"/>
  <c r="D19" i="22"/>
  <c r="L15" i="22"/>
  <c r="L14" i="22"/>
  <c r="K19" i="21"/>
  <c r="H19" i="21"/>
  <c r="G19" i="21"/>
  <c r="D21" i="21" s="1"/>
  <c r="D19" i="21"/>
  <c r="L15" i="21"/>
  <c r="L14" i="21"/>
  <c r="K19" i="20"/>
  <c r="H19" i="20"/>
  <c r="G19" i="20"/>
  <c r="D21" i="20" s="1"/>
  <c r="D19" i="20"/>
  <c r="L15" i="20"/>
  <c r="L14" i="20"/>
  <c r="K19" i="19"/>
  <c r="H19" i="19"/>
  <c r="G19" i="19"/>
  <c r="D21" i="19" s="1"/>
  <c r="D19" i="19"/>
  <c r="L15" i="19"/>
  <c r="L14" i="19"/>
  <c r="L19" i="19" s="1"/>
  <c r="K19" i="18"/>
  <c r="H19" i="18"/>
  <c r="G19" i="18"/>
  <c r="D21" i="18" s="1"/>
  <c r="D19" i="18"/>
  <c r="L15" i="18"/>
  <c r="L14" i="18"/>
  <c r="L19" i="18" s="1"/>
  <c r="K19" i="17"/>
  <c r="H19" i="17"/>
  <c r="G19" i="17"/>
  <c r="D21" i="17" s="1"/>
  <c r="D19" i="17"/>
  <c r="L15" i="17"/>
  <c r="L14" i="17"/>
  <c r="K19" i="16"/>
  <c r="H19" i="16"/>
  <c r="G19" i="16"/>
  <c r="D21" i="16" s="1"/>
  <c r="D19" i="16"/>
  <c r="L15" i="16"/>
  <c r="L14" i="16"/>
  <c r="K19" i="15"/>
  <c r="H19" i="15"/>
  <c r="G19" i="15"/>
  <c r="D21" i="15" s="1"/>
  <c r="D19" i="15"/>
  <c r="L15" i="15"/>
  <c r="L14" i="15"/>
  <c r="L19" i="15" s="1"/>
  <c r="K19" i="13"/>
  <c r="H19" i="13"/>
  <c r="G19" i="13"/>
  <c r="D19" i="13"/>
  <c r="D21" i="13" s="1"/>
  <c r="L15" i="13"/>
  <c r="L14" i="13"/>
  <c r="L19" i="13" s="1"/>
  <c r="K19" i="12"/>
  <c r="H19" i="12"/>
  <c r="G19" i="12"/>
  <c r="D19" i="12"/>
  <c r="D21" i="12" s="1"/>
  <c r="D23" i="12" s="1"/>
  <c r="L15" i="12"/>
  <c r="L14" i="12"/>
  <c r="L19" i="12" s="1"/>
  <c r="K19" i="11"/>
  <c r="H19" i="11"/>
  <c r="G19" i="11"/>
  <c r="D19" i="11"/>
  <c r="D21" i="11" s="1"/>
  <c r="L15" i="11"/>
  <c r="L14" i="11"/>
  <c r="L19" i="11" s="1"/>
  <c r="K19" i="10"/>
  <c r="H19" i="10"/>
  <c r="G19" i="10"/>
  <c r="D19" i="10"/>
  <c r="D21" i="10" s="1"/>
  <c r="D23" i="10" s="1"/>
  <c r="L15" i="10"/>
  <c r="L14" i="10"/>
  <c r="L19" i="10" s="1"/>
  <c r="K19" i="9"/>
  <c r="H19" i="9"/>
  <c r="G19" i="9"/>
  <c r="D19" i="9"/>
  <c r="D21" i="9" s="1"/>
  <c r="L15" i="9"/>
  <c r="L14" i="9"/>
  <c r="L19" i="9" s="1"/>
  <c r="L19" i="8"/>
  <c r="K19" i="8"/>
  <c r="H19" i="8"/>
  <c r="G19" i="8"/>
  <c r="D19" i="8"/>
  <c r="D21" i="8" s="1"/>
  <c r="I24" i="7"/>
  <c r="L19" i="7"/>
  <c r="K19" i="7"/>
  <c r="H19" i="7"/>
  <c r="D21" i="7" s="1"/>
  <c r="D22" i="7" s="1"/>
  <c r="G19" i="7"/>
  <c r="D19" i="7"/>
  <c r="L17" i="6"/>
  <c r="K17" i="6"/>
  <c r="H17" i="6"/>
  <c r="D19" i="6" s="1"/>
  <c r="D20" i="6" s="1"/>
  <c r="G17" i="6"/>
  <c r="D17" i="6"/>
  <c r="L17" i="4"/>
  <c r="K17" i="4"/>
  <c r="H17" i="4"/>
  <c r="D20" i="4" s="1"/>
  <c r="D22" i="4" s="1"/>
  <c r="D25" i="4" s="1"/>
  <c r="G17" i="4"/>
  <c r="D17" i="4"/>
  <c r="L19" i="16" l="1"/>
  <c r="L19" i="20"/>
  <c r="L19" i="22"/>
  <c r="I14" i="23"/>
  <c r="D30" i="23"/>
  <c r="G21" i="23" s="1"/>
  <c r="C22" i="64"/>
  <c r="C32" i="64" s="1"/>
  <c r="E32" i="64" s="1"/>
  <c r="C23" i="66"/>
  <c r="C33" i="66" s="1"/>
  <c r="E33" i="66" s="1"/>
  <c r="C23" i="67" s="1"/>
  <c r="C32" i="67" s="1"/>
  <c r="E32" i="67" s="1"/>
  <c r="C23" i="68" s="1"/>
  <c r="C32" i="68" s="1"/>
  <c r="E32" i="68" s="1"/>
  <c r="C23" i="69" s="1"/>
  <c r="C32" i="69" s="1"/>
  <c r="E32" i="69" s="1"/>
  <c r="C23" i="70" s="1"/>
  <c r="C32" i="70" s="1"/>
  <c r="E32" i="70" s="1"/>
  <c r="C23" i="71" s="1"/>
  <c r="C32" i="71" s="1"/>
  <c r="E32" i="71" s="1"/>
  <c r="C22" i="65"/>
  <c r="C32" i="65" s="1"/>
  <c r="E32" i="65" s="1"/>
  <c r="C22" i="37"/>
  <c r="C29" i="37" s="1"/>
  <c r="C23" i="38"/>
  <c r="C30" i="38" s="1"/>
  <c r="D21" i="6"/>
  <c r="D26" i="6" s="1"/>
  <c r="D28" i="36"/>
  <c r="D20" i="25"/>
  <c r="D23" i="25" s="1"/>
  <c r="D25" i="25"/>
  <c r="G17" i="25" s="1"/>
  <c r="F18" i="48"/>
  <c r="D27" i="4"/>
  <c r="H21" i="4" s="1"/>
  <c r="J11" i="24"/>
  <c r="D26" i="24"/>
  <c r="G17" i="24" s="1"/>
  <c r="D28" i="34"/>
  <c r="D21" i="4"/>
  <c r="L19" i="17"/>
  <c r="L19" i="21"/>
  <c r="J15" i="23"/>
  <c r="J19" i="23" s="1"/>
  <c r="D23" i="23"/>
  <c r="B28" i="35"/>
  <c r="D28" i="35" s="1"/>
  <c r="D23" i="9"/>
  <c r="D25" i="9"/>
  <c r="D28" i="9" s="1"/>
  <c r="D23" i="13"/>
  <c r="D25" i="13"/>
  <c r="D29" i="13" s="1"/>
  <c r="D23" i="11"/>
  <c r="D25" i="11"/>
  <c r="D29" i="11" s="1"/>
  <c r="D22" i="16"/>
  <c r="D24" i="16"/>
  <c r="D28" i="16" s="1"/>
  <c r="C25" i="43"/>
  <c r="B26" i="43" s="1"/>
  <c r="B32" i="43" s="1"/>
  <c r="D32" i="43" s="1"/>
  <c r="D22" i="22"/>
  <c r="D24" i="22"/>
  <c r="D28" i="22" s="1"/>
  <c r="E19" i="23"/>
  <c r="I19" i="23" s="1"/>
  <c r="I8" i="23"/>
  <c r="D29" i="37"/>
  <c r="D30" i="38"/>
  <c r="B31" i="39"/>
  <c r="B25" i="39"/>
  <c r="C29" i="42"/>
  <c r="B30" i="42" s="1"/>
  <c r="B36" i="42" s="1"/>
  <c r="D36" i="42" s="1"/>
  <c r="C25" i="44"/>
  <c r="B26" i="44" s="1"/>
  <c r="B33" i="44" s="1"/>
  <c r="D33" i="44" s="1"/>
  <c r="C25" i="45"/>
  <c r="B26" i="45" s="1"/>
  <c r="B33" i="45" s="1"/>
  <c r="D33" i="45" s="1"/>
  <c r="D22" i="20"/>
  <c r="D24" i="20"/>
  <c r="D28" i="20" s="1"/>
  <c r="D23" i="7"/>
  <c r="D25" i="7" s="1"/>
  <c r="D26" i="7" s="1"/>
  <c r="I26" i="7" s="1"/>
  <c r="D25" i="8"/>
  <c r="D28" i="8" s="1"/>
  <c r="D25" i="10"/>
  <c r="D29" i="10" s="1"/>
  <c r="D31" i="10" s="1"/>
  <c r="I21" i="10" s="1"/>
  <c r="D25" i="12"/>
  <c r="D29" i="12" s="1"/>
  <c r="D31" i="12" s="1"/>
  <c r="I21" i="12" s="1"/>
  <c r="J10" i="24"/>
  <c r="J15" i="24" s="1"/>
  <c r="I10" i="24"/>
  <c r="E15" i="24"/>
  <c r="I15" i="24" s="1"/>
  <c r="D24" i="26"/>
  <c r="D22" i="18"/>
  <c r="D24" i="18"/>
  <c r="D28" i="18" s="1"/>
  <c r="D24" i="19"/>
  <c r="D28" i="19" s="1"/>
  <c r="D22" i="19"/>
  <c r="D24" i="21"/>
  <c r="D28" i="21" s="1"/>
  <c r="D22" i="21"/>
  <c r="E24" i="27"/>
  <c r="E27" i="27" s="1"/>
  <c r="E30" i="27" s="1"/>
  <c r="C25" i="40"/>
  <c r="B26" i="40" s="1"/>
  <c r="B32" i="40" s="1"/>
  <c r="D32" i="40" s="1"/>
  <c r="D23" i="8"/>
  <c r="D25" i="15"/>
  <c r="D29" i="15" s="1"/>
  <c r="D23" i="15"/>
  <c r="D24" i="17"/>
  <c r="D28" i="17" s="1"/>
  <c r="D22" i="17"/>
  <c r="E27" i="29"/>
  <c r="E28" i="29" s="1"/>
  <c r="E29" i="29" s="1"/>
  <c r="G29" i="29" s="1"/>
  <c r="E23" i="30"/>
  <c r="E30" i="30" s="1"/>
  <c r="E23" i="31"/>
  <c r="E28" i="31" s="1"/>
  <c r="F22" i="32"/>
  <c r="F29" i="32" s="1"/>
  <c r="F21" i="33"/>
  <c r="F28" i="33" s="1"/>
  <c r="C25" i="41"/>
  <c r="B26" i="41" s="1"/>
  <c r="B32" i="41" s="1"/>
  <c r="D32" i="41" s="1"/>
  <c r="C25" i="47"/>
  <c r="B26" i="47" s="1"/>
  <c r="B32" i="47" s="1"/>
  <c r="D32" i="47" s="1"/>
  <c r="E23" i="28"/>
  <c r="E29" i="28" s="1"/>
  <c r="F30" i="28" s="1"/>
  <c r="H7" i="48"/>
  <c r="D24" i="9" l="1"/>
  <c r="D30" i="9"/>
  <c r="I21" i="9" s="1"/>
  <c r="D23" i="20"/>
  <c r="D30" i="20"/>
  <c r="I21" i="20" s="1"/>
  <c r="D23" i="16"/>
  <c r="D30" i="16"/>
  <c r="I21" i="16" s="1"/>
  <c r="D23" i="17"/>
  <c r="D30" i="8"/>
  <c r="I21" i="8" s="1"/>
  <c r="D23" i="21"/>
  <c r="D23" i="19"/>
  <c r="D24" i="12"/>
  <c r="D24" i="10"/>
  <c r="D24" i="8"/>
  <c r="D30" i="22"/>
  <c r="I21" i="22" s="1"/>
  <c r="D31" i="11"/>
  <c r="I21" i="11" s="1"/>
  <c r="D24" i="13"/>
  <c r="D23" i="18"/>
  <c r="D31" i="15"/>
  <c r="I21" i="15" s="1"/>
  <c r="D23" i="22"/>
  <c r="D30" i="17"/>
  <c r="I21" i="17" s="1"/>
  <c r="D24" i="15"/>
  <c r="D30" i="21"/>
  <c r="I21" i="21" s="1"/>
  <c r="D30" i="19"/>
  <c r="I21" i="19" s="1"/>
  <c r="D30" i="18"/>
  <c r="I21" i="18" s="1"/>
  <c r="D24" i="11"/>
  <c r="D31" i="13"/>
  <c r="I21" i="13" s="1"/>
</calcChain>
</file>

<file path=xl/sharedStrings.xml><?xml version="1.0" encoding="utf-8"?>
<sst xmlns="http://schemas.openxmlformats.org/spreadsheetml/2006/main" count="4357" uniqueCount="403">
  <si>
    <t>NAME</t>
  </si>
  <si>
    <t>RENT</t>
  </si>
  <si>
    <t>TOTAL</t>
  </si>
  <si>
    <t>PAID</t>
  </si>
  <si>
    <t>ASSET FLOW LTD</t>
  </si>
  <si>
    <t xml:space="preserve">                                  Your Ultimate Land And Property Consultant</t>
  </si>
  <si>
    <r>
      <t xml:space="preserve">                            </t>
    </r>
    <r>
      <rPr>
        <sz val="10"/>
        <color rgb="FF984806"/>
        <rFont val="Franklin Gothic Demi Cond"/>
        <family val="2"/>
      </rPr>
      <t>P.O BOX 276-00511 TEL 0707 759 987, 0738 620 900</t>
    </r>
  </si>
  <si>
    <r>
      <t xml:space="preserve">                                     PELIZA FORTRESS BUSINESS CENTRE, 1</t>
    </r>
    <r>
      <rPr>
        <b/>
        <vertAlign val="superscript"/>
        <sz val="10"/>
        <color rgb="FF0070C0"/>
        <rFont val="Times New Roman"/>
        <family val="1"/>
      </rPr>
      <t>ST</t>
    </r>
    <r>
      <rPr>
        <b/>
        <sz val="10"/>
        <color rgb="FF0070C0"/>
        <rFont val="Times New Roman"/>
        <family val="1"/>
      </rPr>
      <t xml:space="preserve"> FLR ROOM B9</t>
    </r>
  </si>
  <si>
    <t>HOUSE NO</t>
  </si>
  <si>
    <t>BAL B/F</t>
  </si>
  <si>
    <t>WATER</t>
  </si>
  <si>
    <t>SECURITY</t>
  </si>
  <si>
    <t>DUE BILL</t>
  </si>
  <si>
    <t>PENALTY</t>
  </si>
  <si>
    <t>S.  C/F</t>
  </si>
  <si>
    <t>RENT C/F</t>
  </si>
  <si>
    <t>TOTAL C/F</t>
  </si>
  <si>
    <t>DEDUCTIONS</t>
  </si>
  <si>
    <t>NET RENT COLLECTED FOR APRIL</t>
  </si>
  <si>
    <t>NET BALANCE</t>
  </si>
  <si>
    <t>Prepared by</t>
  </si>
  <si>
    <t>Approved by</t>
  </si>
  <si>
    <t>Received by</t>
  </si>
  <si>
    <t>George Mukiri</t>
  </si>
  <si>
    <t>L. Mwangi</t>
  </si>
  <si>
    <t>Date</t>
  </si>
  <si>
    <t>………………….</t>
  </si>
  <si>
    <t>…………………….</t>
  </si>
  <si>
    <t>……………………..</t>
  </si>
  <si>
    <t>TOTAL  DISBURSED</t>
  </si>
  <si>
    <t>CASH STATEMENT FOR THE MONTH OF SEPTEMBER 2013</t>
  </si>
  <si>
    <t>paid to landlord</t>
  </si>
  <si>
    <t>Amount paid to landlady</t>
  </si>
  <si>
    <t>less payment</t>
  </si>
  <si>
    <t>FRACIA NJOKI GITAU, 4TH AVENUE KAMURA</t>
  </si>
  <si>
    <t>VACANT</t>
  </si>
  <si>
    <t>TENANT</t>
  </si>
  <si>
    <t>LANDLORD</t>
  </si>
  <si>
    <t>3&amp;4</t>
  </si>
  <si>
    <t>MERCY WACHUKA</t>
  </si>
  <si>
    <t>IRENE NDOLO</t>
  </si>
  <si>
    <t>SUSAN NJERI</t>
  </si>
  <si>
    <t>M1</t>
  </si>
  <si>
    <t>BARACK OCHIENG</t>
  </si>
  <si>
    <t>M2</t>
  </si>
  <si>
    <t>SHADRACK MACHARIA</t>
  </si>
  <si>
    <t>10% AGENCY FEE</t>
  </si>
  <si>
    <t>Fraciah Njoki</t>
  </si>
  <si>
    <t>CASH STATEMENT FOR THE MONTH OF OCTOBER 2013</t>
  </si>
  <si>
    <t>M3</t>
  </si>
  <si>
    <t>Amount paid to landlady Directly</t>
  </si>
  <si>
    <t>Payment on 14.10.13</t>
  </si>
  <si>
    <t>Payment on 16.10.13</t>
  </si>
  <si>
    <t>payment on 12.10.13</t>
  </si>
  <si>
    <t>Electricity for Irene</t>
  </si>
  <si>
    <t>Date………………………..</t>
  </si>
  <si>
    <t>…………………………….</t>
  </si>
  <si>
    <t>MONICA NDUTA</t>
  </si>
  <si>
    <t>AMOUNT NOT DISBURSED FOR OCT</t>
  </si>
  <si>
    <t>BALANCE</t>
  </si>
  <si>
    <t>DEPOSITS</t>
  </si>
  <si>
    <t>NET PAYABLE</t>
  </si>
  <si>
    <t xml:space="preserve">NET RENT COLLECTED </t>
  </si>
  <si>
    <t>CASH STATEMENT FOR THE MONTH OF NOVEMBER 2013</t>
  </si>
  <si>
    <t>ADDITION</t>
  </si>
  <si>
    <t>MKAMBA</t>
  </si>
  <si>
    <t>M4</t>
  </si>
  <si>
    <t>LUCY</t>
  </si>
  <si>
    <t xml:space="preserve">      </t>
  </si>
  <si>
    <t>CASH STATEMENT FOR THE MONTH OF DECEMBER 2013</t>
  </si>
  <si>
    <t>FRANCIS MURINGE</t>
  </si>
  <si>
    <t>JARED NYANGAU</t>
  </si>
  <si>
    <t>MAXWELL TORORI</t>
  </si>
  <si>
    <t>WATER PAYMENT</t>
  </si>
  <si>
    <t>ADD ELECTRICITY</t>
  </si>
  <si>
    <t>POWER</t>
  </si>
  <si>
    <t>TOTAL  DISBURSABLE</t>
  </si>
  <si>
    <t>NO</t>
  </si>
  <si>
    <t xml:space="preserve">  </t>
  </si>
  <si>
    <t xml:space="preserve">MAINA </t>
  </si>
  <si>
    <t>WITH LANDLORD</t>
  </si>
  <si>
    <t>CASH STATEMENT FOR THE MONTH OF FEBRUARY 2013</t>
  </si>
  <si>
    <t>ADVANCE PAYMENT</t>
  </si>
  <si>
    <t>HENRY OCHIENG</t>
  </si>
  <si>
    <t>M5</t>
  </si>
  <si>
    <t>MILLICENT</t>
  </si>
  <si>
    <t>ADD DEPOSIT NO 4</t>
  </si>
  <si>
    <t>CASH STATEMENT FOR THE MONTH OF APRIL 2014</t>
  </si>
  <si>
    <t>CASH STATEMENT FOR THE MONTH OF JULY 2014</t>
  </si>
  <si>
    <t>JAMES THUO</t>
  </si>
  <si>
    <t>MAMA ANNE</t>
  </si>
  <si>
    <t>GEORGE</t>
  </si>
  <si>
    <t>KIMATHI MWANA</t>
  </si>
  <si>
    <t>WILSON KIRINYA</t>
  </si>
  <si>
    <t>IRENE NGOME</t>
  </si>
  <si>
    <t>ADD DEPOSIT IRENE</t>
  </si>
  <si>
    <t>LOAN</t>
  </si>
  <si>
    <t>CASH STATEMENT FOR THE MONTH OF AUGUST 2014</t>
  </si>
  <si>
    <t xml:space="preserve">    </t>
  </si>
  <si>
    <t>water</t>
  </si>
  <si>
    <t>LL</t>
  </si>
  <si>
    <t>JOHN KIHIO</t>
  </si>
  <si>
    <t xml:space="preserve">VIRGINIA </t>
  </si>
  <si>
    <t xml:space="preserve">OCHIENG </t>
  </si>
  <si>
    <t>SUSAN</t>
  </si>
  <si>
    <t>CASH STATEMENT FOR THE MONTH OF JANUARY 2015</t>
  </si>
  <si>
    <t>CASH STATEMENT FOR THE MONTH OF MARCH 2015</t>
  </si>
  <si>
    <t>DENNIS SHIKANGA</t>
  </si>
  <si>
    <t>BENARD</t>
  </si>
  <si>
    <t>THUO</t>
  </si>
  <si>
    <t>ERASTUS MAINA</t>
  </si>
  <si>
    <t xml:space="preserve">BONIFACE OCHIENG </t>
  </si>
  <si>
    <t>PAYMENT</t>
  </si>
  <si>
    <t>OVERPAYMENT</t>
  </si>
  <si>
    <t>TENANT TRANSFER</t>
  </si>
  <si>
    <t>500 ELECTRICITY</t>
  </si>
  <si>
    <t xml:space="preserve">BENARD MAINA </t>
  </si>
  <si>
    <t>300  ELECTRIV</t>
  </si>
  <si>
    <t>300 ELE</t>
  </si>
  <si>
    <t>580 ELECTRICITY</t>
  </si>
  <si>
    <t>PAYMENT   11/5/2015</t>
  </si>
  <si>
    <t>CASH  STATEMENT  FOR  THE MONTH OF MAY</t>
  </si>
  <si>
    <t>COMMISION</t>
  </si>
  <si>
    <t>GABBAGE</t>
  </si>
  <si>
    <t>CASH  STATEMENT  FOR  THE MONTH OF JUNE</t>
  </si>
  <si>
    <t>CASH  STATEMENT  FOR  THE MONTH OF JULY 2015</t>
  </si>
  <si>
    <t>ELECTRICITY</t>
  </si>
  <si>
    <t>PAID ON 10/7/2015</t>
  </si>
  <si>
    <t>GABBABE</t>
  </si>
  <si>
    <t>KIMWATHI MWATHI</t>
  </si>
  <si>
    <t>ELECTRICITY &amp;</t>
  </si>
  <si>
    <t>PAID ON 10/8/2015 BALANCE</t>
  </si>
  <si>
    <t>CASH  STATEMENT  FOR  THE MONTH OF AUGUST 2015</t>
  </si>
  <si>
    <t>CASH  STATEMENT  FOR  THE MONTH OF SEPTEMBER 2015</t>
  </si>
  <si>
    <t>CASH  STATEMENT  FOR  THE MONTH OF OCT   2015</t>
  </si>
  <si>
    <t>PAID ON 9/10/2015 BALANCE</t>
  </si>
  <si>
    <t>BONIFACE OCHIENG</t>
  </si>
  <si>
    <t>PAID ON 10/11/2015 BALANCE</t>
  </si>
  <si>
    <t>CASH  STATEMENT  FOR  THE MONTH OF DEC   2015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</si>
  <si>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</si>
  <si>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SHADRACK MARET</t>
  </si>
  <si>
    <t>SHARDRACK  REFUND</t>
  </si>
  <si>
    <t>JAMES THUO &amp; MARETE</t>
  </si>
  <si>
    <t>CASH  STATEMENT  FOR  THE MONTH OF JAN   2016</t>
  </si>
  <si>
    <t>PAID ON 11/11/2015 BALANCE</t>
  </si>
  <si>
    <t xml:space="preserve">JAMES THUO </t>
  </si>
  <si>
    <t>MARETE</t>
  </si>
  <si>
    <t>CASH  STATEMENT  FOR  THE MONTH OF MAY   2016</t>
  </si>
  <si>
    <t>SUMMARY</t>
  </si>
  <si>
    <t xml:space="preserve">DETAILS </t>
  </si>
  <si>
    <t xml:space="preserve">CR </t>
  </si>
  <si>
    <t>DR</t>
  </si>
  <si>
    <t>BL</t>
  </si>
  <si>
    <t>MAY  REMITANCE</t>
  </si>
  <si>
    <t xml:space="preserve">COMMISION  </t>
  </si>
  <si>
    <t>PAYMENTS</t>
  </si>
  <si>
    <t>Prepared BY</t>
  </si>
  <si>
    <t>Approved By</t>
  </si>
  <si>
    <t>Received By</t>
  </si>
  <si>
    <t>GRACE</t>
  </si>
  <si>
    <t>Amos Waweru</t>
  </si>
  <si>
    <t>DIRECT TO LAND  LORD</t>
  </si>
  <si>
    <t>PAID IN 10/5/2016</t>
  </si>
  <si>
    <t>asset flow loan</t>
  </si>
  <si>
    <t>CASH  STATEMENT  FOR  THE MONTH OF JUNE   2016</t>
  </si>
  <si>
    <t>PAID IN 11/6/2016</t>
  </si>
  <si>
    <t>.</t>
  </si>
  <si>
    <t>TEL</t>
  </si>
  <si>
    <t>PAID  19/7/2016</t>
  </si>
  <si>
    <t>CASH  STATEMENT  FOR  THE MONTH OF JULY  2016</t>
  </si>
  <si>
    <t>NEW</t>
  </si>
  <si>
    <t>LAND</t>
  </si>
  <si>
    <t>SEPT</t>
  </si>
  <si>
    <t>CASH  STATEMENT  FOR  THE MONTH OF SEPTEMBER   2016</t>
  </si>
  <si>
    <t>GRACE………………………….</t>
  </si>
  <si>
    <t>L. Mwangi…………………..</t>
  </si>
  <si>
    <t>FRACIA NJOKI…………………………….</t>
  </si>
  <si>
    <t>LIVINGSTON MURIGI MWENDA</t>
  </si>
  <si>
    <t xml:space="preserve"> </t>
  </si>
  <si>
    <t>LAND LORD</t>
  </si>
  <si>
    <t>CASH  STATEMENT  FOR  THE MONTH OF OCT 2016</t>
  </si>
  <si>
    <t>NJUGUNA WAKARIUKI</t>
  </si>
  <si>
    <t>BF</t>
  </si>
  <si>
    <t>PAYMENT  ON 10/11/2016</t>
  </si>
  <si>
    <t xml:space="preserve">LOAN  </t>
  </si>
  <si>
    <t>NJUGUNA</t>
  </si>
  <si>
    <t>PAYMENT ON   10/12/016</t>
  </si>
  <si>
    <t>CASH  STATEMENT  FOR  THE MONTH OF DEC C2016</t>
  </si>
  <si>
    <r>
      <t xml:space="preserve">                                     PELIZA FORTRESS BUSINESS CENTRE, 1</t>
    </r>
    <r>
      <rPr>
        <b/>
        <vertAlign val="superscript"/>
        <sz val="10"/>
        <color rgb="FF00B050"/>
        <rFont val="Times New Roman"/>
        <family val="1"/>
      </rPr>
      <t>ST</t>
    </r>
    <r>
      <rPr>
        <b/>
        <sz val="10"/>
        <color rgb="FF00B050"/>
        <rFont val="Times New Roman"/>
        <family val="1"/>
      </rPr>
      <t xml:space="preserve"> FLR ROOM B9</t>
    </r>
  </si>
  <si>
    <t>CASH  STATEMENT  FOR  THE MONTH OF JAN 2017</t>
  </si>
  <si>
    <r>
      <t xml:space="preserve">                                     PELIZA FORTRESS BUSINESS CENTRE, 1</t>
    </r>
    <r>
      <rPr>
        <b/>
        <vertAlign val="superscript"/>
        <sz val="10"/>
        <color theme="4"/>
        <rFont val="Times New Roman"/>
        <family val="1"/>
      </rPr>
      <t>ST</t>
    </r>
    <r>
      <rPr>
        <b/>
        <sz val="10"/>
        <color theme="4"/>
        <rFont val="Times New Roman"/>
        <family val="1"/>
      </rPr>
      <t xml:space="preserve"> FLR ROOM B9</t>
    </r>
  </si>
  <si>
    <t>PAID  ON 8/1/2017</t>
  </si>
  <si>
    <t>DIRECT BY</t>
  </si>
  <si>
    <t>ADVANCE</t>
  </si>
  <si>
    <t>CASH  STATEMENT  FOR  THE MONTH OF FEBRUARY 2017</t>
  </si>
  <si>
    <t>PAID  ON 10/2017</t>
  </si>
  <si>
    <t>PAID  ON 8/3/2017</t>
  </si>
  <si>
    <t>CASH  STATEMENT  FOR  THE MONTH OF MARCH 2017</t>
  </si>
  <si>
    <t>JAMES  THUO</t>
  </si>
  <si>
    <t>PAID  ON 8/4/2017</t>
  </si>
  <si>
    <t>CASH  STATEMENT  FOR  THE MONTH OF APRIL 2017</t>
  </si>
  <si>
    <t>PAID  ON 8/5/2017</t>
  </si>
  <si>
    <t xml:space="preserve">PAID  ON </t>
  </si>
  <si>
    <t>PAID  ON  JUNE</t>
  </si>
  <si>
    <t>CASH  STATEMENT  FOR  THE MONTH OF JULY 2017</t>
  </si>
  <si>
    <t>CASH  STATEMENT  FOR  THE MONTH OF JUNE 2017</t>
  </si>
  <si>
    <t>PAID ON 13/7/17</t>
  </si>
  <si>
    <t>DIRECT  TO LL</t>
  </si>
  <si>
    <t>DIRECT</t>
  </si>
  <si>
    <t>CASH  STATEMENT  FOR  THE MONTH OF AUGUST  2017</t>
  </si>
  <si>
    <t>PAID  ON 3/9/2017</t>
  </si>
  <si>
    <t>CASH  STATEMENT  FOR  THE MONTH OF SEP  2017</t>
  </si>
  <si>
    <t xml:space="preserve">NEW </t>
  </si>
  <si>
    <t>LANDLORD SON</t>
  </si>
  <si>
    <t>PAID  ON 6/10/17</t>
  </si>
  <si>
    <t>CASH  STATEMENT  FOR  THE MONTH OF OCT 2017</t>
  </si>
  <si>
    <t>DANIEL NYALUNDIA</t>
  </si>
  <si>
    <t>DANIEL</t>
  </si>
  <si>
    <t>CASH  STATEMENT  FOR  THE MONTH OF NOV 2017</t>
  </si>
  <si>
    <t>MARY</t>
  </si>
  <si>
    <t>CASH  STATEMENT  FOR  THE MONTH OF DEC 2017</t>
  </si>
  <si>
    <t>29/11/17/</t>
  </si>
  <si>
    <t xml:space="preserve">AFRONIA </t>
  </si>
  <si>
    <t xml:space="preserve">BERNARD </t>
  </si>
  <si>
    <t xml:space="preserve">ZACHARIAH </t>
  </si>
  <si>
    <t xml:space="preserve">PETER </t>
  </si>
  <si>
    <t>KIJANA</t>
  </si>
  <si>
    <t>BENSON KAMAU</t>
  </si>
  <si>
    <t>DIRECT TO LL</t>
  </si>
  <si>
    <t>15/1/18</t>
  </si>
  <si>
    <t>COMMISSION</t>
  </si>
  <si>
    <t>JAN REM</t>
  </si>
  <si>
    <t>RENT STATEMENT  FOR  THE MONTH OF JAN 2018</t>
  </si>
  <si>
    <t>FEB</t>
  </si>
  <si>
    <t>RENT STATEMENT  FOR  THE MONTH OF FEB 2018</t>
  </si>
  <si>
    <t xml:space="preserve">ASSETFLOW LTD </t>
  </si>
  <si>
    <t xml:space="preserve">LOAN </t>
  </si>
  <si>
    <t>ASSETLOW</t>
  </si>
  <si>
    <t>PAID  ON 12/11/2018</t>
  </si>
  <si>
    <t>RENT STATEMENT  FOR  THE MONTH OF MARCH 2018</t>
  </si>
  <si>
    <t>L</t>
  </si>
  <si>
    <t>RUTH</t>
  </si>
  <si>
    <t>PREPARED BY</t>
  </si>
  <si>
    <t>APPROVED BY</t>
  </si>
  <si>
    <t>RECEIVED BY</t>
  </si>
  <si>
    <t>FRACIAH</t>
  </si>
  <si>
    <t>MARCH</t>
  </si>
  <si>
    <t>APPROVED  BY</t>
  </si>
  <si>
    <t>ASSETFLOW</t>
  </si>
  <si>
    <t>APRIL</t>
  </si>
  <si>
    <t>RENT STATEMENT  FOR  THE MONTH OF APRIL  2018</t>
  </si>
  <si>
    <t>RENT STATEMENT  FOR  THE MONTH OF MAY  2018</t>
  </si>
  <si>
    <t>MAY</t>
  </si>
  <si>
    <t>NJAU</t>
  </si>
  <si>
    <t>JUNE</t>
  </si>
  <si>
    <t>RENT STATEMENT  FOR  THE MONTH OF JUNE  2018</t>
  </si>
  <si>
    <t>DAVID NJAU</t>
  </si>
  <si>
    <t>NO.</t>
  </si>
  <si>
    <t>COMM</t>
  </si>
  <si>
    <t>JULY</t>
  </si>
  <si>
    <t>VACCANT</t>
  </si>
  <si>
    <t>RENT STATEMENT  FOR  THE MONTH OF JULY  2018</t>
  </si>
  <si>
    <t>BERNARD MAINA</t>
  </si>
  <si>
    <t>DIRECT TO LL-NJAU</t>
  </si>
  <si>
    <t>RENT STATEMENT  FOR  THE MONTH OF AUGUST  2018</t>
  </si>
  <si>
    <t>AUG</t>
  </si>
  <si>
    <t>PETER GITHINI</t>
  </si>
  <si>
    <t>AFRONIA REFUND</t>
  </si>
  <si>
    <t>PETER ELECT REFUND</t>
  </si>
  <si>
    <t>RENT STATEMENT  FOR  THE MONTH OF SEPTEMBER  2018</t>
  </si>
  <si>
    <t>SEP</t>
  </si>
  <si>
    <t>KELVIN AKETE</t>
  </si>
  <si>
    <t>PETER</t>
  </si>
  <si>
    <t>RENT STATEMENT  FOR  THE MONTH OF OCTOBER  2018</t>
  </si>
  <si>
    <t>OCT</t>
  </si>
  <si>
    <t>water 1740</t>
  </si>
  <si>
    <t>RENT STATEMENT  FOR  THE MONTH OF NOVEMBER  2018</t>
  </si>
  <si>
    <t>NOV</t>
  </si>
  <si>
    <t>DEC</t>
  </si>
  <si>
    <t>FRESHIA NJOKI</t>
  </si>
  <si>
    <t>RENT STATEMENT</t>
  </si>
  <si>
    <t>FOR THE MONTH OF DECEMBER 2018</t>
  </si>
  <si>
    <t>GEORGE KAMAU</t>
  </si>
  <si>
    <t>JAN</t>
  </si>
  <si>
    <t>PAID ON 9/1/19</t>
  </si>
  <si>
    <t>FRESHIA</t>
  </si>
  <si>
    <t>PAID ON 7/2/19</t>
  </si>
  <si>
    <t>PAID ON 12/2/19</t>
  </si>
  <si>
    <t>GG WATER</t>
  </si>
  <si>
    <t>PAID ON 9/3/19</t>
  </si>
  <si>
    <t>STIMA</t>
  </si>
  <si>
    <t xml:space="preserve">STIMA </t>
  </si>
  <si>
    <t>PAID ON 10/4/19</t>
  </si>
  <si>
    <t>FOR THE MONTH OF JANUARY 2019</t>
  </si>
  <si>
    <t>FOR THE MONTH OF FEBRUARY  2019</t>
  </si>
  <si>
    <t>FOR THE MONTH OF MARCH 2019</t>
  </si>
  <si>
    <t>FOR THE MONTH OF APRIL 2019</t>
  </si>
  <si>
    <t>FOR THE MONTH OF MAY 2019</t>
  </si>
  <si>
    <t>PAID ON 11/05/19</t>
  </si>
  <si>
    <t>FOR THE MONTH OF JUNE 2019</t>
  </si>
  <si>
    <t xml:space="preserve">JUNE </t>
  </si>
  <si>
    <t>STEPHEN KARIUKI</t>
  </si>
  <si>
    <t>ZACHARIAH MAUTI</t>
  </si>
  <si>
    <t>PASTOR</t>
  </si>
  <si>
    <t>PAID ON 2/6/19</t>
  </si>
  <si>
    <t>PAID ON 10/6/19</t>
  </si>
  <si>
    <t>FOR THE MONTH OF JULY 2019</t>
  </si>
  <si>
    <t>PAID ON 6/7/19</t>
  </si>
  <si>
    <t>PAID ON 10/7/19</t>
  </si>
  <si>
    <t>FOR THE MONTH OF AUGUST 2019</t>
  </si>
  <si>
    <t>AUGUST</t>
  </si>
  <si>
    <t>ADVANCE ON 3/8</t>
  </si>
  <si>
    <t>PASTOR NJUGUNA</t>
  </si>
  <si>
    <t>PAID ON 13/8/19</t>
  </si>
  <si>
    <t>ADVANCE ON 31/8</t>
  </si>
  <si>
    <t>ANTONY</t>
  </si>
  <si>
    <t>ANTONY MAINGI</t>
  </si>
  <si>
    <t>NAOMY</t>
  </si>
  <si>
    <t>FOR THE MONTH OF SEPT 2019</t>
  </si>
  <si>
    <t>PAID ON 10/9/19</t>
  </si>
  <si>
    <t>LL1500</t>
  </si>
  <si>
    <t>FOR THE MONTH OF OCTOBER 2019</t>
  </si>
  <si>
    <t>ADVANCE ON 5/10</t>
  </si>
  <si>
    <t>DEPOSIT</t>
  </si>
  <si>
    <t>FOR THE MONTH OF NOVEMBER 2019</t>
  </si>
  <si>
    <t>ADVANCE ON 2/11</t>
  </si>
  <si>
    <t>NEW,M3,M1</t>
  </si>
  <si>
    <t>GIDEON GICHANGA</t>
  </si>
  <si>
    <t>NOVEMBER</t>
  </si>
  <si>
    <t>DECEMBER</t>
  </si>
  <si>
    <t>FOR THE MONTH OF DECEMBER 2019</t>
  </si>
  <si>
    <t>FLORENCE</t>
  </si>
  <si>
    <t>PAID ON 2/12/19</t>
  </si>
  <si>
    <t>BETTY</t>
  </si>
  <si>
    <t>NAOMY IDHAMBO</t>
  </si>
  <si>
    <t>PAID ON 10/12</t>
  </si>
  <si>
    <t>DAN NYAKUNDI</t>
  </si>
  <si>
    <t>NEW m3</t>
  </si>
  <si>
    <t>january</t>
  </si>
  <si>
    <t>PAID ON 4/1</t>
  </si>
  <si>
    <t>FOR THE MONTH OF JANUARY 2020</t>
  </si>
  <si>
    <t>FOR THE MONTH OF FEBRUARY 2020</t>
  </si>
  <si>
    <t>PAID ON 1/2</t>
  </si>
  <si>
    <t>PAID  ON 10/2</t>
  </si>
  <si>
    <t>JOSEPH NJUGUNA</t>
  </si>
  <si>
    <t>LUCY NKIROTE</t>
  </si>
  <si>
    <t>FOR THE MONTH OF MARCH 2020</t>
  </si>
  <si>
    <t>PAID ON 2/3</t>
  </si>
  <si>
    <t>PAID ON 12/3</t>
  </si>
  <si>
    <t>10000-BANK</t>
  </si>
  <si>
    <t>FRACIAH NJOKI</t>
  </si>
  <si>
    <t>DANIEL NYAKUNDI</t>
  </si>
  <si>
    <t>FOR THE MONTH OF APRIL 2020</t>
  </si>
  <si>
    <t>PAID ON 10/4</t>
  </si>
  <si>
    <t>FOR THE MONTH OF MAY 2020</t>
  </si>
  <si>
    <t>DIRECT TO LL 3&amp;4</t>
  </si>
  <si>
    <t>TENANTS TO PAY LL</t>
  </si>
  <si>
    <t>PAID ASSETFLOW 1300</t>
  </si>
  <si>
    <t>paid assetflow 1500</t>
  </si>
  <si>
    <t>FOR THE MONTH OF SEPT 2020</t>
  </si>
  <si>
    <t>DORCAS</t>
  </si>
  <si>
    <t>BENSON</t>
  </si>
  <si>
    <t>PAID ON 12/9</t>
  </si>
  <si>
    <t>PAID LL</t>
  </si>
  <si>
    <t>NEW PAID LL</t>
  </si>
  <si>
    <t>PAID ON 14/9</t>
  </si>
  <si>
    <t>FOR THE MONTH OF OCTOBER 2020</t>
  </si>
  <si>
    <t>OCTOBER</t>
  </si>
  <si>
    <t>LAWRENCE KAVISI</t>
  </si>
  <si>
    <t>PAID ON 4/10</t>
  </si>
  <si>
    <t>FOR THE MONTH OF NOVEMBER 2020</t>
  </si>
  <si>
    <t>DENNIS</t>
  </si>
  <si>
    <t>VINCENT OINO</t>
  </si>
  <si>
    <t>PAID ON 9/11</t>
  </si>
  <si>
    <t>FOR THE MONTH OF DECEMBER 2020</t>
  </si>
  <si>
    <t>VACCATED</t>
  </si>
  <si>
    <t>NAOMY ON DEP &amp; VACCATED</t>
  </si>
  <si>
    <t>PAID ON 5/12</t>
  </si>
  <si>
    <t>FOR THE MONTH OF JANUARY 2021</t>
  </si>
  <si>
    <t>JANUARY</t>
  </si>
  <si>
    <t>PAID ON 2/01</t>
  </si>
  <si>
    <t>PAID ON 2/1</t>
  </si>
  <si>
    <t>FOR THE MONTH OF FEBRUARY 2021</t>
  </si>
  <si>
    <t>FEBRUARY</t>
  </si>
  <si>
    <t>PAID ON 6/2</t>
  </si>
  <si>
    <t>HASTINGS MUNAI</t>
  </si>
  <si>
    <t>LAWRENCE TO VACCATE</t>
  </si>
  <si>
    <t>VACCATING</t>
  </si>
  <si>
    <t>FOR THE MONTH OF MARCH 2021</t>
  </si>
  <si>
    <t>PAID ON 9/3</t>
  </si>
  <si>
    <t>VINCENT M2 PAID LL</t>
  </si>
  <si>
    <t>GIDEON M4 PAID LL</t>
  </si>
  <si>
    <t>HASTINGS PAID LL</t>
  </si>
  <si>
    <t>VINCENT M2 PAIDLL</t>
  </si>
  <si>
    <t>HASTINGS M5 PAID LL</t>
  </si>
  <si>
    <t>BEN</t>
  </si>
  <si>
    <t>KIREMA</t>
  </si>
  <si>
    <t>FOR THE MONTH OF APRIL 2021</t>
  </si>
  <si>
    <t>KIREMA PAID LL</t>
  </si>
  <si>
    <t>BEN PAID LL</t>
  </si>
  <si>
    <t>VINCENT PAID LL</t>
  </si>
  <si>
    <t>FOR THE MONTH OF MAY 2021</t>
  </si>
  <si>
    <t>BENSON+GIDEON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</si>
</sst>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0;\-#,##0.00"/>
    <numFmt numFmtId="165" formatCode="_(* #,##0_);_(* \(#,##0\);_(* &quot;-&quot;??_);_(@_)"/>
  </numFmts>
  <fonts count="8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Times New Roman"/>
      <family val="1"/>
    </font>
    <font>
      <b/>
      <vertAlign val="superscript"/>
      <sz val="10"/>
      <color rgb="FF0070C0"/>
      <name val="Times New Roman"/>
      <family val="1"/>
    </font>
    <font>
      <b/>
      <i/>
      <sz val="10"/>
      <color theme="1"/>
      <name val="Times New Roman"/>
      <family val="1"/>
    </font>
    <font>
      <sz val="22"/>
      <color theme="1"/>
      <name val="Calibri"/>
      <family val="2"/>
      <scheme val="minor"/>
    </font>
    <font>
      <b/>
      <sz val="10"/>
      <color rgb="FF0000FF"/>
      <name val="Times New Roman"/>
      <family val="1"/>
    </font>
    <font>
      <sz val="10"/>
      <color rgb="FF984806"/>
      <name val="Franklin Gothic Demi Cond"/>
      <family val="2"/>
    </font>
    <font>
      <b/>
      <sz val="10"/>
      <color theme="1"/>
      <name val="Calibri"/>
      <family val="2"/>
      <scheme val="minor"/>
    </font>
    <font>
      <b/>
      <sz val="22"/>
      <color rgb="FF1A8600"/>
      <name val="Times New Roman"/>
      <family val="1"/>
    </font>
    <font>
      <sz val="11"/>
      <color theme="1"/>
      <name val="Times New Roman"/>
      <family val="1"/>
    </font>
    <font>
      <b/>
      <u/>
      <sz val="8"/>
      <color rgb="FFFF0000"/>
      <name val="Times New Roman"/>
      <family val="1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u/>
      <sz val="8"/>
      <color rgb="FFFF0000"/>
      <name val="Times New Roman"/>
      <family val="1"/>
    </font>
    <font>
      <b/>
      <u val="doubleAccounting"/>
      <sz val="11"/>
      <color rgb="FFFF000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 val="doubleAccounting"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u val="singleAccounting"/>
      <sz val="9"/>
      <color theme="1"/>
      <name val="Calibri"/>
      <family val="2"/>
      <scheme val="minor"/>
    </font>
    <font>
      <b/>
      <u val="singleAccounting"/>
      <sz val="12"/>
      <color rgb="FFFF000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FF0000"/>
      <name val="Calibri"/>
      <family val="2"/>
      <scheme val="minor"/>
    </font>
    <font>
      <b/>
      <sz val="8"/>
      <color theme="1"/>
      <name val="Times New Roman"/>
      <family val="1"/>
    </font>
    <font>
      <b/>
      <sz val="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rgb="FFFF0000"/>
      <name val="Calibri"/>
      <family val="2"/>
      <scheme val="minor"/>
    </font>
    <font>
      <u val="singleAccounting"/>
      <sz val="8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color rgb="FF00B050"/>
      <name val="Times New Roman"/>
      <family val="1"/>
    </font>
    <font>
      <b/>
      <vertAlign val="superscript"/>
      <sz val="10"/>
      <color rgb="FF00B050"/>
      <name val="Times New Roman"/>
      <family val="1"/>
    </font>
    <font>
      <sz val="11"/>
      <color rgb="FF00B050"/>
      <name val="Calibri"/>
      <family val="2"/>
      <scheme val="minor"/>
    </font>
    <font>
      <b/>
      <i/>
      <sz val="10"/>
      <color rgb="FF00B050"/>
      <name val="Times New Roman"/>
      <family val="1"/>
    </font>
    <font>
      <b/>
      <sz val="10"/>
      <color rgb="FF00B050"/>
      <name val="Calibri"/>
      <family val="2"/>
      <scheme val="minor"/>
    </font>
    <font>
      <sz val="18"/>
      <color rgb="FF00B050"/>
      <name val="Calibri"/>
      <family val="2"/>
      <scheme val="minor"/>
    </font>
    <font>
      <b/>
      <sz val="18"/>
      <color rgb="FF00B050"/>
      <name val="Times New Roman"/>
      <family val="1"/>
    </font>
    <font>
      <sz val="16"/>
      <color rgb="FF00B050"/>
      <name val="Calibri"/>
      <family val="2"/>
      <scheme val="minor"/>
    </font>
    <font>
      <b/>
      <u/>
      <sz val="8"/>
      <color rgb="FF00B050"/>
      <name val="Times New Roman"/>
      <family val="1"/>
    </font>
    <font>
      <u/>
      <sz val="8"/>
      <color rgb="FF00B050"/>
      <name val="Times New Roman"/>
      <family val="1"/>
    </font>
    <font>
      <sz val="8"/>
      <color rgb="FF00B050"/>
      <name val="Times New Roman"/>
      <family val="1"/>
    </font>
    <font>
      <sz val="8"/>
      <color rgb="FF00B050"/>
      <name val="Calibri"/>
      <family val="2"/>
      <scheme val="minor"/>
    </font>
    <font>
      <sz val="11"/>
      <color rgb="FF00B050"/>
      <name val="Times New Roman"/>
      <family val="1"/>
    </font>
    <font>
      <b/>
      <sz val="8"/>
      <color rgb="FF00B050"/>
      <name val="Times New Roman"/>
      <family val="1"/>
    </font>
    <font>
      <b/>
      <sz val="8"/>
      <color rgb="FF00B050"/>
      <name val="Calibri"/>
      <family val="2"/>
      <scheme val="minor"/>
    </font>
    <font>
      <b/>
      <u val="singleAccounting"/>
      <sz val="9"/>
      <color rgb="FF00B050"/>
      <name val="Calibri"/>
      <family val="2"/>
      <scheme val="minor"/>
    </font>
    <font>
      <sz val="6"/>
      <color rgb="FF00B05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sz val="7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u/>
      <sz val="16"/>
      <color rgb="FF00B050"/>
      <name val="Calibri"/>
      <family val="2"/>
      <scheme val="minor"/>
    </font>
    <font>
      <sz val="9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8"/>
      <color theme="1"/>
      <name val="Times New Roman"/>
      <family val="1"/>
    </font>
    <font>
      <u/>
      <sz val="8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0"/>
      <color theme="4"/>
      <name val="Times New Roman"/>
      <family val="1"/>
    </font>
    <font>
      <b/>
      <vertAlign val="superscript"/>
      <sz val="10"/>
      <color theme="4"/>
      <name val="Times New Roman"/>
      <family val="1"/>
    </font>
    <font>
      <sz val="11"/>
      <color theme="4"/>
      <name val="Calibri"/>
      <family val="2"/>
      <scheme val="minor"/>
    </font>
    <font>
      <b/>
      <i/>
      <sz val="10"/>
      <color theme="4"/>
      <name val="Times New Roman"/>
      <family val="1"/>
    </font>
    <font>
      <b/>
      <sz val="18"/>
      <color theme="4"/>
      <name val="Times New Roman"/>
      <family val="1"/>
    </font>
    <font>
      <b/>
      <sz val="1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0">
    <xf numFmtId="0" fontId="0" fillId="0" borderId="0" xfId="0"/>
    <xf numFmtId="0" fontId="9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0" xfId="0" applyFont="1"/>
    <xf numFmtId="0" fontId="13" fillId="0" borderId="1" xfId="0" applyFont="1" applyBorder="1"/>
    <xf numFmtId="1" fontId="2" fillId="0" borderId="0" xfId="0" applyNumberFormat="1" applyFont="1" applyAlignment="1">
      <alignment horizontal="right"/>
    </xf>
    <xf numFmtId="43" fontId="2" fillId="0" borderId="1" xfId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3" fontId="3" fillId="0" borderId="1" xfId="1" applyFont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43" fontId="16" fillId="0" borderId="0" xfId="1" applyFont="1"/>
    <xf numFmtId="43" fontId="16" fillId="0" borderId="0" xfId="1" applyFont="1" applyAlignment="1">
      <alignment horizontal="center"/>
    </xf>
    <xf numFmtId="43" fontId="16" fillId="2" borderId="0" xfId="1" applyFont="1" applyFill="1" applyAlignment="1">
      <alignment horizontal="center"/>
    </xf>
    <xf numFmtId="0" fontId="17" fillId="0" borderId="0" xfId="0" applyFont="1"/>
    <xf numFmtId="43" fontId="16" fillId="0" borderId="0" xfId="1" applyFont="1" applyFill="1" applyBorder="1"/>
    <xf numFmtId="0" fontId="16" fillId="0" borderId="0" xfId="0" applyFont="1"/>
    <xf numFmtId="43" fontId="16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1" fillId="0" borderId="1" xfId="0" applyFont="1" applyBorder="1" applyAlignment="1">
      <alignment horizontal="center"/>
    </xf>
    <xf numFmtId="0" fontId="21" fillId="0" borderId="1" xfId="0" applyFont="1" applyFill="1" applyBorder="1" applyAlignment="1">
      <alignment horizontal="center"/>
    </xf>
    <xf numFmtId="43" fontId="18" fillId="2" borderId="1" xfId="1" applyFont="1" applyFill="1" applyBorder="1" applyAlignment="1">
      <alignment horizontal="center"/>
    </xf>
    <xf numFmtId="43" fontId="22" fillId="0" borderId="0" xfId="0" applyNumberFormat="1" applyFont="1"/>
    <xf numFmtId="43" fontId="23" fillId="2" borderId="0" xfId="1" applyFont="1" applyFill="1" applyBorder="1" applyAlignment="1">
      <alignment horizontal="center"/>
    </xf>
    <xf numFmtId="43" fontId="2" fillId="0" borderId="1" xfId="1" applyFont="1" applyBorder="1" applyAlignment="1">
      <alignment horizontal="left"/>
    </xf>
    <xf numFmtId="43" fontId="2" fillId="0" borderId="1" xfId="1" applyFont="1" applyBorder="1" applyAlignment="1"/>
    <xf numFmtId="43" fontId="24" fillId="0" borderId="0" xfId="1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43" fontId="13" fillId="0" borderId="0" xfId="0" applyNumberFormat="1" applyFont="1"/>
    <xf numFmtId="43" fontId="18" fillId="2" borderId="0" xfId="1" applyFont="1" applyFill="1" applyBorder="1" applyAlignment="1">
      <alignment horizontal="center"/>
    </xf>
    <xf numFmtId="43" fontId="25" fillId="0" borderId="0" xfId="0" applyNumberFormat="1" applyFont="1"/>
    <xf numFmtId="43" fontId="26" fillId="0" borderId="0" xfId="0" applyNumberFormat="1" applyFont="1"/>
    <xf numFmtId="43" fontId="3" fillId="0" borderId="0" xfId="1" applyFont="1" applyAlignment="1">
      <alignment horizontal="center"/>
    </xf>
    <xf numFmtId="43" fontId="3" fillId="0" borderId="0" xfId="0" applyNumberFormat="1" applyFont="1"/>
    <xf numFmtId="43" fontId="3" fillId="0" borderId="0" xfId="1" applyFont="1" applyFill="1" applyBorder="1"/>
    <xf numFmtId="43" fontId="3" fillId="0" borderId="0" xfId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7" fillId="0" borderId="0" xfId="0" applyFont="1"/>
    <xf numFmtId="43" fontId="28" fillId="0" borderId="0" xfId="0" applyNumberFormat="1" applyFont="1"/>
    <xf numFmtId="43" fontId="29" fillId="0" borderId="0" xfId="1" applyFont="1"/>
    <xf numFmtId="0" fontId="29" fillId="0" borderId="0" xfId="0" applyFont="1"/>
    <xf numFmtId="43" fontId="30" fillId="0" borderId="0" xfId="1" applyFont="1"/>
    <xf numFmtId="0" fontId="2" fillId="0" borderId="0" xfId="0" applyFont="1" applyFill="1" applyBorder="1"/>
    <xf numFmtId="43" fontId="31" fillId="0" borderId="0" xfId="0" applyNumberFormat="1" applyFont="1"/>
    <xf numFmtId="0" fontId="15" fillId="0" borderId="0" xfId="0" applyFont="1" applyAlignment="1">
      <alignment horizontal="left"/>
    </xf>
    <xf numFmtId="0" fontId="0" fillId="0" borderId="0" xfId="0" applyBorder="1"/>
    <xf numFmtId="0" fontId="0" fillId="0" borderId="0" xfId="0"/>
    <xf numFmtId="49" fontId="32" fillId="0" borderId="0" xfId="0" applyNumberFormat="1" applyFont="1"/>
    <xf numFmtId="49" fontId="33" fillId="0" borderId="0" xfId="0" applyNumberFormat="1" applyFont="1"/>
    <xf numFmtId="164" fontId="33" fillId="0" borderId="0" xfId="0" applyNumberFormat="1" applyFont="1" applyBorder="1"/>
    <xf numFmtId="49" fontId="32" fillId="0" borderId="0" xfId="0" applyNumberFormat="1" applyFont="1" applyBorder="1" applyAlignment="1">
      <alignment horizontal="center"/>
    </xf>
    <xf numFmtId="164" fontId="32" fillId="0" borderId="0" xfId="0" applyNumberFormat="1" applyFont="1" applyBorder="1"/>
    <xf numFmtId="43" fontId="34" fillId="0" borderId="0" xfId="1" applyFont="1" applyFill="1" applyBorder="1"/>
    <xf numFmtId="9" fontId="0" fillId="0" borderId="0" xfId="0" applyNumberFormat="1"/>
    <xf numFmtId="43" fontId="35" fillId="0" borderId="1" xfId="1" applyFont="1" applyBorder="1" applyAlignment="1">
      <alignment horizontal="center"/>
    </xf>
    <xf numFmtId="43" fontId="36" fillId="0" borderId="1" xfId="1" applyFont="1" applyBorder="1" applyAlignment="1">
      <alignment horizontal="center"/>
    </xf>
    <xf numFmtId="0" fontId="37" fillId="0" borderId="0" xfId="0" applyFont="1" applyAlignment="1">
      <alignment vertical="center"/>
    </xf>
    <xf numFmtId="0" fontId="38" fillId="0" borderId="0" xfId="0" applyFont="1" applyAlignment="1">
      <alignment horizontal="center" vertical="center"/>
    </xf>
    <xf numFmtId="43" fontId="0" fillId="0" borderId="0" xfId="1" applyFont="1"/>
    <xf numFmtId="43" fontId="0" fillId="0" borderId="0" xfId="0" applyNumberFormat="1"/>
    <xf numFmtId="43" fontId="34" fillId="0" borderId="0" xfId="1" applyFont="1"/>
    <xf numFmtId="0" fontId="39" fillId="0" borderId="0" xfId="0" applyFont="1"/>
    <xf numFmtId="43" fontId="39" fillId="0" borderId="0" xfId="0" applyNumberFormat="1" applyFont="1"/>
    <xf numFmtId="0" fontId="3" fillId="0" borderId="0" xfId="0" quotePrefix="1" applyFont="1"/>
    <xf numFmtId="43" fontId="15" fillId="0" borderId="0" xfId="0" applyNumberFormat="1" applyFont="1" applyAlignment="1">
      <alignment horizontal="left"/>
    </xf>
    <xf numFmtId="43" fontId="2" fillId="0" borderId="2" xfId="1" applyFont="1" applyFill="1" applyBorder="1" applyAlignment="1">
      <alignment horizontal="center"/>
    </xf>
    <xf numFmtId="43" fontId="3" fillId="0" borderId="0" xfId="0" quotePrefix="1" applyNumberFormat="1" applyFont="1"/>
    <xf numFmtId="0" fontId="0" fillId="0" borderId="1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43" fontId="2" fillId="0" borderId="0" xfId="1" applyFont="1" applyBorder="1" applyAlignment="1">
      <alignment horizontal="center"/>
    </xf>
    <xf numFmtId="43" fontId="3" fillId="0" borderId="0" xfId="1" applyFont="1" applyBorder="1" applyAlignment="1">
      <alignment horizontal="center"/>
    </xf>
    <xf numFmtId="43" fontId="2" fillId="0" borderId="3" xfId="1" applyFont="1" applyBorder="1" applyAlignment="1">
      <alignment horizontal="center"/>
    </xf>
    <xf numFmtId="43" fontId="40" fillId="0" borderId="0" xfId="1" applyFont="1" applyFill="1" applyBorder="1"/>
    <xf numFmtId="43" fontId="0" fillId="0" borderId="1" xfId="1" applyFont="1" applyBorder="1"/>
    <xf numFmtId="43" fontId="16" fillId="2" borderId="4" xfId="1" applyFont="1" applyFill="1" applyBorder="1" applyAlignment="1">
      <alignment horizontal="center"/>
    </xf>
    <xf numFmtId="43" fontId="0" fillId="0" borderId="0" xfId="1" applyFont="1" applyBorder="1"/>
    <xf numFmtId="43" fontId="0" fillId="0" borderId="0" xfId="0" applyNumberFormat="1" applyBorder="1"/>
    <xf numFmtId="43" fontId="39" fillId="0" borderId="0" xfId="0" applyNumberFormat="1" applyFont="1" applyBorder="1"/>
    <xf numFmtId="43" fontId="39" fillId="0" borderId="5" xfId="0" applyNumberFormat="1" applyFont="1" applyBorder="1"/>
    <xf numFmtId="0" fontId="41" fillId="0" borderId="0" xfId="0" applyFont="1"/>
    <xf numFmtId="0" fontId="42" fillId="0" borderId="0" xfId="0" applyFont="1"/>
    <xf numFmtId="43" fontId="36" fillId="0" borderId="0" xfId="1" applyFont="1"/>
    <xf numFmtId="0" fontId="43" fillId="0" borderId="6" xfId="0" applyFont="1" applyBorder="1"/>
    <xf numFmtId="0" fontId="43" fillId="0" borderId="1" xfId="0" applyFont="1" applyBorder="1"/>
    <xf numFmtId="0" fontId="39" fillId="0" borderId="6" xfId="0" applyFont="1" applyBorder="1"/>
    <xf numFmtId="43" fontId="39" fillId="0" borderId="1" xfId="0" applyNumberFormat="1" applyFont="1" applyBorder="1"/>
    <xf numFmtId="0" fontId="0" fillId="0" borderId="6" xfId="0" applyBorder="1"/>
    <xf numFmtId="9" fontId="0" fillId="0" borderId="1" xfId="0" applyNumberFormat="1" applyBorder="1"/>
    <xf numFmtId="43" fontId="0" fillId="0" borderId="1" xfId="0" applyNumberFormat="1" applyBorder="1"/>
    <xf numFmtId="0" fontId="41" fillId="0" borderId="6" xfId="0" applyFont="1" applyBorder="1"/>
    <xf numFmtId="0" fontId="0" fillId="0" borderId="7" xfId="0" applyFont="1" applyBorder="1"/>
    <xf numFmtId="0" fontId="0" fillId="0" borderId="6" xfId="0" applyFont="1" applyBorder="1"/>
    <xf numFmtId="0" fontId="0" fillId="0" borderId="1" xfId="0" applyFont="1" applyBorder="1"/>
    <xf numFmtId="3" fontId="0" fillId="0" borderId="1" xfId="0" applyNumberFormat="1" applyFont="1" applyBorder="1"/>
    <xf numFmtId="0" fontId="0" fillId="0" borderId="6" xfId="0" applyFont="1" applyFill="1" applyBorder="1"/>
    <xf numFmtId="0" fontId="44" fillId="0" borderId="6" xfId="0" applyFont="1" applyFill="1" applyBorder="1"/>
    <xf numFmtId="0" fontId="3" fillId="0" borderId="0" xfId="0" applyFont="1" applyFill="1" applyBorder="1"/>
    <xf numFmtId="0" fontId="0" fillId="0" borderId="8" xfId="0" applyFill="1" applyBorder="1"/>
    <xf numFmtId="0" fontId="43" fillId="0" borderId="0" xfId="0" applyFont="1" applyBorder="1"/>
    <xf numFmtId="0" fontId="39" fillId="0" borderId="0" xfId="0" applyFont="1" applyBorder="1"/>
    <xf numFmtId="9" fontId="0" fillId="0" borderId="0" xfId="0" applyNumberFormat="1" applyBorder="1"/>
    <xf numFmtId="0" fontId="41" fillId="0" borderId="0" xfId="0" applyFont="1" applyBorder="1"/>
    <xf numFmtId="0" fontId="0" fillId="0" borderId="0" xfId="0" applyFill="1" applyBorder="1"/>
    <xf numFmtId="0" fontId="0" fillId="0" borderId="0" xfId="0" applyFont="1" applyBorder="1"/>
    <xf numFmtId="3" fontId="0" fillId="0" borderId="0" xfId="0" applyNumberFormat="1" applyFont="1" applyBorder="1"/>
    <xf numFmtId="0" fontId="0" fillId="0" borderId="0" xfId="0" applyFont="1" applyFill="1" applyBorder="1"/>
    <xf numFmtId="0" fontId="44" fillId="0" borderId="0" xfId="0" applyFont="1" applyFill="1" applyBorder="1"/>
    <xf numFmtId="3" fontId="15" fillId="0" borderId="0" xfId="0" applyNumberFormat="1" applyFont="1" applyAlignment="1">
      <alignment horizontal="center"/>
    </xf>
    <xf numFmtId="43" fontId="2" fillId="0" borderId="9" xfId="1" applyFont="1" applyFill="1" applyBorder="1" applyAlignment="1">
      <alignment horizontal="center"/>
    </xf>
    <xf numFmtId="0" fontId="2" fillId="0" borderId="7" xfId="0" applyFont="1" applyFill="1" applyBorder="1"/>
    <xf numFmtId="0" fontId="2" fillId="0" borderId="7" xfId="0" applyFont="1" applyFill="1" applyBorder="1" applyAlignment="1">
      <alignment horizontal="center"/>
    </xf>
    <xf numFmtId="43" fontId="2" fillId="0" borderId="7" xfId="1" applyFont="1" applyBorder="1" applyAlignment="1">
      <alignment horizontal="center"/>
    </xf>
    <xf numFmtId="0" fontId="39" fillId="0" borderId="1" xfId="0" applyFont="1" applyBorder="1"/>
    <xf numFmtId="0" fontId="41" fillId="0" borderId="1" xfId="0" applyFont="1" applyBorder="1"/>
    <xf numFmtId="0" fontId="0" fillId="0" borderId="1" xfId="0" applyFill="1" applyBorder="1"/>
    <xf numFmtId="43" fontId="30" fillId="0" borderId="1" xfId="1" applyFont="1" applyBorder="1"/>
    <xf numFmtId="43" fontId="16" fillId="0" borderId="1" xfId="1" applyFont="1" applyBorder="1" applyAlignment="1">
      <alignment horizontal="center"/>
    </xf>
    <xf numFmtId="43" fontId="16" fillId="2" borderId="1" xfId="1" applyFont="1" applyFill="1" applyBorder="1" applyAlignment="1">
      <alignment horizontal="center"/>
    </xf>
    <xf numFmtId="0" fontId="45" fillId="0" borderId="0" xfId="0" applyFont="1" applyAlignment="1">
      <alignment vertical="center"/>
    </xf>
    <xf numFmtId="0" fontId="46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8" fillId="0" borderId="0" xfId="0" applyFont="1"/>
    <xf numFmtId="0" fontId="45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45" fillId="0" borderId="0" xfId="0" applyFont="1"/>
    <xf numFmtId="0" fontId="50" fillId="0" borderId="0" xfId="0" applyFont="1"/>
    <xf numFmtId="0" fontId="51" fillId="0" borderId="0" xfId="0" applyFont="1" applyAlignment="1">
      <alignment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vertical="center"/>
    </xf>
    <xf numFmtId="0" fontId="54" fillId="0" borderId="1" xfId="0" applyFont="1" applyBorder="1" applyAlignment="1">
      <alignment horizontal="center"/>
    </xf>
    <xf numFmtId="0" fontId="55" fillId="0" borderId="1" xfId="0" applyFont="1" applyBorder="1" applyAlignment="1">
      <alignment horizontal="center"/>
    </xf>
    <xf numFmtId="0" fontId="55" fillId="0" borderId="1" xfId="0" applyFont="1" applyFill="1" applyBorder="1" applyAlignment="1">
      <alignment horizontal="center"/>
    </xf>
    <xf numFmtId="0" fontId="56" fillId="0" borderId="1" xfId="0" applyFont="1" applyBorder="1"/>
    <xf numFmtId="0" fontId="56" fillId="0" borderId="1" xfId="0" applyFont="1" applyBorder="1" applyAlignment="1">
      <alignment horizontal="center"/>
    </xf>
    <xf numFmtId="43" fontId="56" fillId="0" borderId="1" xfId="1" applyFont="1" applyBorder="1" applyAlignment="1">
      <alignment horizontal="center"/>
    </xf>
    <xf numFmtId="43" fontId="57" fillId="0" borderId="1" xfId="1" applyFont="1" applyBorder="1" applyAlignment="1">
      <alignment horizontal="center"/>
    </xf>
    <xf numFmtId="0" fontId="56" fillId="0" borderId="0" xfId="0" applyFont="1" applyFill="1" applyBorder="1"/>
    <xf numFmtId="0" fontId="56" fillId="0" borderId="1" xfId="0" applyFont="1" applyFill="1" applyBorder="1" applyAlignment="1">
      <alignment horizontal="center"/>
    </xf>
    <xf numFmtId="43" fontId="56" fillId="0" borderId="1" xfId="1" applyFont="1" applyFill="1" applyBorder="1" applyAlignment="1">
      <alignment horizontal="center"/>
    </xf>
    <xf numFmtId="0" fontId="48" fillId="0" borderId="1" xfId="0" applyFont="1" applyBorder="1"/>
    <xf numFmtId="0" fontId="56" fillId="0" borderId="1" xfId="0" applyFont="1" applyFill="1" applyBorder="1"/>
    <xf numFmtId="43" fontId="56" fillId="0" borderId="3" xfId="1" applyFont="1" applyBorder="1" applyAlignment="1">
      <alignment horizontal="center"/>
    </xf>
    <xf numFmtId="43" fontId="48" fillId="0" borderId="1" xfId="1" applyFont="1" applyBorder="1"/>
    <xf numFmtId="43" fontId="56" fillId="0" borderId="9" xfId="1" applyFont="1" applyFill="1" applyBorder="1" applyAlignment="1">
      <alignment horizontal="center"/>
    </xf>
    <xf numFmtId="0" fontId="56" fillId="0" borderId="7" xfId="0" applyFont="1" applyFill="1" applyBorder="1"/>
    <xf numFmtId="0" fontId="56" fillId="0" borderId="7" xfId="0" applyFont="1" applyFill="1" applyBorder="1" applyAlignment="1">
      <alignment horizontal="center"/>
    </xf>
    <xf numFmtId="43" fontId="56" fillId="0" borderId="7" xfId="1" applyFont="1" applyBorder="1" applyAlignment="1">
      <alignment horizontal="center"/>
    </xf>
    <xf numFmtId="0" fontId="58" fillId="0" borderId="1" xfId="0" applyFont="1" applyBorder="1"/>
    <xf numFmtId="43" fontId="59" fillId="0" borderId="1" xfId="1" applyFont="1" applyBorder="1" applyAlignment="1">
      <alignment horizontal="center"/>
    </xf>
    <xf numFmtId="43" fontId="60" fillId="0" borderId="1" xfId="1" applyFont="1" applyBorder="1" applyAlignment="1">
      <alignment horizontal="center"/>
    </xf>
    <xf numFmtId="43" fontId="61" fillId="0" borderId="0" xfId="1" applyFont="1"/>
    <xf numFmtId="43" fontId="62" fillId="0" borderId="0" xfId="1" applyFont="1" applyAlignment="1">
      <alignment horizontal="center"/>
    </xf>
    <xf numFmtId="43" fontId="62" fillId="2" borderId="4" xfId="1" applyFont="1" applyFill="1" applyBorder="1" applyAlignment="1">
      <alignment horizontal="center"/>
    </xf>
    <xf numFmtId="0" fontId="63" fillId="0" borderId="0" xfId="0" applyFont="1"/>
    <xf numFmtId="0" fontId="64" fillId="0" borderId="0" xfId="0" applyFont="1"/>
    <xf numFmtId="43" fontId="60" fillId="0" borderId="0" xfId="1" applyFont="1"/>
    <xf numFmtId="43" fontId="60" fillId="2" borderId="0" xfId="1" applyFont="1" applyFill="1" applyBorder="1" applyAlignment="1">
      <alignment horizontal="center"/>
    </xf>
    <xf numFmtId="0" fontId="65" fillId="0" borderId="0" xfId="0" applyFont="1"/>
    <xf numFmtId="0" fontId="66" fillId="0" borderId="1" xfId="0" applyFont="1" applyBorder="1"/>
    <xf numFmtId="43" fontId="48" fillId="0" borderId="0" xfId="1" applyFont="1" applyBorder="1"/>
    <xf numFmtId="43" fontId="48" fillId="0" borderId="1" xfId="0" applyNumberFormat="1" applyFont="1" applyBorder="1"/>
    <xf numFmtId="9" fontId="48" fillId="0" borderId="0" xfId="0" applyNumberFormat="1" applyFont="1"/>
    <xf numFmtId="9" fontId="48" fillId="0" borderId="1" xfId="0" applyNumberFormat="1" applyFont="1" applyBorder="1"/>
    <xf numFmtId="43" fontId="48" fillId="0" borderId="0" xfId="0" applyNumberFormat="1" applyFont="1" applyBorder="1"/>
    <xf numFmtId="0" fontId="63" fillId="0" borderId="1" xfId="0" applyFont="1" applyBorder="1"/>
    <xf numFmtId="43" fontId="57" fillId="0" borderId="0" xfId="1" applyFont="1" applyBorder="1" applyAlignment="1">
      <alignment horizontal="center"/>
    </xf>
    <xf numFmtId="0" fontId="67" fillId="0" borderId="0" xfId="0" applyFont="1" applyAlignment="1">
      <alignment horizontal="center"/>
    </xf>
    <xf numFmtId="0" fontId="48" fillId="0" borderId="1" xfId="0" applyFont="1" applyFill="1" applyBorder="1"/>
    <xf numFmtId="0" fontId="48" fillId="0" borderId="7" xfId="0" applyFont="1" applyBorder="1"/>
    <xf numFmtId="0" fontId="48" fillId="0" borderId="6" xfId="0" applyFont="1" applyBorder="1"/>
    <xf numFmtId="3" fontId="48" fillId="0" borderId="1" xfId="0" applyNumberFormat="1" applyFont="1" applyBorder="1"/>
    <xf numFmtId="0" fontId="48" fillId="0" borderId="6" xfId="0" applyFont="1" applyFill="1" applyBorder="1"/>
    <xf numFmtId="0" fontId="68" fillId="0" borderId="6" xfId="0" applyFont="1" applyFill="1" applyBorder="1"/>
    <xf numFmtId="43" fontId="48" fillId="0" borderId="0" xfId="0" applyNumberFormat="1" applyFont="1"/>
    <xf numFmtId="0" fontId="58" fillId="0" borderId="0" xfId="0" applyFont="1"/>
    <xf numFmtId="0" fontId="57" fillId="0" borderId="0" xfId="0" applyFont="1" applyFill="1" applyBorder="1"/>
    <xf numFmtId="0" fontId="57" fillId="0" borderId="0" xfId="0" applyFont="1"/>
    <xf numFmtId="0" fontId="57" fillId="0" borderId="0" xfId="0" quotePrefix="1" applyFont="1"/>
    <xf numFmtId="0" fontId="57" fillId="0" borderId="0" xfId="0" applyFont="1" applyAlignment="1">
      <alignment horizontal="center"/>
    </xf>
    <xf numFmtId="0" fontId="0" fillId="0" borderId="0" xfId="0" applyFont="1"/>
    <xf numFmtId="0" fontId="70" fillId="0" borderId="1" xfId="0" applyFont="1" applyBorder="1" applyAlignment="1">
      <alignment horizontal="center"/>
    </xf>
    <xf numFmtId="0" fontId="71" fillId="0" borderId="1" xfId="0" applyFont="1" applyBorder="1" applyAlignment="1">
      <alignment horizontal="center"/>
    </xf>
    <xf numFmtId="0" fontId="71" fillId="0" borderId="1" xfId="0" applyFont="1" applyFill="1" applyBorder="1" applyAlignment="1">
      <alignment horizontal="center"/>
    </xf>
    <xf numFmtId="0" fontId="72" fillId="0" borderId="0" xfId="0" applyFont="1"/>
    <xf numFmtId="43" fontId="36" fillId="2" borderId="0" xfId="1" applyFont="1" applyFill="1" applyBorder="1" applyAlignment="1">
      <alignment horizontal="center"/>
    </xf>
    <xf numFmtId="43" fontId="0" fillId="0" borderId="1" xfId="0" applyNumberFormat="1" applyFont="1" applyBorder="1"/>
    <xf numFmtId="9" fontId="0" fillId="0" borderId="0" xfId="0" applyNumberFormat="1" applyFont="1"/>
    <xf numFmtId="9" fontId="0" fillId="0" borderId="1" xfId="0" applyNumberFormat="1" applyFont="1" applyBorder="1"/>
    <xf numFmtId="43" fontId="0" fillId="0" borderId="0" xfId="0" applyNumberFormat="1" applyFont="1" applyBorder="1"/>
    <xf numFmtId="0" fontId="72" fillId="0" borderId="1" xfId="0" applyFont="1" applyBorder="1"/>
    <xf numFmtId="0" fontId="0" fillId="0" borderId="1" xfId="0" applyFont="1" applyFill="1" applyBorder="1"/>
    <xf numFmtId="0" fontId="69" fillId="0" borderId="6" xfId="0" applyFont="1" applyFill="1" applyBorder="1"/>
    <xf numFmtId="43" fontId="0" fillId="0" borderId="0" xfId="0" applyNumberFormat="1" applyFont="1"/>
    <xf numFmtId="0" fontId="73" fillId="0" borderId="0" xfId="0" applyFont="1" applyAlignment="1">
      <alignment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76" fillId="0" borderId="0" xfId="0" applyFont="1"/>
    <xf numFmtId="0" fontId="73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0" fillId="0" borderId="1" xfId="0" applyFont="1" applyFill="1" applyBorder="1" applyAlignment="1">
      <alignment horizontal="center"/>
    </xf>
    <xf numFmtId="43" fontId="0" fillId="0" borderId="7" xfId="0" applyNumberFormat="1" applyFont="1" applyBorder="1"/>
    <xf numFmtId="0" fontId="69" fillId="0" borderId="1" xfId="0" applyFont="1" applyBorder="1"/>
    <xf numFmtId="14" fontId="0" fillId="0" borderId="6" xfId="0" applyNumberFormat="1" applyFont="1" applyBorder="1"/>
    <xf numFmtId="165" fontId="0" fillId="0" borderId="1" xfId="0" applyNumberFormat="1" applyFont="1" applyBorder="1"/>
    <xf numFmtId="165" fontId="0" fillId="0" borderId="1" xfId="0" applyNumberFormat="1" applyBorder="1"/>
    <xf numFmtId="0" fontId="78" fillId="0" borderId="0" xfId="0" applyFont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/>
    <xf numFmtId="0" fontId="81" fillId="0" borderId="0" xfId="0" applyFont="1"/>
    <xf numFmtId="14" fontId="0" fillId="0" borderId="1" xfId="0" applyNumberFormat="1" applyFont="1" applyBorder="1"/>
    <xf numFmtId="0" fontId="69" fillId="0" borderId="1" xfId="0" applyFont="1" applyFill="1" applyBorder="1"/>
    <xf numFmtId="0" fontId="82" fillId="0" borderId="1" xfId="0" applyFont="1" applyBorder="1"/>
    <xf numFmtId="0" fontId="19" fillId="0" borderId="0" xfId="0" applyFont="1"/>
    <xf numFmtId="0" fontId="80" fillId="0" borderId="0" xfId="0" applyFont="1" applyAlignment="1">
      <alignment vertical="center"/>
    </xf>
    <xf numFmtId="165" fontId="69" fillId="0" borderId="1" xfId="0" applyNumberFormat="1" applyFont="1" applyFill="1" applyBorder="1"/>
    <xf numFmtId="165" fontId="2" fillId="0" borderId="1" xfId="1" applyNumberFormat="1" applyFont="1" applyFill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0" fillId="0" borderId="1" xfId="1" applyNumberFormat="1" applyFont="1" applyBorder="1"/>
    <xf numFmtId="165" fontId="2" fillId="0" borderId="9" xfId="1" applyNumberFormat="1" applyFont="1" applyFill="1" applyBorder="1" applyAlignment="1">
      <alignment horizontal="center"/>
    </xf>
    <xf numFmtId="165" fontId="35" fillId="0" borderId="1" xfId="1" applyNumberFormat="1" applyFont="1" applyBorder="1" applyAlignment="1">
      <alignment horizontal="center"/>
    </xf>
    <xf numFmtId="3" fontId="0" fillId="0" borderId="0" xfId="0" applyNumberFormat="1"/>
    <xf numFmtId="14" fontId="0" fillId="0" borderId="1" xfId="0" applyNumberFormat="1" applyFont="1" applyFill="1" applyBorder="1"/>
    <xf numFmtId="165" fontId="2" fillId="0" borderId="1" xfId="1" applyNumberFormat="1" applyFont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0" fillId="0" borderId="1" xfId="0" applyFont="1" applyBorder="1" applyAlignment="1"/>
    <xf numFmtId="0" fontId="3" fillId="0" borderId="1" xfId="0" applyFont="1" applyBorder="1"/>
    <xf numFmtId="0" fontId="83" fillId="0" borderId="1" xfId="0" applyFont="1" applyBorder="1" applyAlignment="1"/>
    <xf numFmtId="43" fontId="83" fillId="0" borderId="1" xfId="1" applyFont="1" applyBorder="1" applyAlignment="1">
      <alignment horizontal="center"/>
    </xf>
    <xf numFmtId="165" fontId="83" fillId="0" borderId="1" xfId="1" applyNumberFormat="1" applyFont="1" applyBorder="1" applyAlignment="1">
      <alignment horizontal="center"/>
    </xf>
    <xf numFmtId="0" fontId="4" fillId="0" borderId="1" xfId="0" applyFont="1" applyBorder="1"/>
    <xf numFmtId="165" fontId="4" fillId="0" borderId="1" xfId="0" applyNumberFormat="1" applyFont="1" applyBorder="1"/>
    <xf numFmtId="0" fontId="83" fillId="0" borderId="1" xfId="0" applyFont="1" applyFill="1" applyBorder="1" applyAlignment="1"/>
    <xf numFmtId="165" fontId="83" fillId="0" borderId="1" xfId="1" applyNumberFormat="1" applyFont="1" applyFill="1" applyBorder="1" applyAlignment="1">
      <alignment horizontal="center"/>
    </xf>
    <xf numFmtId="165" fontId="83" fillId="0" borderId="1" xfId="1" applyNumberFormat="1" applyFont="1" applyBorder="1" applyAlignment="1"/>
    <xf numFmtId="0" fontId="4" fillId="0" borderId="1" xfId="0" applyFont="1" applyBorder="1" applyAlignment="1"/>
    <xf numFmtId="165" fontId="84" fillId="0" borderId="1" xfId="1" applyNumberFormat="1" applyFont="1" applyBorder="1" applyAlignment="1">
      <alignment horizontal="center"/>
    </xf>
    <xf numFmtId="0" fontId="11" fillId="0" borderId="1" xfId="0" applyFont="1" applyBorder="1"/>
    <xf numFmtId="165" fontId="11" fillId="0" borderId="1" xfId="0" applyNumberFormat="1" applyFont="1" applyBorder="1"/>
    <xf numFmtId="0" fontId="84" fillId="0" borderId="1" xfId="0" applyFont="1" applyBorder="1" applyAlignment="1"/>
    <xf numFmtId="0" fontId="85" fillId="0" borderId="1" xfId="0" applyFont="1" applyBorder="1"/>
    <xf numFmtId="0" fontId="35" fillId="0" borderId="1" xfId="0" applyFont="1" applyBorder="1"/>
    <xf numFmtId="43" fontId="84" fillId="0" borderId="1" xfId="1" applyFont="1" applyBorder="1" applyAlignment="1">
      <alignment horizontal="center"/>
    </xf>
    <xf numFmtId="165" fontId="0" fillId="0" borderId="0" xfId="0" applyNumberFormat="1"/>
    <xf numFmtId="165" fontId="4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83" fillId="0" borderId="1" xfId="1" applyNumberFormat="1" applyFont="1" applyBorder="1" applyAlignment="1">
      <alignment horizontal="center"/>
    </xf>
    <xf numFmtId="165" fontId="29" fillId="0" borderId="0" xfId="0" applyNumberFormat="1" applyFont="1"/>
  </cellXfs>
  <cellStyles count="2">
    <cellStyle name="Comma" xfId="1" builtinId="3"/>
    <cellStyle name="Normal" xfId="0" builtinId="0"/>
  </cellStyles>
  <dxfs count="0"/>
  <tableStyles count="1" defaultTableStyle="TableStyleMedium9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calcChain" Target="calcChain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1114425</xdr:colOff>
      <xdr:row>0</xdr:row>
      <xdr:rowOff>95251</xdr:rowOff>
    </xdr:from>
    <xdr:to>
      <xdr:col>2</xdr:col>
      <xdr:colOff>485775</xdr:colOff>
      <xdr:row>4</xdr:row>
      <xdr:rowOff>19050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14425" y="95251"/>
          <a:ext cx="1295400" cy="781049"/>
        </a:xfrm>
        <a:prstGeom prst="rect">
          <a:avLst/>
        </a:prstGeom>
      </xdr:spPr>
    </xdr:pic>
    <xdr:clientData/>
  </xdr:twoCellAnchor>
  <xdr:twoCellAnchor editAs="oneCell">
    <xdr:from>
      <xdr:col>8</xdr:col>
      <xdr:colOff>428625</xdr:colOff>
      <xdr:row>0</xdr:row>
      <xdr:rowOff>171451</xdr:rowOff>
    </xdr:from>
    <xdr:to>
      <xdr:col>10</xdr:col>
      <xdr:colOff>495300</xdr:colOff>
      <xdr:row>4</xdr:row>
      <xdr:rowOff>114300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76900" y="171451"/>
          <a:ext cx="1228725" cy="8000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142876</xdr:rowOff>
    </xdr:from>
    <xdr:to>
      <xdr:col>2</xdr:col>
      <xdr:colOff>152400</xdr:colOff>
      <xdr:row>2</xdr:row>
      <xdr:rowOff>104775</xdr:rowOff>
    </xdr:to>
    <xdr:pic>
      <xdr:nvPicPr>
        <xdr:cNvPr id="8" name="Picture 7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43025" y="142876"/>
          <a:ext cx="733425" cy="514349"/>
        </a:xfrm>
        <a:prstGeom prst="rect">
          <a:avLst/>
        </a:prstGeom>
      </xdr:spPr>
    </xdr:pic>
    <xdr:clientData/>
  </xdr:twoCellAnchor>
  <xdr:twoCellAnchor editAs="oneCell">
    <xdr:from>
      <xdr:col>8</xdr:col>
      <xdr:colOff>428625</xdr:colOff>
      <xdr:row>0</xdr:row>
      <xdr:rowOff>171452</xdr:rowOff>
    </xdr:from>
    <xdr:to>
      <xdr:col>10</xdr:col>
      <xdr:colOff>152400</xdr:colOff>
      <xdr:row>2</xdr:row>
      <xdr:rowOff>200026</xdr:rowOff>
    </xdr:to>
    <xdr:pic>
      <xdr:nvPicPr>
        <xdr:cNvPr id="9" name="Picture 8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00725" y="171452"/>
          <a:ext cx="942975" cy="5810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104776</xdr:rowOff>
    </xdr:from>
    <xdr:to>
      <xdr:col>2</xdr:col>
      <xdr:colOff>180975</xdr:colOff>
      <xdr:row>4</xdr:row>
      <xdr:rowOff>114300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66825" y="104776"/>
          <a:ext cx="733425" cy="857249"/>
        </a:xfrm>
        <a:prstGeom prst="rect">
          <a:avLst/>
        </a:prstGeom>
      </xdr:spPr>
    </xdr:pic>
    <xdr:clientData/>
  </xdr:twoCellAnchor>
  <xdr:twoCellAnchor editAs="oneCell">
    <xdr:from>
      <xdr:col>8</xdr:col>
      <xdr:colOff>514350</xdr:colOff>
      <xdr:row>0</xdr:row>
      <xdr:rowOff>57152</xdr:rowOff>
    </xdr:from>
    <xdr:to>
      <xdr:col>10</xdr:col>
      <xdr:colOff>142875</xdr:colOff>
      <xdr:row>4</xdr:row>
      <xdr:rowOff>0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76975" y="57152"/>
          <a:ext cx="942975" cy="79057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76202</xdr:rowOff>
    </xdr:from>
    <xdr:to>
      <xdr:col>2</xdr:col>
      <xdr:colOff>504825</xdr:colOff>
      <xdr:row>4</xdr:row>
      <xdr:rowOff>28576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0600" y="76202"/>
          <a:ext cx="1143000" cy="828674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0</xdr:row>
      <xdr:rowOff>85727</xdr:rowOff>
    </xdr:from>
    <xdr:to>
      <xdr:col>9</xdr:col>
      <xdr:colOff>485775</xdr:colOff>
      <xdr:row>3</xdr:row>
      <xdr:rowOff>114300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91225" y="85727"/>
          <a:ext cx="942975" cy="71437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76202</xdr:rowOff>
    </xdr:from>
    <xdr:to>
      <xdr:col>2</xdr:col>
      <xdr:colOff>228600</xdr:colOff>
      <xdr:row>4</xdr:row>
      <xdr:rowOff>142876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0600" y="76202"/>
          <a:ext cx="1143000" cy="828674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0</xdr:row>
      <xdr:rowOff>85727</xdr:rowOff>
    </xdr:from>
    <xdr:to>
      <xdr:col>10</xdr:col>
      <xdr:colOff>0</xdr:colOff>
      <xdr:row>4</xdr:row>
      <xdr:rowOff>38100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2600" y="85727"/>
          <a:ext cx="942975" cy="71437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209552</xdr:rowOff>
    </xdr:from>
    <xdr:to>
      <xdr:col>0</xdr:col>
      <xdr:colOff>1219200</xdr:colOff>
      <xdr:row>5</xdr:row>
      <xdr:rowOff>19050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209552"/>
          <a:ext cx="1143000" cy="923923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0</xdr:row>
      <xdr:rowOff>85728</xdr:rowOff>
    </xdr:from>
    <xdr:to>
      <xdr:col>9</xdr:col>
      <xdr:colOff>523875</xdr:colOff>
      <xdr:row>4</xdr:row>
      <xdr:rowOff>152401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91225" y="85728"/>
          <a:ext cx="942975" cy="9905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opLeftCell="A4" workbookViewId="0">
      <selection activeCell="A17" sqref="A17:XFD17"/>
    </sheetView>
  </sheetViews>
  <sheetFormatPr defaultRowHeight="15" x14ac:dyDescent="0.25"/>
  <cols>
    <col min="1" max="1" width="19.7109375" customWidth="1"/>
    <col min="3" max="3" width="9" customWidth="1"/>
    <col min="4" max="4" width="13.85546875" customWidth="1"/>
    <col min="5" max="5" width="8" customWidth="1"/>
    <col min="9" max="9" width="8.28515625" customWidth="1"/>
  </cols>
  <sheetData>
    <row r="1" spans="1:13" ht="24.75" customHeight="1" x14ac:dyDescent="0.45">
      <c r="A1" s="6"/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  <c r="M1" s="10"/>
    </row>
    <row r="2" spans="1:13" x14ac:dyDescent="0.25">
      <c r="A2" s="6"/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  <c r="M2" s="10"/>
    </row>
    <row r="3" spans="1:13" ht="12.75" customHeight="1" x14ac:dyDescent="0.25">
      <c r="A3" s="40"/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  <c r="M3" s="45"/>
    </row>
    <row r="4" spans="1:13" x14ac:dyDescent="0.25">
      <c r="A4" s="5"/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  <c r="M4" s="10"/>
    </row>
    <row r="5" spans="1:13" x14ac:dyDescent="0.25">
      <c r="A5" s="5"/>
      <c r="B5" s="5"/>
      <c r="C5" s="5"/>
      <c r="D5" s="8" t="s">
        <v>34</v>
      </c>
      <c r="E5" s="5"/>
      <c r="F5" s="5"/>
      <c r="G5" s="5"/>
      <c r="H5" s="5"/>
      <c r="I5" s="5"/>
      <c r="J5" s="6"/>
      <c r="K5" s="10"/>
      <c r="L5" s="10"/>
      <c r="M5" s="45"/>
    </row>
    <row r="6" spans="1:13" ht="21" x14ac:dyDescent="0.25">
      <c r="A6" s="40"/>
      <c r="B6" s="40"/>
      <c r="C6" s="40"/>
      <c r="D6" s="46"/>
      <c r="E6" s="46"/>
      <c r="F6" s="47" t="s">
        <v>30</v>
      </c>
      <c r="G6" s="46"/>
      <c r="H6" s="46"/>
      <c r="I6" s="40"/>
      <c r="J6" s="40"/>
      <c r="K6" s="45"/>
      <c r="L6" s="45"/>
      <c r="M6" s="10"/>
    </row>
    <row r="7" spans="1:13" x14ac:dyDescent="0.25">
      <c r="A7" s="13" t="s">
        <v>0</v>
      </c>
      <c r="B7" s="13" t="s">
        <v>8</v>
      </c>
      <c r="C7" s="13" t="s">
        <v>9</v>
      </c>
      <c r="D7" s="32" t="s">
        <v>1</v>
      </c>
      <c r="E7" s="32" t="s">
        <v>10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  <c r="M7" s="10"/>
    </row>
    <row r="8" spans="1:13" x14ac:dyDescent="0.25">
      <c r="A8" s="2" t="s">
        <v>35</v>
      </c>
      <c r="B8" s="3">
        <v>1</v>
      </c>
      <c r="C8" s="18">
        <v>0</v>
      </c>
      <c r="D8" s="18"/>
      <c r="E8" s="20"/>
      <c r="F8" s="18"/>
      <c r="G8" s="18"/>
      <c r="H8" s="20"/>
      <c r="I8" s="37"/>
      <c r="J8" s="18"/>
      <c r="K8" s="18"/>
      <c r="L8" s="18"/>
      <c r="M8" s="10"/>
    </row>
    <row r="9" spans="1:13" x14ac:dyDescent="0.25">
      <c r="A9" s="2" t="s">
        <v>36</v>
      </c>
      <c r="B9" s="3">
        <v>2</v>
      </c>
      <c r="C9" s="18">
        <v>0</v>
      </c>
      <c r="D9" s="18">
        <v>2500</v>
      </c>
      <c r="E9" s="20">
        <v>0</v>
      </c>
      <c r="F9" s="18">
        <v>0</v>
      </c>
      <c r="G9" s="18">
        <v>2500</v>
      </c>
      <c r="H9" s="20">
        <v>2500</v>
      </c>
      <c r="I9" s="37" t="s">
        <v>31</v>
      </c>
      <c r="J9" s="18"/>
      <c r="K9" s="18">
        <v>0</v>
      </c>
      <c r="L9" s="18">
        <v>0</v>
      </c>
      <c r="M9" s="10"/>
    </row>
    <row r="10" spans="1:13" x14ac:dyDescent="0.25">
      <c r="A10" s="2" t="s">
        <v>37</v>
      </c>
      <c r="B10" s="3" t="s">
        <v>38</v>
      </c>
      <c r="C10" s="18"/>
      <c r="D10" s="18"/>
      <c r="E10" s="20"/>
      <c r="F10" s="18"/>
      <c r="G10" s="18"/>
      <c r="H10" s="20"/>
      <c r="I10" s="18">
        <v>0</v>
      </c>
      <c r="J10" s="18">
        <v>0</v>
      </c>
      <c r="K10" s="18">
        <v>0</v>
      </c>
      <c r="L10" s="18">
        <v>0</v>
      </c>
      <c r="M10" s="10"/>
    </row>
    <row r="11" spans="1:13" x14ac:dyDescent="0.25">
      <c r="A11" s="4" t="s">
        <v>39</v>
      </c>
      <c r="B11" s="3">
        <v>5</v>
      </c>
      <c r="C11" s="18"/>
      <c r="D11" s="18">
        <v>2500</v>
      </c>
      <c r="E11" s="20">
        <v>0</v>
      </c>
      <c r="F11" s="18">
        <v>0</v>
      </c>
      <c r="G11" s="18">
        <v>2500</v>
      </c>
      <c r="H11" s="20">
        <v>2500</v>
      </c>
      <c r="I11" s="18">
        <v>0</v>
      </c>
      <c r="J11" s="18">
        <v>0</v>
      </c>
      <c r="K11" s="18">
        <v>0</v>
      </c>
      <c r="L11" s="18">
        <v>0</v>
      </c>
      <c r="M11" s="10"/>
    </row>
    <row r="12" spans="1:13" x14ac:dyDescent="0.25">
      <c r="A12" s="4" t="s">
        <v>40</v>
      </c>
      <c r="B12" s="19">
        <v>5</v>
      </c>
      <c r="C12" s="18"/>
      <c r="D12" s="21">
        <v>2700</v>
      </c>
      <c r="E12" s="20">
        <v>0</v>
      </c>
      <c r="F12" s="18">
        <v>0</v>
      </c>
      <c r="G12" s="21">
        <v>2700</v>
      </c>
      <c r="H12" s="20">
        <v>2700</v>
      </c>
      <c r="I12" s="18">
        <v>0</v>
      </c>
      <c r="J12" s="18">
        <v>0</v>
      </c>
      <c r="K12" s="18"/>
      <c r="L12" s="18"/>
      <c r="M12" s="10"/>
    </row>
    <row r="13" spans="1:13" x14ac:dyDescent="0.25">
      <c r="A13" s="4" t="s">
        <v>41</v>
      </c>
      <c r="B13" s="19" t="s">
        <v>42</v>
      </c>
      <c r="C13" s="18"/>
      <c r="D13" s="21">
        <v>2000</v>
      </c>
      <c r="E13" s="20">
        <v>0</v>
      </c>
      <c r="F13" s="18">
        <v>0</v>
      </c>
      <c r="G13" s="21">
        <v>2000</v>
      </c>
      <c r="H13" s="20">
        <v>2000</v>
      </c>
      <c r="I13" s="18">
        <v>0</v>
      </c>
      <c r="J13" s="18">
        <v>0</v>
      </c>
      <c r="K13" s="18">
        <v>0</v>
      </c>
      <c r="L13" s="18">
        <v>0</v>
      </c>
      <c r="M13" s="10"/>
    </row>
    <row r="14" spans="1:13" s="10" customFormat="1" x14ac:dyDescent="0.25">
      <c r="A14" s="4" t="s">
        <v>43</v>
      </c>
      <c r="B14" s="19" t="s">
        <v>44</v>
      </c>
      <c r="C14" s="18"/>
      <c r="D14" s="21">
        <v>2000</v>
      </c>
      <c r="E14" s="20"/>
      <c r="F14" s="18"/>
      <c r="G14" s="21">
        <v>2000</v>
      </c>
      <c r="H14" s="20">
        <v>2000</v>
      </c>
      <c r="I14" s="18"/>
      <c r="J14" s="18"/>
      <c r="K14" s="18"/>
      <c r="L14" s="18"/>
    </row>
    <row r="15" spans="1:13" x14ac:dyDescent="0.25">
      <c r="A15" s="2" t="s">
        <v>45</v>
      </c>
      <c r="B15" s="19">
        <v>7</v>
      </c>
      <c r="C15" s="18">
        <v>2000</v>
      </c>
      <c r="D15" s="21">
        <v>2000</v>
      </c>
      <c r="E15" s="20">
        <v>0</v>
      </c>
      <c r="F15" s="18">
        <v>0</v>
      </c>
      <c r="G15" s="21">
        <v>4000</v>
      </c>
      <c r="H15" s="20">
        <v>3000</v>
      </c>
      <c r="I15" s="38"/>
      <c r="J15" s="18">
        <v>0</v>
      </c>
      <c r="K15" s="18">
        <v>1000</v>
      </c>
      <c r="L15" s="18">
        <v>1000</v>
      </c>
      <c r="M15" s="10"/>
    </row>
    <row r="16" spans="1:13" x14ac:dyDescent="0.25">
      <c r="A16" s="4"/>
      <c r="B16" s="19"/>
      <c r="C16" s="18"/>
      <c r="D16" s="18"/>
      <c r="E16" s="20"/>
      <c r="F16" s="18"/>
      <c r="G16" s="18"/>
      <c r="H16" s="20"/>
      <c r="I16" s="18"/>
      <c r="J16" s="18"/>
      <c r="K16" s="18"/>
      <c r="L16" s="18"/>
      <c r="M16" s="10"/>
    </row>
    <row r="17" spans="1:15" x14ac:dyDescent="0.25">
      <c r="A17" s="16" t="s">
        <v>2</v>
      </c>
      <c r="B17" s="3"/>
      <c r="C17" s="18"/>
      <c r="D17" s="18">
        <f>SUM(D8:D16)</f>
        <v>13700</v>
      </c>
      <c r="E17" s="20">
        <v>0</v>
      </c>
      <c r="F17" s="18">
        <v>0</v>
      </c>
      <c r="G17" s="18">
        <f>SUM(G8:G16)</f>
        <v>15700</v>
      </c>
      <c r="H17" s="20">
        <f>SUM(H8:H16)</f>
        <v>14700</v>
      </c>
      <c r="I17" s="18"/>
      <c r="J17" s="18"/>
      <c r="K17" s="18">
        <f>SUM(K8:K16)</f>
        <v>1000</v>
      </c>
      <c r="L17" s="18">
        <f>SUM(L8:L16)</f>
        <v>1000</v>
      </c>
      <c r="M17" s="10"/>
    </row>
    <row r="18" spans="1:15" x14ac:dyDescent="0.25">
      <c r="A18" s="22"/>
      <c r="B18" s="10"/>
      <c r="C18" s="10"/>
      <c r="D18" s="10"/>
      <c r="E18" s="10"/>
      <c r="F18" s="10"/>
      <c r="G18" s="10"/>
      <c r="H18" s="10"/>
      <c r="I18" s="10"/>
      <c r="J18" s="10"/>
      <c r="K18" s="15"/>
      <c r="L18" s="15"/>
      <c r="M18" s="10"/>
      <c r="N18" s="15"/>
    </row>
    <row r="19" spans="1:15" x14ac:dyDescent="0.25">
      <c r="A19" s="39" t="s">
        <v>17</v>
      </c>
      <c r="B19" s="23"/>
      <c r="C19" s="10"/>
      <c r="D19" s="24"/>
      <c r="H19" s="22"/>
      <c r="I19" s="25"/>
      <c r="J19" s="25"/>
      <c r="K19" s="48"/>
      <c r="L19" s="15"/>
      <c r="O19" s="15"/>
    </row>
    <row r="20" spans="1:15" x14ac:dyDescent="0.25">
      <c r="A20" s="26" t="s">
        <v>18</v>
      </c>
      <c r="B20" s="23"/>
      <c r="C20" s="10"/>
      <c r="D20" s="34">
        <f>SUM(H17)</f>
        <v>14700</v>
      </c>
      <c r="F20" t="s">
        <v>33</v>
      </c>
      <c r="H20" s="22">
        <v>12060</v>
      </c>
      <c r="I20" s="25"/>
      <c r="J20" s="25"/>
      <c r="K20" s="17"/>
      <c r="L20" s="15"/>
      <c r="M20" s="10"/>
      <c r="N20" s="48"/>
      <c r="O20" s="15"/>
    </row>
    <row r="21" spans="1:15" x14ac:dyDescent="0.25">
      <c r="A21" s="26" t="s">
        <v>29</v>
      </c>
      <c r="B21" s="23"/>
      <c r="C21" s="10"/>
      <c r="D21" s="36">
        <f>SUM(D20*8%-D20)</f>
        <v>-13524</v>
      </c>
      <c r="H21" s="22">
        <f>SUM(D27-H20)</f>
        <v>-1330</v>
      </c>
      <c r="I21" s="25"/>
      <c r="J21" s="25"/>
      <c r="K21" s="17"/>
      <c r="L21" s="15"/>
      <c r="M21" s="10"/>
      <c r="N21" s="15"/>
      <c r="O21" s="15"/>
    </row>
    <row r="22" spans="1:15" x14ac:dyDescent="0.25">
      <c r="A22" s="26" t="s">
        <v>46</v>
      </c>
      <c r="B22" s="23"/>
      <c r="C22" s="10"/>
      <c r="D22" s="23">
        <f>SUM(D20*10%)</f>
        <v>1470</v>
      </c>
      <c r="H22" s="22"/>
      <c r="I22" s="25"/>
      <c r="J22" s="25"/>
      <c r="K22" s="15"/>
      <c r="L22" s="15"/>
      <c r="M22" s="10"/>
      <c r="N22" s="15"/>
      <c r="O22" s="15"/>
    </row>
    <row r="23" spans="1:15" x14ac:dyDescent="0.25">
      <c r="A23" s="26"/>
      <c r="B23" s="23"/>
      <c r="C23" s="10"/>
      <c r="D23" s="23"/>
      <c r="H23" s="22"/>
      <c r="I23" s="25"/>
      <c r="J23" s="25"/>
      <c r="K23" s="15"/>
      <c r="L23" s="15"/>
      <c r="M23" s="10"/>
      <c r="N23" s="10"/>
      <c r="O23" s="10"/>
    </row>
    <row r="24" spans="1:15" x14ac:dyDescent="0.25">
      <c r="A24" s="26" t="s">
        <v>32</v>
      </c>
      <c r="B24" s="23"/>
      <c r="C24" s="10"/>
      <c r="D24" s="23">
        <v>2500</v>
      </c>
      <c r="H24" s="22"/>
      <c r="I24" s="25"/>
      <c r="J24" s="25"/>
      <c r="K24" s="15"/>
      <c r="L24" s="15"/>
      <c r="M24" s="10"/>
      <c r="N24" s="10"/>
      <c r="O24" s="10"/>
    </row>
    <row r="25" spans="1:15" x14ac:dyDescent="0.25">
      <c r="A25" s="22" t="s">
        <v>2</v>
      </c>
      <c r="B25" s="23"/>
      <c r="C25" s="10"/>
      <c r="D25" s="28">
        <f>SUM(D22:D24)</f>
        <v>3970</v>
      </c>
      <c r="H25" s="22"/>
      <c r="I25" s="25"/>
      <c r="J25" s="25"/>
      <c r="K25" s="10"/>
      <c r="L25" s="10"/>
      <c r="M25" s="10"/>
      <c r="N25" s="10"/>
      <c r="O25" s="10"/>
    </row>
    <row r="26" spans="1:15" x14ac:dyDescent="0.25">
      <c r="A26" s="10"/>
      <c r="B26" s="10"/>
      <c r="C26" s="10"/>
      <c r="D26" s="10"/>
      <c r="H26" s="10"/>
      <c r="I26" s="27"/>
      <c r="J26" s="27"/>
      <c r="K26" s="10"/>
      <c r="L26" s="10"/>
      <c r="M26" s="10"/>
      <c r="N26" s="10"/>
      <c r="O26" s="10"/>
    </row>
    <row r="27" spans="1:15" ht="17.25" x14ac:dyDescent="0.4">
      <c r="A27" s="22" t="s">
        <v>19</v>
      </c>
      <c r="B27" s="10"/>
      <c r="C27" s="10"/>
      <c r="D27" s="35">
        <f>SUM(D20-D25)</f>
        <v>10730</v>
      </c>
      <c r="H27" s="29"/>
      <c r="I27" s="29"/>
      <c r="J27" s="29"/>
      <c r="K27" s="10"/>
      <c r="L27" s="10"/>
      <c r="M27" s="10"/>
      <c r="N27" s="10"/>
      <c r="O27" s="10"/>
    </row>
    <row r="28" spans="1:15" x14ac:dyDescent="0.25">
      <c r="A28" s="10"/>
      <c r="B28" s="10"/>
      <c r="C28" s="10"/>
      <c r="D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25">
      <c r="A29" s="10"/>
      <c r="B29" s="29" t="s">
        <v>20</v>
      </c>
      <c r="C29" s="30"/>
      <c r="D29" s="30" t="s">
        <v>21</v>
      </c>
      <c r="E29" s="29"/>
      <c r="F29" s="29" t="s">
        <v>22</v>
      </c>
      <c r="G29" s="10"/>
      <c r="H29" s="10"/>
      <c r="I29" s="10"/>
      <c r="J29" s="10"/>
      <c r="K29" s="10"/>
      <c r="L29" s="10"/>
      <c r="M29" s="10"/>
    </row>
    <row r="30" spans="1:15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5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5" x14ac:dyDescent="0.25">
      <c r="A32" s="10"/>
      <c r="B32" s="29" t="s">
        <v>23</v>
      </c>
      <c r="C32" s="30"/>
      <c r="D32" s="30" t="s">
        <v>24</v>
      </c>
      <c r="E32" s="29"/>
      <c r="F32" s="29" t="s">
        <v>47</v>
      </c>
      <c r="G32" s="10"/>
      <c r="H32" s="10"/>
      <c r="I32" s="10"/>
      <c r="J32" s="10"/>
      <c r="K32" s="10"/>
      <c r="L32" s="10"/>
      <c r="M32" s="10"/>
    </row>
    <row r="33" spans="1:13" x14ac:dyDescent="0.25">
      <c r="A33" s="31" t="s">
        <v>25</v>
      </c>
      <c r="B33" s="10" t="s">
        <v>26</v>
      </c>
      <c r="C33" s="10"/>
      <c r="D33" s="10" t="s">
        <v>27</v>
      </c>
      <c r="E33" s="10"/>
      <c r="F33" s="10" t="s">
        <v>28</v>
      </c>
      <c r="G33" s="10"/>
      <c r="H33" s="10"/>
      <c r="I33" s="10"/>
      <c r="J33" s="10"/>
      <c r="K33" s="10"/>
      <c r="L33" s="10"/>
      <c r="M33" s="10"/>
    </row>
    <row r="34" spans="1:13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10" workbookViewId="0">
      <selection activeCell="M24" sqref="M24"/>
    </sheetView>
  </sheetViews>
  <sheetFormatPr defaultRowHeight="15" x14ac:dyDescent="0.25"/>
  <cols>
    <col min="1" max="1" width="19.7109375" customWidth="1"/>
    <col min="3" max="3" width="8.42578125" customWidth="1"/>
    <col min="4" max="4" width="9.42578125" customWidth="1"/>
    <col min="5" max="5" width="7.7109375" customWidth="1"/>
    <col min="6" max="6" width="7.85546875" customWidth="1"/>
  </cols>
  <sheetData>
    <row r="1" spans="1:12" ht="28.5" x14ac:dyDescent="0.45">
      <c r="A1" s="6"/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</row>
    <row r="2" spans="1:12" x14ac:dyDescent="0.25">
      <c r="A2" s="6"/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</row>
    <row r="3" spans="1:12" ht="16.5" customHeight="1" x14ac:dyDescent="0.25">
      <c r="A3" s="40"/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</row>
    <row r="4" spans="1:12" x14ac:dyDescent="0.25">
      <c r="A4" s="5"/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</row>
    <row r="5" spans="1:12" x14ac:dyDescent="0.25">
      <c r="A5" s="5"/>
      <c r="B5" s="5"/>
      <c r="C5" s="5"/>
      <c r="D5" s="8" t="s">
        <v>34</v>
      </c>
      <c r="E5" s="5"/>
      <c r="F5" s="5"/>
      <c r="G5" s="5"/>
      <c r="H5" s="5"/>
      <c r="I5" s="5"/>
      <c r="J5" s="6"/>
      <c r="K5" s="10"/>
      <c r="L5" s="10"/>
    </row>
    <row r="6" spans="1:12" ht="21" x14ac:dyDescent="0.25">
      <c r="A6" s="40"/>
      <c r="B6" s="40"/>
      <c r="C6" s="40"/>
      <c r="D6" s="46"/>
      <c r="E6" s="46"/>
      <c r="F6" s="47" t="s">
        <v>48</v>
      </c>
      <c r="G6" s="46"/>
      <c r="H6" s="46"/>
      <c r="I6" s="40"/>
      <c r="J6" s="40"/>
      <c r="K6" s="45"/>
      <c r="L6" s="45"/>
    </row>
    <row r="7" spans="1:12" x14ac:dyDescent="0.25">
      <c r="A7" s="13" t="s">
        <v>0</v>
      </c>
      <c r="B7" s="13" t="s">
        <v>8</v>
      </c>
      <c r="C7" s="13" t="s">
        <v>9</v>
      </c>
      <c r="D7" s="32" t="s">
        <v>1</v>
      </c>
      <c r="E7" s="32" t="s">
        <v>10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</row>
    <row r="8" spans="1:12" x14ac:dyDescent="0.25">
      <c r="A8" s="2" t="s">
        <v>35</v>
      </c>
      <c r="B8" s="3">
        <v>1</v>
      </c>
      <c r="C8" s="18">
        <v>0</v>
      </c>
      <c r="D8" s="18"/>
      <c r="E8" s="20"/>
      <c r="F8" s="18"/>
      <c r="G8" s="18"/>
      <c r="H8" s="20"/>
      <c r="I8" s="37"/>
      <c r="J8" s="18"/>
      <c r="K8" s="18"/>
      <c r="L8" s="18"/>
    </row>
    <row r="9" spans="1:12" x14ac:dyDescent="0.25">
      <c r="A9" s="2" t="s">
        <v>36</v>
      </c>
      <c r="B9" s="3">
        <v>2</v>
      </c>
      <c r="C9" s="18">
        <v>0</v>
      </c>
      <c r="D9" s="18">
        <v>2500</v>
      </c>
      <c r="E9" s="20">
        <v>0</v>
      </c>
      <c r="F9" s="18">
        <v>0</v>
      </c>
      <c r="G9" s="18">
        <v>2500</v>
      </c>
      <c r="H9" s="20">
        <v>2500</v>
      </c>
      <c r="I9" s="37" t="s">
        <v>31</v>
      </c>
      <c r="J9" s="18"/>
      <c r="K9" s="18">
        <v>0</v>
      </c>
      <c r="L9" s="18">
        <v>0</v>
      </c>
    </row>
    <row r="10" spans="1:12" x14ac:dyDescent="0.25">
      <c r="A10" s="2" t="s">
        <v>37</v>
      </c>
      <c r="B10" s="3" t="s">
        <v>38</v>
      </c>
      <c r="C10" s="18"/>
      <c r="D10" s="18"/>
      <c r="E10" s="20"/>
      <c r="F10" s="18"/>
      <c r="G10" s="18"/>
      <c r="H10" s="20"/>
      <c r="I10" s="18">
        <v>0</v>
      </c>
      <c r="J10" s="18">
        <v>0</v>
      </c>
      <c r="K10" s="18">
        <v>0</v>
      </c>
      <c r="L10" s="18">
        <v>0</v>
      </c>
    </row>
    <row r="11" spans="1:12" x14ac:dyDescent="0.25">
      <c r="A11" s="4" t="s">
        <v>39</v>
      </c>
      <c r="B11" s="3">
        <v>5</v>
      </c>
      <c r="C11" s="18"/>
      <c r="D11" s="18">
        <v>2500</v>
      </c>
      <c r="E11" s="20">
        <v>0</v>
      </c>
      <c r="F11" s="18">
        <v>0</v>
      </c>
      <c r="G11" s="18">
        <v>2500</v>
      </c>
      <c r="H11" s="20">
        <v>2500</v>
      </c>
      <c r="I11" s="18">
        <v>0</v>
      </c>
      <c r="J11" s="18">
        <v>0</v>
      </c>
      <c r="K11" s="18">
        <v>0</v>
      </c>
      <c r="L11" s="18">
        <v>0</v>
      </c>
    </row>
    <row r="12" spans="1:12" x14ac:dyDescent="0.25">
      <c r="A12" s="4" t="s">
        <v>40</v>
      </c>
      <c r="B12" s="19">
        <v>6</v>
      </c>
      <c r="C12" s="18"/>
      <c r="D12" s="21">
        <v>2700</v>
      </c>
      <c r="E12" s="20">
        <v>0</v>
      </c>
      <c r="F12" s="18">
        <v>0</v>
      </c>
      <c r="G12" s="21">
        <v>2700</v>
      </c>
      <c r="H12" s="20">
        <v>2700</v>
      </c>
      <c r="I12" s="18">
        <v>0</v>
      </c>
      <c r="J12" s="18">
        <v>0</v>
      </c>
      <c r="K12" s="18"/>
      <c r="L12" s="18"/>
    </row>
    <row r="13" spans="1:12" x14ac:dyDescent="0.25">
      <c r="A13" s="4" t="s">
        <v>41</v>
      </c>
      <c r="B13" s="19" t="s">
        <v>42</v>
      </c>
      <c r="C13" s="18"/>
      <c r="D13" s="21">
        <v>2000</v>
      </c>
      <c r="E13" s="20">
        <v>0</v>
      </c>
      <c r="F13" s="18">
        <v>0</v>
      </c>
      <c r="G13" s="21">
        <v>2000</v>
      </c>
      <c r="H13" s="20">
        <v>2000</v>
      </c>
      <c r="I13" s="18">
        <v>0</v>
      </c>
      <c r="J13" s="18">
        <v>0</v>
      </c>
      <c r="K13" s="18">
        <v>0</v>
      </c>
      <c r="L13" s="18">
        <v>0</v>
      </c>
    </row>
    <row r="14" spans="1:12" x14ac:dyDescent="0.25">
      <c r="A14" s="4" t="s">
        <v>43</v>
      </c>
      <c r="B14" s="19" t="s">
        <v>44</v>
      </c>
      <c r="C14" s="18"/>
      <c r="D14" s="21">
        <v>2000</v>
      </c>
      <c r="E14" s="20"/>
      <c r="F14" s="18"/>
      <c r="G14" s="21">
        <v>2000</v>
      </c>
      <c r="H14" s="20">
        <v>2000</v>
      </c>
      <c r="I14" s="18"/>
      <c r="J14" s="18"/>
      <c r="K14" s="18"/>
      <c r="L14" s="18"/>
    </row>
    <row r="15" spans="1:12" x14ac:dyDescent="0.25">
      <c r="A15" s="2" t="s">
        <v>45</v>
      </c>
      <c r="B15" s="19" t="s">
        <v>49</v>
      </c>
      <c r="C15" s="18">
        <v>1000</v>
      </c>
      <c r="D15" s="21">
        <v>2000</v>
      </c>
      <c r="E15" s="20">
        <v>0</v>
      </c>
      <c r="F15" s="18">
        <v>0</v>
      </c>
      <c r="G15" s="21">
        <v>3000</v>
      </c>
      <c r="H15" s="20">
        <v>3000</v>
      </c>
      <c r="I15" s="38"/>
      <c r="J15" s="18">
        <v>0</v>
      </c>
      <c r="K15" s="18">
        <v>0</v>
      </c>
      <c r="L15" s="18">
        <v>0</v>
      </c>
    </row>
    <row r="16" spans="1:12" x14ac:dyDescent="0.25">
      <c r="A16" s="4"/>
      <c r="B16" s="19"/>
      <c r="C16" s="18"/>
      <c r="D16" s="18"/>
      <c r="E16" s="20"/>
      <c r="F16" s="18"/>
      <c r="G16" s="18"/>
      <c r="H16" s="20"/>
      <c r="I16" s="18"/>
      <c r="J16" s="18"/>
      <c r="K16" s="18"/>
      <c r="L16" s="18"/>
    </row>
    <row r="17" spans="1:12" x14ac:dyDescent="0.25">
      <c r="A17" s="16" t="s">
        <v>2</v>
      </c>
      <c r="B17" s="3"/>
      <c r="C17" s="18"/>
      <c r="D17" s="18">
        <f>SUM(D8:D16)</f>
        <v>13700</v>
      </c>
      <c r="E17" s="20">
        <v>0</v>
      </c>
      <c r="F17" s="18">
        <v>0</v>
      </c>
      <c r="G17" s="18">
        <f>SUM(G8:G16)</f>
        <v>14700</v>
      </c>
      <c r="H17" s="20">
        <f>SUM(H8:H16)</f>
        <v>14700</v>
      </c>
      <c r="I17" s="18"/>
      <c r="J17" s="18"/>
      <c r="K17" s="18">
        <f>SUM(K8:K16)</f>
        <v>0</v>
      </c>
      <c r="L17" s="18">
        <f>SUM(L8:L16)</f>
        <v>0</v>
      </c>
    </row>
    <row r="18" spans="1:12" x14ac:dyDescent="0.25">
      <c r="A18" s="39" t="s">
        <v>17</v>
      </c>
      <c r="B18" s="23"/>
      <c r="C18" s="10"/>
      <c r="D18" s="24"/>
      <c r="E18" s="10"/>
      <c r="F18" s="10"/>
      <c r="G18" s="10"/>
      <c r="H18" s="22"/>
      <c r="I18" s="25"/>
      <c r="J18" s="25"/>
      <c r="K18" s="48"/>
      <c r="L18" s="15"/>
    </row>
    <row r="19" spans="1:12" x14ac:dyDescent="0.25">
      <c r="A19" s="26" t="s">
        <v>18</v>
      </c>
      <c r="B19" s="23"/>
      <c r="C19" s="10"/>
      <c r="D19" s="49">
        <f>SUM(H17)</f>
        <v>14700</v>
      </c>
      <c r="E19" s="10"/>
      <c r="F19" s="10"/>
      <c r="G19" s="10"/>
      <c r="H19" s="22"/>
      <c r="I19" s="25"/>
      <c r="J19" s="25"/>
      <c r="K19" s="17"/>
      <c r="L19" s="15"/>
    </row>
    <row r="20" spans="1:12" x14ac:dyDescent="0.25">
      <c r="A20" s="26" t="s">
        <v>29</v>
      </c>
      <c r="B20" s="23"/>
      <c r="C20" s="10"/>
      <c r="D20" s="36">
        <f>SUM(D19*10%-D19)</f>
        <v>-13230</v>
      </c>
      <c r="E20" s="10"/>
      <c r="F20" s="10"/>
      <c r="G20" s="10"/>
      <c r="H20" s="22"/>
      <c r="I20" s="25"/>
      <c r="J20" s="25"/>
      <c r="K20" s="17"/>
      <c r="L20" s="15"/>
    </row>
    <row r="21" spans="1:12" x14ac:dyDescent="0.25">
      <c r="A21" s="26" t="s">
        <v>46</v>
      </c>
      <c r="B21" s="23"/>
      <c r="C21" s="10"/>
      <c r="D21" s="23">
        <f>SUM(D19*10%)</f>
        <v>1470</v>
      </c>
      <c r="E21" s="10"/>
      <c r="F21" s="10"/>
      <c r="G21" s="10"/>
      <c r="H21" s="22"/>
      <c r="I21" s="25"/>
      <c r="J21" s="25"/>
      <c r="K21" s="15"/>
      <c r="L21" s="15"/>
    </row>
    <row r="22" spans="1:12" x14ac:dyDescent="0.25">
      <c r="A22" s="26" t="s">
        <v>51</v>
      </c>
      <c r="B22" s="23"/>
      <c r="C22" s="10"/>
      <c r="D22" s="23">
        <v>1000</v>
      </c>
      <c r="E22" s="10"/>
      <c r="F22" s="10"/>
      <c r="G22" s="10"/>
      <c r="H22" s="22"/>
      <c r="I22" s="25"/>
      <c r="J22" s="25"/>
      <c r="K22" s="15"/>
      <c r="L22" s="15"/>
    </row>
    <row r="23" spans="1:12" s="10" customFormat="1" x14ac:dyDescent="0.25">
      <c r="A23" s="26" t="s">
        <v>52</v>
      </c>
      <c r="B23" s="23"/>
      <c r="D23" s="23">
        <v>1500</v>
      </c>
      <c r="H23" s="22"/>
      <c r="I23" s="25"/>
      <c r="J23" s="25"/>
      <c r="K23" s="15"/>
      <c r="L23" s="15"/>
    </row>
    <row r="24" spans="1:12" s="10" customFormat="1" x14ac:dyDescent="0.25">
      <c r="A24" s="26" t="s">
        <v>53</v>
      </c>
      <c r="B24" s="23"/>
      <c r="D24" s="23">
        <v>6260</v>
      </c>
      <c r="H24" s="22"/>
      <c r="I24" s="25"/>
      <c r="J24" s="25"/>
      <c r="K24" s="15"/>
      <c r="L24" s="15"/>
    </row>
    <row r="25" spans="1:12" x14ac:dyDescent="0.25">
      <c r="A25" s="26" t="s">
        <v>50</v>
      </c>
      <c r="B25" s="23"/>
      <c r="C25" s="10"/>
      <c r="D25" s="23">
        <v>2500</v>
      </c>
      <c r="E25" s="10"/>
      <c r="F25" s="10"/>
      <c r="G25" s="10"/>
      <c r="H25" s="22"/>
      <c r="I25" s="25"/>
      <c r="J25" s="25"/>
      <c r="K25" s="15"/>
      <c r="L25" s="15"/>
    </row>
    <row r="26" spans="1:12" x14ac:dyDescent="0.25">
      <c r="A26" s="22" t="s">
        <v>2</v>
      </c>
      <c r="B26" s="23"/>
      <c r="C26" s="10"/>
      <c r="D26" s="28">
        <f>SUM(D21:D25)</f>
        <v>12730</v>
      </c>
      <c r="E26" s="10"/>
      <c r="F26" s="10"/>
      <c r="G26" s="10"/>
      <c r="H26" s="22"/>
      <c r="I26" s="25"/>
      <c r="J26" s="25"/>
      <c r="K26" s="10"/>
      <c r="L26" s="10"/>
    </row>
    <row r="27" spans="1:12" x14ac:dyDescent="0.25">
      <c r="A27" s="22" t="s">
        <v>54</v>
      </c>
      <c r="B27" s="10"/>
      <c r="C27" s="10"/>
      <c r="D27" s="23">
        <v>30</v>
      </c>
      <c r="E27" s="10"/>
      <c r="F27" s="10"/>
      <c r="G27" s="10"/>
      <c r="H27" s="10"/>
      <c r="I27" s="27"/>
      <c r="J27" s="27"/>
      <c r="K27" s="10"/>
      <c r="L27" s="10"/>
    </row>
    <row r="28" spans="1:12" ht="17.25" x14ac:dyDescent="0.4">
      <c r="A28" s="22" t="s">
        <v>19</v>
      </c>
      <c r="B28" s="10"/>
      <c r="C28" s="10"/>
      <c r="D28" s="35">
        <v>2000</v>
      </c>
      <c r="E28" s="10"/>
      <c r="F28" s="10"/>
      <c r="G28" s="10"/>
      <c r="H28" s="29"/>
      <c r="I28" s="29"/>
      <c r="J28" s="29"/>
      <c r="K28" s="10"/>
      <c r="L28" s="10"/>
    </row>
    <row r="29" spans="1:12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25">
      <c r="A30" s="10"/>
      <c r="B30" s="29" t="s">
        <v>20</v>
      </c>
      <c r="C30" s="30"/>
      <c r="D30" s="30" t="s">
        <v>21</v>
      </c>
      <c r="E30" s="29"/>
      <c r="F30" s="29" t="s">
        <v>22</v>
      </c>
      <c r="G30" s="10"/>
      <c r="H30" s="10"/>
      <c r="I30" s="10"/>
      <c r="J30" s="10"/>
      <c r="K30" s="10"/>
      <c r="L30" s="10"/>
    </row>
    <row r="31" spans="1:12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x14ac:dyDescent="0.25">
      <c r="A32" s="10"/>
      <c r="B32" s="10" t="s">
        <v>23</v>
      </c>
      <c r="C32" s="10"/>
      <c r="D32" s="10" t="s">
        <v>24</v>
      </c>
      <c r="E32" s="10"/>
      <c r="F32" s="10" t="s">
        <v>47</v>
      </c>
      <c r="G32" s="10"/>
      <c r="H32" s="10"/>
      <c r="I32" s="10"/>
      <c r="J32" s="10"/>
      <c r="K32" s="10"/>
      <c r="L32" s="10"/>
    </row>
    <row r="33" spans="1:12" x14ac:dyDescent="0.25">
      <c r="A33" s="10"/>
      <c r="B33" s="29" t="s">
        <v>55</v>
      </c>
      <c r="C33" s="30"/>
      <c r="D33" s="30" t="s">
        <v>27</v>
      </c>
      <c r="E33" s="29"/>
      <c r="F33" s="29" t="s">
        <v>56</v>
      </c>
      <c r="G33" s="10"/>
      <c r="H33" s="10"/>
      <c r="I33" s="10"/>
      <c r="J33" s="10"/>
      <c r="K33" s="10"/>
      <c r="L33" s="10"/>
    </row>
    <row r="34" spans="1:12" x14ac:dyDescent="0.25">
      <c r="A34" s="3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A7" workbookViewId="0">
      <selection activeCell="K20" sqref="K20"/>
    </sheetView>
  </sheetViews>
  <sheetFormatPr defaultRowHeight="15" x14ac:dyDescent="0.25"/>
  <cols>
    <col min="1" max="1" width="18.140625" customWidth="1"/>
    <col min="4" max="4" width="13.42578125" customWidth="1"/>
    <col min="9" max="9" width="11.5703125" customWidth="1"/>
    <col min="10" max="10" width="8.140625" customWidth="1"/>
    <col min="11" max="11" width="7.140625" customWidth="1"/>
  </cols>
  <sheetData>
    <row r="1" spans="1:12" ht="24" customHeight="1" x14ac:dyDescent="0.45">
      <c r="A1" s="6"/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</row>
    <row r="2" spans="1:12" x14ac:dyDescent="0.25">
      <c r="A2" s="6"/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</row>
    <row r="3" spans="1:12" ht="12.75" customHeight="1" x14ac:dyDescent="0.25">
      <c r="A3" s="40"/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</row>
    <row r="4" spans="1:12" x14ac:dyDescent="0.25">
      <c r="A4" s="5"/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</row>
    <row r="5" spans="1:12" x14ac:dyDescent="0.25">
      <c r="A5" s="5"/>
      <c r="B5" s="5"/>
      <c r="C5" s="5"/>
      <c r="D5" s="8" t="s">
        <v>34</v>
      </c>
      <c r="E5" s="5"/>
      <c r="F5" s="5"/>
      <c r="G5" s="5"/>
      <c r="H5" s="5"/>
      <c r="I5" s="5"/>
      <c r="J5" s="6"/>
      <c r="K5" s="10"/>
      <c r="L5" s="10"/>
    </row>
    <row r="6" spans="1:12" ht="21" x14ac:dyDescent="0.25">
      <c r="A6" s="40"/>
      <c r="B6" s="40"/>
      <c r="C6" s="40"/>
      <c r="D6" s="46"/>
      <c r="E6" s="46"/>
      <c r="F6" s="47" t="s">
        <v>63</v>
      </c>
      <c r="G6" s="46"/>
      <c r="H6" s="46"/>
      <c r="I6" s="40"/>
      <c r="J6" s="40"/>
      <c r="K6" s="45"/>
      <c r="L6" s="45"/>
    </row>
    <row r="7" spans="1:12" x14ac:dyDescent="0.25">
      <c r="A7" s="13" t="s">
        <v>0</v>
      </c>
      <c r="B7" s="13" t="s">
        <v>8</v>
      </c>
      <c r="C7" s="13" t="s">
        <v>9</v>
      </c>
      <c r="D7" s="32" t="s">
        <v>1</v>
      </c>
      <c r="E7" s="32" t="s">
        <v>10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</row>
    <row r="8" spans="1:12" x14ac:dyDescent="0.25">
      <c r="A8" s="2" t="s">
        <v>57</v>
      </c>
      <c r="B8" s="3">
        <v>1</v>
      </c>
      <c r="C8" s="18">
        <v>0</v>
      </c>
      <c r="D8" s="18">
        <v>2500</v>
      </c>
      <c r="E8" s="20"/>
      <c r="F8" s="18"/>
      <c r="G8" s="18">
        <v>2500</v>
      </c>
      <c r="H8" s="20">
        <v>2500</v>
      </c>
      <c r="I8" s="37"/>
      <c r="J8" s="18"/>
      <c r="K8" s="18"/>
      <c r="L8" s="18"/>
    </row>
    <row r="9" spans="1:12" x14ac:dyDescent="0.25">
      <c r="A9" s="2" t="s">
        <v>36</v>
      </c>
      <c r="B9" s="3">
        <v>2</v>
      </c>
      <c r="C9" s="18">
        <v>0</v>
      </c>
      <c r="D9" s="18">
        <v>2500</v>
      </c>
      <c r="E9" s="20">
        <v>0</v>
      </c>
      <c r="F9" s="18">
        <v>0</v>
      </c>
      <c r="G9" s="18">
        <v>2500</v>
      </c>
      <c r="H9" s="20">
        <v>2500</v>
      </c>
      <c r="I9" s="37" t="s">
        <v>31</v>
      </c>
      <c r="J9" s="18"/>
      <c r="K9" s="18">
        <v>0</v>
      </c>
      <c r="L9" s="18">
        <v>0</v>
      </c>
    </row>
    <row r="10" spans="1:12" x14ac:dyDescent="0.25">
      <c r="A10" s="2" t="s">
        <v>37</v>
      </c>
      <c r="B10" s="3">
        <v>3</v>
      </c>
      <c r="C10" s="18"/>
      <c r="D10" s="18"/>
      <c r="E10" s="20"/>
      <c r="F10" s="18"/>
      <c r="G10" s="18"/>
      <c r="H10" s="20"/>
      <c r="I10" s="18">
        <v>0</v>
      </c>
      <c r="J10" s="18">
        <v>0</v>
      </c>
      <c r="K10" s="18">
        <v>0</v>
      </c>
      <c r="L10" s="18">
        <v>0</v>
      </c>
    </row>
    <row r="11" spans="1:12" x14ac:dyDescent="0.25">
      <c r="A11" s="4" t="s">
        <v>39</v>
      </c>
      <c r="B11" s="3">
        <v>4</v>
      </c>
      <c r="C11" s="18"/>
      <c r="D11" s="18">
        <v>2500</v>
      </c>
      <c r="E11" s="20">
        <v>0</v>
      </c>
      <c r="F11" s="18">
        <v>0</v>
      </c>
      <c r="G11" s="18">
        <v>2500</v>
      </c>
      <c r="H11" s="20">
        <v>2500</v>
      </c>
      <c r="I11" s="18">
        <v>0</v>
      </c>
      <c r="J11" s="18">
        <v>0</v>
      </c>
      <c r="K11" s="18">
        <v>0</v>
      </c>
      <c r="L11" s="18">
        <v>0</v>
      </c>
    </row>
    <row r="12" spans="1:12" x14ac:dyDescent="0.25">
      <c r="A12" s="4" t="s">
        <v>40</v>
      </c>
      <c r="B12" s="19">
        <v>5</v>
      </c>
      <c r="C12" s="18"/>
      <c r="D12" s="21">
        <v>2700</v>
      </c>
      <c r="E12" s="20">
        <v>0</v>
      </c>
      <c r="F12" s="18">
        <v>0</v>
      </c>
      <c r="G12" s="21">
        <v>2700</v>
      </c>
      <c r="H12" s="20">
        <v>2700</v>
      </c>
      <c r="I12" s="18">
        <v>0</v>
      </c>
      <c r="J12" s="18">
        <v>0</v>
      </c>
      <c r="K12" s="18"/>
      <c r="L12" s="18"/>
    </row>
    <row r="13" spans="1:12" x14ac:dyDescent="0.25">
      <c r="A13" s="4" t="s">
        <v>43</v>
      </c>
      <c r="B13" s="19" t="s">
        <v>42</v>
      </c>
      <c r="C13" s="18"/>
      <c r="D13" s="21">
        <v>1500</v>
      </c>
      <c r="E13" s="20">
        <v>0</v>
      </c>
      <c r="F13" s="18">
        <v>0</v>
      </c>
      <c r="G13" s="21">
        <v>1500</v>
      </c>
      <c r="H13" s="20"/>
      <c r="I13" s="18">
        <v>0</v>
      </c>
      <c r="J13" s="18">
        <v>0</v>
      </c>
      <c r="K13" s="18">
        <v>0</v>
      </c>
      <c r="L13" s="18">
        <v>1500</v>
      </c>
    </row>
    <row r="14" spans="1:12" s="10" customFormat="1" x14ac:dyDescent="0.25">
      <c r="A14" s="63" t="s">
        <v>65</v>
      </c>
      <c r="B14" s="19" t="s">
        <v>44</v>
      </c>
      <c r="C14" s="18"/>
      <c r="D14" s="21">
        <v>1500</v>
      </c>
      <c r="E14" s="20"/>
      <c r="F14" s="18"/>
      <c r="G14" s="21">
        <v>1500</v>
      </c>
      <c r="H14" s="20">
        <v>1500</v>
      </c>
      <c r="I14" s="18" t="s">
        <v>31</v>
      </c>
      <c r="J14" s="18"/>
      <c r="K14" s="18"/>
      <c r="L14" s="18"/>
    </row>
    <row r="15" spans="1:12" s="10" customFormat="1" x14ac:dyDescent="0.25">
      <c r="A15" s="2" t="s">
        <v>45</v>
      </c>
      <c r="B15" s="19" t="s">
        <v>49</v>
      </c>
      <c r="C15" s="18"/>
      <c r="D15" s="21">
        <v>2000</v>
      </c>
      <c r="E15" s="20"/>
      <c r="F15" s="18"/>
      <c r="G15" s="21">
        <v>2000</v>
      </c>
      <c r="H15" s="20"/>
      <c r="I15" s="18"/>
      <c r="J15" s="18"/>
      <c r="K15" s="18"/>
      <c r="L15" s="18">
        <v>2000</v>
      </c>
    </row>
    <row r="16" spans="1:12" s="10" customFormat="1" x14ac:dyDescent="0.25">
      <c r="A16" s="63" t="s">
        <v>67</v>
      </c>
      <c r="B16" s="19" t="s">
        <v>66</v>
      </c>
      <c r="C16" s="18"/>
      <c r="D16" s="21">
        <v>1500</v>
      </c>
      <c r="E16" s="20"/>
      <c r="F16" s="18"/>
      <c r="G16" s="21">
        <v>1500</v>
      </c>
      <c r="H16" s="20">
        <v>1500</v>
      </c>
      <c r="I16" s="18" t="s">
        <v>31</v>
      </c>
      <c r="J16" s="18"/>
      <c r="K16" s="18"/>
      <c r="L16" s="18"/>
    </row>
    <row r="17" spans="1:13" x14ac:dyDescent="0.25">
      <c r="A17" s="4" t="s">
        <v>41</v>
      </c>
      <c r="B17" s="19"/>
      <c r="C17" s="18"/>
      <c r="D17" s="21">
        <v>2000</v>
      </c>
      <c r="E17" s="20"/>
      <c r="F17" s="18"/>
      <c r="G17" s="21">
        <v>2000</v>
      </c>
      <c r="H17" s="20">
        <v>2000</v>
      </c>
      <c r="I17" s="18"/>
      <c r="J17" s="18"/>
      <c r="K17" s="18"/>
      <c r="L17" s="18"/>
      <c r="M17" t="s">
        <v>68</v>
      </c>
    </row>
    <row r="18" spans="1:13" x14ac:dyDescent="0.25">
      <c r="A18" s="4"/>
      <c r="B18" s="19"/>
      <c r="C18" s="18"/>
      <c r="D18" s="18"/>
      <c r="E18" s="20"/>
      <c r="F18" s="18"/>
      <c r="G18" s="18"/>
      <c r="H18" s="20"/>
      <c r="I18" s="18"/>
      <c r="J18" s="18"/>
      <c r="K18" s="18"/>
      <c r="L18" s="18"/>
    </row>
    <row r="19" spans="1:13" x14ac:dyDescent="0.25">
      <c r="A19" s="16" t="s">
        <v>2</v>
      </c>
      <c r="B19" s="3"/>
      <c r="C19" s="18"/>
      <c r="D19" s="18">
        <f>SUM(D8:D18)</f>
        <v>18700</v>
      </c>
      <c r="E19" s="20">
        <v>0</v>
      </c>
      <c r="F19" s="18">
        <v>0</v>
      </c>
      <c r="G19" s="18">
        <f>SUM(G8:G18)</f>
        <v>18700</v>
      </c>
      <c r="H19" s="20">
        <f>SUM(H8:H18)</f>
        <v>15200</v>
      </c>
      <c r="I19" s="18"/>
      <c r="J19" s="18"/>
      <c r="K19" s="18">
        <f>SUM(K8:K18)</f>
        <v>0</v>
      </c>
      <c r="L19" s="18">
        <f>SUM(L8:L18)</f>
        <v>3500</v>
      </c>
    </row>
    <row r="20" spans="1:13" ht="16.5" x14ac:dyDescent="0.35">
      <c r="A20" s="62" t="s">
        <v>17</v>
      </c>
      <c r="B20" s="23"/>
      <c r="C20" s="10"/>
      <c r="D20" s="24"/>
      <c r="E20" s="10"/>
      <c r="F20" s="58" t="s">
        <v>64</v>
      </c>
      <c r="K20" s="48"/>
      <c r="L20" s="15"/>
    </row>
    <row r="21" spans="1:13" x14ac:dyDescent="0.25">
      <c r="A21" s="54" t="s">
        <v>62</v>
      </c>
      <c r="B21" s="23"/>
      <c r="C21" s="10"/>
      <c r="D21" s="49">
        <f>SUM(H19)</f>
        <v>15200</v>
      </c>
      <c r="E21" s="10"/>
      <c r="F21" s="55" t="s">
        <v>54</v>
      </c>
      <c r="G21" s="10"/>
      <c r="H21" s="10"/>
      <c r="I21" s="52">
        <v>30</v>
      </c>
      <c r="J21" s="10"/>
      <c r="K21" s="17"/>
      <c r="L21" s="15"/>
    </row>
    <row r="22" spans="1:13" x14ac:dyDescent="0.25">
      <c r="A22" s="54" t="s">
        <v>29</v>
      </c>
      <c r="C22" s="10"/>
      <c r="D22" s="36">
        <f>SUM(D21*10%-D21)</f>
        <v>-13680</v>
      </c>
      <c r="E22" s="10"/>
      <c r="F22" s="55" t="s">
        <v>58</v>
      </c>
      <c r="G22" s="10"/>
      <c r="H22" s="10"/>
      <c r="I22" s="51">
        <v>2000</v>
      </c>
      <c r="J22" s="10"/>
      <c r="K22" s="17"/>
      <c r="L22" s="15"/>
    </row>
    <row r="23" spans="1:13" x14ac:dyDescent="0.25">
      <c r="A23" s="54" t="s">
        <v>46</v>
      </c>
      <c r="B23" s="23"/>
      <c r="C23" s="10"/>
      <c r="D23" s="52">
        <f>SUM(D21*10%)</f>
        <v>1520</v>
      </c>
      <c r="E23" s="10"/>
      <c r="F23" s="55" t="s">
        <v>60</v>
      </c>
      <c r="G23" s="10"/>
      <c r="H23" s="10"/>
      <c r="I23" s="51">
        <v>3500</v>
      </c>
      <c r="J23" s="10"/>
      <c r="K23" s="15"/>
      <c r="L23" s="15"/>
    </row>
    <row r="24" spans="1:13" ht="16.5" x14ac:dyDescent="0.35">
      <c r="A24" s="54" t="s">
        <v>50</v>
      </c>
      <c r="B24" s="23"/>
      <c r="C24" s="10"/>
      <c r="D24" s="52">
        <v>5500</v>
      </c>
      <c r="E24" s="10"/>
      <c r="F24" s="22"/>
      <c r="G24" s="10"/>
      <c r="H24" s="10"/>
      <c r="I24" s="50">
        <f>SUM(I21:I23)</f>
        <v>5530</v>
      </c>
      <c r="J24" s="10"/>
      <c r="K24" s="15"/>
      <c r="L24" s="15"/>
    </row>
    <row r="25" spans="1:13" x14ac:dyDescent="0.25">
      <c r="A25" s="55" t="s">
        <v>2</v>
      </c>
      <c r="B25" s="23"/>
      <c r="C25" s="10"/>
      <c r="D25" s="53">
        <f>SUM(D23:D24)</f>
        <v>7020</v>
      </c>
      <c r="E25" s="10"/>
      <c r="J25" s="10"/>
      <c r="K25" s="10"/>
      <c r="L25" s="10"/>
    </row>
    <row r="26" spans="1:13" s="10" customFormat="1" ht="15.75" x14ac:dyDescent="0.25">
      <c r="A26" s="55" t="s">
        <v>59</v>
      </c>
      <c r="B26" s="23"/>
      <c r="D26" s="53">
        <f>SUM(D21-D25)</f>
        <v>8180</v>
      </c>
      <c r="F26" s="60" t="s">
        <v>61</v>
      </c>
      <c r="G26" s="61"/>
      <c r="H26" s="61"/>
      <c r="I26" s="59">
        <f>SUM(D26+I24)</f>
        <v>13710</v>
      </c>
      <c r="J26" s="25"/>
    </row>
    <row r="27" spans="1:13" x14ac:dyDescent="0.25">
      <c r="F27" s="10"/>
      <c r="G27" s="10"/>
      <c r="H27" s="10"/>
      <c r="I27" s="27"/>
      <c r="J27" s="27"/>
      <c r="K27" s="10"/>
      <c r="L27" s="10"/>
    </row>
    <row r="28" spans="1:13" x14ac:dyDescent="0.25">
      <c r="A28" s="10"/>
      <c r="B28" s="29" t="s">
        <v>20</v>
      </c>
      <c r="C28" s="30"/>
      <c r="D28" s="30" t="s">
        <v>21</v>
      </c>
      <c r="E28" s="29"/>
      <c r="F28" s="29" t="s">
        <v>22</v>
      </c>
      <c r="G28" s="10"/>
      <c r="H28" s="10"/>
      <c r="I28" s="10"/>
      <c r="J28" s="29"/>
      <c r="K28" s="10"/>
      <c r="L28" s="10"/>
    </row>
    <row r="29" spans="1:13" s="10" customFormat="1" x14ac:dyDescent="0.25">
      <c r="J29" s="29"/>
    </row>
    <row r="30" spans="1:13" s="10" customFormat="1" x14ac:dyDescent="0.25">
      <c r="B30" s="56" t="s">
        <v>23</v>
      </c>
      <c r="C30" s="56"/>
      <c r="D30" s="56" t="s">
        <v>24</v>
      </c>
      <c r="E30" s="56"/>
      <c r="F30" s="56" t="s">
        <v>47</v>
      </c>
      <c r="G30" s="56"/>
      <c r="J30" s="29"/>
    </row>
    <row r="31" spans="1:13" x14ac:dyDescent="0.25">
      <c r="A31" s="10"/>
      <c r="B31" s="56" t="s">
        <v>55</v>
      </c>
      <c r="C31" s="57"/>
      <c r="D31" s="57" t="s">
        <v>27</v>
      </c>
      <c r="E31" s="56"/>
      <c r="F31" s="56" t="s">
        <v>56</v>
      </c>
      <c r="G31" s="56"/>
      <c r="H31" s="10"/>
      <c r="I31" s="10"/>
      <c r="J31" s="10"/>
      <c r="K31" s="10"/>
      <c r="L31" s="10"/>
    </row>
    <row r="32" spans="1:13" x14ac:dyDescent="0.25">
      <c r="A32" s="3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0:12" x14ac:dyDescent="0.25">
      <c r="J33" s="10"/>
      <c r="K33" s="10"/>
      <c r="L33" s="10"/>
    </row>
    <row r="34" spans="10:12" x14ac:dyDescent="0.25">
      <c r="J34" s="10"/>
      <c r="K34" s="10"/>
      <c r="L34" s="10"/>
    </row>
    <row r="35" spans="10:12" x14ac:dyDescent="0.25">
      <c r="J35" s="10"/>
      <c r="K35" s="10"/>
      <c r="L35" s="10"/>
    </row>
    <row r="36" spans="10:12" x14ac:dyDescent="0.25">
      <c r="J36" s="10"/>
      <c r="K36" s="10"/>
      <c r="L36" s="10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G35" sqref="G35"/>
    </sheetView>
  </sheetViews>
  <sheetFormatPr defaultRowHeight="15" x14ac:dyDescent="0.25"/>
  <cols>
    <col min="1" max="1" width="18.85546875" customWidth="1"/>
    <col min="2" max="2" width="5.5703125" customWidth="1"/>
    <col min="3" max="3" width="7.85546875" customWidth="1"/>
    <col min="5" max="5" width="7.5703125" customWidth="1"/>
    <col min="9" max="9" width="13.85546875" customWidth="1"/>
  </cols>
  <sheetData>
    <row r="1" spans="1:14" ht="23.25" customHeight="1" x14ac:dyDescent="0.45">
      <c r="A1" s="6"/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  <c r="M1" s="10"/>
      <c r="N1" s="10"/>
    </row>
    <row r="2" spans="1:14" x14ac:dyDescent="0.25">
      <c r="A2" s="6"/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  <c r="M2" s="10"/>
      <c r="N2" s="10"/>
    </row>
    <row r="3" spans="1:14" ht="15.75" customHeight="1" x14ac:dyDescent="0.25">
      <c r="A3" s="40"/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  <c r="M3" s="10"/>
      <c r="N3" s="10"/>
    </row>
    <row r="4" spans="1:14" x14ac:dyDescent="0.25">
      <c r="A4" s="5"/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  <c r="M4" s="10"/>
      <c r="N4" s="10"/>
    </row>
    <row r="5" spans="1:14" x14ac:dyDescent="0.25">
      <c r="A5" s="5"/>
      <c r="B5" s="5"/>
      <c r="C5" s="5"/>
      <c r="D5" s="8" t="s">
        <v>34</v>
      </c>
      <c r="E5" s="5"/>
      <c r="F5" s="5"/>
      <c r="G5" s="5"/>
      <c r="H5" s="5"/>
      <c r="I5" s="5"/>
      <c r="J5" s="6"/>
      <c r="K5" s="10"/>
      <c r="L5" s="10"/>
      <c r="M5" s="10"/>
      <c r="N5" s="10"/>
    </row>
    <row r="6" spans="1:14" ht="18" customHeight="1" x14ac:dyDescent="0.25">
      <c r="A6" s="40"/>
      <c r="B6" s="40"/>
      <c r="C6" s="40"/>
      <c r="D6" s="46"/>
      <c r="E6" s="46"/>
      <c r="F6" s="47" t="s">
        <v>69</v>
      </c>
      <c r="G6" s="46"/>
      <c r="H6" s="46"/>
      <c r="I6" s="40"/>
      <c r="J6" s="40"/>
      <c r="K6" s="45"/>
      <c r="L6" s="45"/>
      <c r="M6" s="10"/>
      <c r="N6" s="10"/>
    </row>
    <row r="7" spans="1:14" x14ac:dyDescent="0.25">
      <c r="A7" s="13" t="s">
        <v>0</v>
      </c>
      <c r="B7" s="13" t="s">
        <v>77</v>
      </c>
      <c r="C7" s="13" t="s">
        <v>9</v>
      </c>
      <c r="D7" s="32" t="s">
        <v>1</v>
      </c>
      <c r="E7" s="32" t="s">
        <v>75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  <c r="M7" s="10"/>
      <c r="N7" s="10"/>
    </row>
    <row r="8" spans="1:14" x14ac:dyDescent="0.25">
      <c r="A8" s="2" t="s">
        <v>57</v>
      </c>
      <c r="B8" s="3">
        <v>1</v>
      </c>
      <c r="C8" s="18">
        <v>0</v>
      </c>
      <c r="D8" s="18">
        <v>2500</v>
      </c>
      <c r="E8" s="20"/>
      <c r="F8" s="18"/>
      <c r="G8" s="18">
        <v>2500</v>
      </c>
      <c r="H8" s="20">
        <v>2500</v>
      </c>
      <c r="I8" s="37"/>
      <c r="J8" s="18"/>
      <c r="K8" s="18"/>
      <c r="L8" s="18"/>
      <c r="M8" s="10"/>
      <c r="N8" s="10"/>
    </row>
    <row r="9" spans="1:14" x14ac:dyDescent="0.25">
      <c r="A9" s="2" t="s">
        <v>71</v>
      </c>
      <c r="B9" s="3">
        <v>2</v>
      </c>
      <c r="C9" s="18">
        <v>0</v>
      </c>
      <c r="D9" s="18">
        <v>2500</v>
      </c>
      <c r="E9" s="20">
        <v>0</v>
      </c>
      <c r="F9" s="18">
        <v>0</v>
      </c>
      <c r="G9" s="18">
        <v>2500</v>
      </c>
      <c r="H9" s="20">
        <v>2500</v>
      </c>
      <c r="I9" s="37"/>
      <c r="J9" s="18"/>
      <c r="K9" s="18">
        <v>0</v>
      </c>
      <c r="L9" s="18">
        <v>0</v>
      </c>
      <c r="M9" s="10"/>
      <c r="N9" s="10"/>
    </row>
    <row r="10" spans="1:14" x14ac:dyDescent="0.25">
      <c r="A10" s="2" t="s">
        <v>35</v>
      </c>
      <c r="B10" s="3">
        <v>3</v>
      </c>
      <c r="C10" s="18"/>
      <c r="D10" s="18"/>
      <c r="E10" s="20"/>
      <c r="F10" s="18"/>
      <c r="G10" s="18"/>
      <c r="H10" s="20"/>
      <c r="I10" s="18">
        <v>0</v>
      </c>
      <c r="J10" s="18">
        <v>0</v>
      </c>
      <c r="K10" s="18">
        <v>0</v>
      </c>
      <c r="L10" s="18">
        <v>0</v>
      </c>
      <c r="M10" s="10"/>
      <c r="N10" s="10"/>
    </row>
    <row r="11" spans="1:14" x14ac:dyDescent="0.25">
      <c r="A11" s="4" t="s">
        <v>39</v>
      </c>
      <c r="B11" s="3">
        <v>4</v>
      </c>
      <c r="C11" s="18"/>
      <c r="D11" s="18">
        <v>2500</v>
      </c>
      <c r="E11" s="20">
        <v>0</v>
      </c>
      <c r="F11" s="18">
        <v>0</v>
      </c>
      <c r="G11" s="18">
        <v>2500</v>
      </c>
      <c r="H11" s="20">
        <v>2500</v>
      </c>
      <c r="I11" s="18">
        <v>0</v>
      </c>
      <c r="J11" s="18">
        <v>0</v>
      </c>
      <c r="K11" s="18">
        <v>0</v>
      </c>
      <c r="L11" s="18">
        <v>0</v>
      </c>
      <c r="M11" s="10"/>
      <c r="N11" s="10"/>
    </row>
    <row r="12" spans="1:14" x14ac:dyDescent="0.25">
      <c r="A12" s="4" t="s">
        <v>40</v>
      </c>
      <c r="B12" s="19">
        <v>5</v>
      </c>
      <c r="C12" s="18"/>
      <c r="D12" s="21">
        <v>2700</v>
      </c>
      <c r="E12" s="20">
        <v>150</v>
      </c>
      <c r="F12" s="18">
        <v>0</v>
      </c>
      <c r="G12" s="21">
        <v>2700</v>
      </c>
      <c r="H12" s="20">
        <v>2700</v>
      </c>
      <c r="I12" s="18">
        <v>0</v>
      </c>
      <c r="J12" s="18">
        <v>0</v>
      </c>
      <c r="K12" s="18"/>
      <c r="L12" s="18"/>
      <c r="M12" s="10"/>
      <c r="N12" s="10"/>
    </row>
    <row r="13" spans="1:14" x14ac:dyDescent="0.25">
      <c r="A13" s="4" t="s">
        <v>41</v>
      </c>
      <c r="B13" s="19" t="s">
        <v>42</v>
      </c>
      <c r="C13" s="18"/>
      <c r="D13" s="21">
        <v>2500</v>
      </c>
      <c r="E13" s="20">
        <v>0</v>
      </c>
      <c r="F13" s="18">
        <v>0</v>
      </c>
      <c r="G13" s="21">
        <v>2500</v>
      </c>
      <c r="H13" s="20">
        <v>2500</v>
      </c>
      <c r="I13" s="18">
        <v>0</v>
      </c>
      <c r="J13" s="18">
        <v>0</v>
      </c>
      <c r="K13" s="18">
        <v>0</v>
      </c>
      <c r="L13" s="18"/>
      <c r="M13" s="10"/>
      <c r="N13" s="10"/>
    </row>
    <row r="14" spans="1:14" x14ac:dyDescent="0.25">
      <c r="A14" s="63" t="s">
        <v>70</v>
      </c>
      <c r="B14" s="19" t="s">
        <v>44</v>
      </c>
      <c r="C14" s="18"/>
      <c r="D14" s="21">
        <v>1500</v>
      </c>
      <c r="E14" s="20"/>
      <c r="F14" s="18"/>
      <c r="G14" s="21">
        <v>1500</v>
      </c>
      <c r="H14" s="20">
        <v>1500</v>
      </c>
      <c r="I14" s="18"/>
      <c r="J14" s="18"/>
      <c r="K14" s="18"/>
      <c r="L14" s="18"/>
      <c r="M14" s="10"/>
      <c r="N14" s="10"/>
    </row>
    <row r="15" spans="1:14" x14ac:dyDescent="0.25">
      <c r="A15" s="2" t="s">
        <v>45</v>
      </c>
      <c r="B15" s="19" t="s">
        <v>49</v>
      </c>
      <c r="C15" s="18">
        <v>2000</v>
      </c>
      <c r="D15" s="21">
        <v>2000</v>
      </c>
      <c r="E15" s="20"/>
      <c r="F15" s="18"/>
      <c r="G15" s="21">
        <v>4000</v>
      </c>
      <c r="H15" s="20">
        <v>2000</v>
      </c>
      <c r="I15" s="18"/>
      <c r="J15" s="18"/>
      <c r="K15" s="18"/>
      <c r="L15" s="18">
        <v>2000</v>
      </c>
      <c r="M15" s="10"/>
      <c r="N15" s="10"/>
    </row>
    <row r="16" spans="1:14" x14ac:dyDescent="0.25">
      <c r="A16" s="63" t="s">
        <v>72</v>
      </c>
      <c r="B16" s="19" t="s">
        <v>66</v>
      </c>
      <c r="C16" s="18"/>
      <c r="D16" s="21">
        <v>1500</v>
      </c>
      <c r="E16" s="20"/>
      <c r="F16" s="18"/>
      <c r="G16" s="21">
        <v>1500</v>
      </c>
      <c r="H16" s="20">
        <v>1500</v>
      </c>
      <c r="I16" s="18" t="s">
        <v>31</v>
      </c>
      <c r="J16" s="18"/>
      <c r="K16" s="18"/>
      <c r="L16" s="18"/>
      <c r="M16" s="10"/>
      <c r="N16" s="10"/>
    </row>
    <row r="17" spans="1:14" x14ac:dyDescent="0.25">
      <c r="B17" s="19"/>
      <c r="C17" s="18"/>
      <c r="D17" s="21"/>
      <c r="E17" s="20"/>
      <c r="F17" s="18"/>
      <c r="G17" s="21"/>
      <c r="H17" s="20"/>
      <c r="I17" s="18"/>
      <c r="J17" s="18"/>
      <c r="K17" s="18"/>
      <c r="L17" s="18"/>
      <c r="M17" s="10" t="s">
        <v>68</v>
      </c>
      <c r="N17" s="10"/>
    </row>
    <row r="18" spans="1:14" x14ac:dyDescent="0.25">
      <c r="A18" s="4"/>
      <c r="B18" s="19"/>
      <c r="C18" s="18"/>
      <c r="D18" s="18"/>
      <c r="E18" s="20"/>
      <c r="F18" s="18"/>
      <c r="G18" s="18"/>
      <c r="H18" s="20"/>
      <c r="I18" s="18"/>
      <c r="J18" s="18"/>
      <c r="K18" s="18"/>
      <c r="L18" s="18"/>
      <c r="M18" s="10"/>
      <c r="N18" s="10"/>
    </row>
    <row r="19" spans="1:14" x14ac:dyDescent="0.25">
      <c r="A19" s="16" t="s">
        <v>2</v>
      </c>
      <c r="B19" s="3"/>
      <c r="C19" s="18"/>
      <c r="D19" s="18">
        <f>SUM(D8:D18)</f>
        <v>17700</v>
      </c>
      <c r="E19" s="20">
        <v>0</v>
      </c>
      <c r="F19" s="18">
        <v>0</v>
      </c>
      <c r="G19" s="18">
        <f>SUM(G8:G18)</f>
        <v>19700</v>
      </c>
      <c r="H19" s="20">
        <f>SUM(H8:H18)</f>
        <v>17700</v>
      </c>
      <c r="I19" s="18"/>
      <c r="J19" s="18"/>
      <c r="K19" s="18">
        <f>SUM(K8:K18)</f>
        <v>0</v>
      </c>
      <c r="L19" s="18">
        <f>SUM(L8:L18)</f>
        <v>2000</v>
      </c>
      <c r="M19" s="10"/>
      <c r="N19" s="10"/>
    </row>
    <row r="20" spans="1:14" ht="16.5" x14ac:dyDescent="0.35">
      <c r="A20" s="62" t="s">
        <v>17</v>
      </c>
      <c r="B20" s="23"/>
      <c r="C20" s="10"/>
      <c r="D20" s="24"/>
      <c r="E20" s="10"/>
      <c r="F20" s="58"/>
      <c r="G20" s="10"/>
      <c r="H20" s="10"/>
      <c r="I20" s="10"/>
      <c r="J20" s="10"/>
      <c r="K20" s="48"/>
      <c r="L20" s="15"/>
      <c r="M20" s="10"/>
      <c r="N20" s="10"/>
    </row>
    <row r="21" spans="1:14" ht="18" x14ac:dyDescent="0.4">
      <c r="A21" s="54" t="s">
        <v>62</v>
      </c>
      <c r="B21" s="23"/>
      <c r="C21" s="10"/>
      <c r="D21" s="49">
        <f>SUM(D19)</f>
        <v>17700</v>
      </c>
      <c r="E21" s="10"/>
      <c r="F21" s="60" t="s">
        <v>61</v>
      </c>
      <c r="G21" s="61"/>
      <c r="H21" s="61"/>
      <c r="I21" s="64">
        <f>SUM(D30)</f>
        <v>12580</v>
      </c>
      <c r="J21" s="10"/>
      <c r="K21" s="17"/>
      <c r="L21" s="15"/>
      <c r="M21" s="10"/>
      <c r="N21" s="10"/>
    </row>
    <row r="22" spans="1:14" s="10" customFormat="1" x14ac:dyDescent="0.25">
      <c r="A22" s="54" t="s">
        <v>74</v>
      </c>
      <c r="B22" s="23"/>
      <c r="D22" s="49">
        <v>150</v>
      </c>
      <c r="F22" s="55"/>
      <c r="I22" s="52"/>
      <c r="K22" s="17"/>
      <c r="L22" s="15"/>
    </row>
    <row r="23" spans="1:14" s="10" customFormat="1" x14ac:dyDescent="0.25">
      <c r="A23" s="54" t="s">
        <v>2</v>
      </c>
      <c r="B23" s="23"/>
      <c r="D23" s="49">
        <f>SUM(D21:D22)</f>
        <v>17850</v>
      </c>
      <c r="F23" s="55"/>
      <c r="I23" s="52"/>
      <c r="K23" s="17"/>
      <c r="L23" s="15"/>
    </row>
    <row r="24" spans="1:14" x14ac:dyDescent="0.25">
      <c r="A24" s="54" t="s">
        <v>76</v>
      </c>
      <c r="B24" s="10"/>
      <c r="C24" s="10"/>
      <c r="D24" s="36">
        <f>SUM(D21-D25)</f>
        <v>15930</v>
      </c>
      <c r="E24" s="10"/>
      <c r="F24" s="55"/>
      <c r="G24" s="10"/>
      <c r="H24" s="10"/>
      <c r="I24" s="51"/>
      <c r="J24" s="10"/>
      <c r="K24" s="17"/>
      <c r="L24" s="15"/>
      <c r="M24" s="10"/>
      <c r="N24" s="10"/>
    </row>
    <row r="25" spans="1:14" x14ac:dyDescent="0.25">
      <c r="A25" s="54" t="s">
        <v>46</v>
      </c>
      <c r="B25" s="23"/>
      <c r="C25" s="10"/>
      <c r="D25" s="52">
        <f>SUM(D21*10%)</f>
        <v>1770</v>
      </c>
      <c r="E25" s="10"/>
      <c r="F25" s="55"/>
      <c r="G25" s="10"/>
      <c r="H25" s="10"/>
      <c r="I25" s="51"/>
      <c r="J25" s="10"/>
      <c r="K25" s="15"/>
      <c r="L25" s="15"/>
      <c r="M25" s="10"/>
      <c r="N25" s="10"/>
    </row>
    <row r="26" spans="1:14" x14ac:dyDescent="0.25">
      <c r="A26" s="54" t="s">
        <v>50</v>
      </c>
      <c r="B26" s="23"/>
      <c r="C26" s="10"/>
      <c r="D26" s="52">
        <v>1500</v>
      </c>
      <c r="E26" s="10"/>
      <c r="M26" s="10"/>
      <c r="N26" s="10"/>
    </row>
    <row r="27" spans="1:14" s="10" customFormat="1" x14ac:dyDescent="0.25">
      <c r="A27" s="54" t="s">
        <v>73</v>
      </c>
      <c r="B27" s="23"/>
      <c r="D27" s="52">
        <v>2000</v>
      </c>
      <c r="F27" s="29" t="s">
        <v>20</v>
      </c>
      <c r="G27" s="30"/>
      <c r="H27"/>
      <c r="I27" s="65" t="s">
        <v>21</v>
      </c>
      <c r="J27" s="29"/>
      <c r="K27" s="29" t="s">
        <v>22</v>
      </c>
      <c r="L27" s="15"/>
    </row>
    <row r="28" spans="1:14" x14ac:dyDescent="0.25">
      <c r="A28" s="55" t="s">
        <v>2</v>
      </c>
      <c r="B28" s="23"/>
      <c r="C28" s="10"/>
      <c r="D28" s="53">
        <f>SUM(D25:D27)</f>
        <v>5270</v>
      </c>
      <c r="E28" s="10"/>
      <c r="F28" s="10"/>
      <c r="G28" s="10"/>
      <c r="H28" s="10"/>
      <c r="I28" s="10"/>
      <c r="J28" s="10"/>
      <c r="K28" s="10"/>
      <c r="L28" s="15"/>
      <c r="M28" s="10"/>
      <c r="N28" s="10"/>
    </row>
    <row r="29" spans="1:14" s="10" customFormat="1" x14ac:dyDescent="0.25">
      <c r="A29" s="55"/>
      <c r="B29" s="23"/>
      <c r="D29" s="53"/>
      <c r="F29" s="56" t="s">
        <v>23</v>
      </c>
      <c r="G29" s="56"/>
      <c r="H29"/>
      <c r="I29" s="56" t="s">
        <v>24</v>
      </c>
      <c r="J29" s="56"/>
      <c r="K29" s="56" t="s">
        <v>47</v>
      </c>
    </row>
    <row r="30" spans="1:14" x14ac:dyDescent="0.25">
      <c r="A30" s="55" t="s">
        <v>59</v>
      </c>
      <c r="B30" s="23"/>
      <c r="C30" s="10"/>
      <c r="D30" s="53">
        <f>SUM(D23-D28)</f>
        <v>12580</v>
      </c>
      <c r="E30" s="10"/>
      <c r="F30" s="56" t="s">
        <v>55</v>
      </c>
      <c r="G30" s="57"/>
      <c r="H30" s="10"/>
      <c r="I30" s="57" t="s">
        <v>27</v>
      </c>
      <c r="J30" s="56"/>
      <c r="K30" s="56" t="s">
        <v>56</v>
      </c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27"/>
      <c r="J31" s="27"/>
      <c r="K31" s="10"/>
      <c r="L31" s="10"/>
      <c r="M31" s="10"/>
      <c r="N31" s="10"/>
    </row>
    <row r="32" spans="1:14" x14ac:dyDescent="0.25">
      <c r="A32" s="10"/>
      <c r="H32" s="10"/>
      <c r="I32" s="10"/>
      <c r="J32" s="29"/>
      <c r="K32" s="10"/>
      <c r="L32" s="10"/>
      <c r="M32" s="10"/>
      <c r="N32" s="10"/>
    </row>
    <row r="33" spans="1:14" x14ac:dyDescent="0.25">
      <c r="A33" s="10"/>
      <c r="H33" s="10"/>
      <c r="I33" s="10"/>
      <c r="J33" s="29"/>
      <c r="K33" s="10"/>
      <c r="L33" s="10"/>
      <c r="M33" s="10"/>
      <c r="N33" s="10"/>
    </row>
    <row r="34" spans="1:14" x14ac:dyDescent="0.25">
      <c r="A34" s="10"/>
      <c r="H34" s="10"/>
      <c r="I34" s="10"/>
      <c r="J34" s="29"/>
      <c r="K34" s="10"/>
      <c r="L34" s="10"/>
      <c r="M34" s="10"/>
      <c r="N34" s="10"/>
    </row>
    <row r="35" spans="1:14" x14ac:dyDescent="0.25">
      <c r="A35" s="10"/>
      <c r="H35" s="10"/>
      <c r="I35" s="10"/>
      <c r="J35" s="10"/>
      <c r="K35" s="10"/>
      <c r="L35" s="10"/>
      <c r="M35" s="10"/>
      <c r="N35" s="10"/>
    </row>
    <row r="36" spans="1:14" x14ac:dyDescent="0.25">
      <c r="A36" s="3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E15" sqref="E15"/>
    </sheetView>
  </sheetViews>
  <sheetFormatPr defaultRowHeight="15" x14ac:dyDescent="0.25"/>
  <cols>
    <col min="1" max="1" width="19.42578125" customWidth="1"/>
    <col min="9" max="9" width="12" customWidth="1"/>
  </cols>
  <sheetData>
    <row r="1" spans="1:14" ht="28.5" x14ac:dyDescent="0.45">
      <c r="A1" s="6"/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  <c r="M1" s="10"/>
      <c r="N1" s="10"/>
    </row>
    <row r="2" spans="1:14" x14ac:dyDescent="0.25">
      <c r="A2" s="6"/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  <c r="M2" s="10"/>
      <c r="N2" s="10"/>
    </row>
    <row r="3" spans="1:14" ht="28.5" x14ac:dyDescent="0.25">
      <c r="A3" s="40"/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  <c r="M3" s="10"/>
      <c r="N3" s="10"/>
    </row>
    <row r="4" spans="1:14" x14ac:dyDescent="0.25">
      <c r="A4" s="5"/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  <c r="M4" s="10"/>
      <c r="N4" s="10"/>
    </row>
    <row r="5" spans="1:14" x14ac:dyDescent="0.25">
      <c r="A5" s="5"/>
      <c r="B5" s="5"/>
      <c r="C5" s="5"/>
      <c r="D5" s="8" t="s">
        <v>34</v>
      </c>
      <c r="E5" s="5"/>
      <c r="F5" s="5"/>
      <c r="G5" s="5"/>
      <c r="H5" s="5"/>
      <c r="I5" s="5"/>
      <c r="J5" s="6"/>
      <c r="K5" s="10"/>
      <c r="L5" s="10"/>
      <c r="M5" s="10"/>
      <c r="N5" s="10"/>
    </row>
    <row r="6" spans="1:14" ht="21" x14ac:dyDescent="0.25">
      <c r="A6" s="40"/>
      <c r="B6" s="40"/>
      <c r="C6" s="40"/>
      <c r="D6" s="46"/>
      <c r="E6" s="46"/>
      <c r="F6" s="47" t="s">
        <v>69</v>
      </c>
      <c r="G6" s="46"/>
      <c r="H6" s="46"/>
      <c r="I6" s="40"/>
      <c r="J6" s="40"/>
      <c r="K6" s="45"/>
      <c r="L6" s="45"/>
      <c r="M6" s="10"/>
      <c r="N6" s="10"/>
    </row>
    <row r="7" spans="1:14" x14ac:dyDescent="0.25">
      <c r="A7" s="13" t="s">
        <v>0</v>
      </c>
      <c r="B7" s="13" t="s">
        <v>77</v>
      </c>
      <c r="C7" s="13" t="s">
        <v>9</v>
      </c>
      <c r="D7" s="32" t="s">
        <v>1</v>
      </c>
      <c r="E7" s="32" t="s">
        <v>75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  <c r="M7" s="10"/>
      <c r="N7" s="10"/>
    </row>
    <row r="8" spans="1:14" x14ac:dyDescent="0.25">
      <c r="A8" s="2" t="s">
        <v>57</v>
      </c>
      <c r="B8" s="3">
        <v>1</v>
      </c>
      <c r="C8" s="18">
        <v>0</v>
      </c>
      <c r="D8" s="18">
        <v>2500</v>
      </c>
      <c r="E8" s="20"/>
      <c r="F8" s="18"/>
      <c r="G8" s="18">
        <v>2500</v>
      </c>
      <c r="H8" s="20">
        <v>2500</v>
      </c>
      <c r="I8" s="37"/>
      <c r="J8" s="18"/>
      <c r="K8" s="18"/>
      <c r="L8" s="18"/>
      <c r="M8" s="10"/>
      <c r="N8" s="10"/>
    </row>
    <row r="9" spans="1:14" x14ac:dyDescent="0.25">
      <c r="A9" s="2" t="s">
        <v>71</v>
      </c>
      <c r="B9" s="3">
        <v>2</v>
      </c>
      <c r="C9" s="18">
        <v>0</v>
      </c>
      <c r="D9" s="18">
        <v>2500</v>
      </c>
      <c r="E9" s="20">
        <v>0</v>
      </c>
      <c r="F9" s="18">
        <v>0</v>
      </c>
      <c r="G9" s="18">
        <v>2500</v>
      </c>
      <c r="H9" s="20">
        <v>2500</v>
      </c>
      <c r="I9" s="37"/>
      <c r="J9" s="18"/>
      <c r="K9" s="18">
        <v>0</v>
      </c>
      <c r="L9" s="18">
        <v>0</v>
      </c>
      <c r="M9" s="10"/>
      <c r="N9" s="10"/>
    </row>
    <row r="10" spans="1:14" x14ac:dyDescent="0.25">
      <c r="A10" s="2" t="s">
        <v>35</v>
      </c>
      <c r="B10" s="3">
        <v>3</v>
      </c>
      <c r="C10" s="18"/>
      <c r="D10" s="18"/>
      <c r="E10" s="20"/>
      <c r="F10" s="18"/>
      <c r="G10" s="18"/>
      <c r="H10" s="20"/>
      <c r="I10" s="18">
        <v>0</v>
      </c>
      <c r="J10" s="18">
        <v>0</v>
      </c>
      <c r="K10" s="18">
        <v>0</v>
      </c>
      <c r="L10" s="18">
        <v>0</v>
      </c>
      <c r="M10" s="10"/>
      <c r="N10" s="10"/>
    </row>
    <row r="11" spans="1:14" x14ac:dyDescent="0.25">
      <c r="A11" s="4" t="s">
        <v>39</v>
      </c>
      <c r="B11" s="3">
        <v>4</v>
      </c>
      <c r="C11" s="18"/>
      <c r="D11" s="18">
        <v>2500</v>
      </c>
      <c r="E11" s="20">
        <v>0</v>
      </c>
      <c r="F11" s="18">
        <v>0</v>
      </c>
      <c r="G11" s="18">
        <v>2500</v>
      </c>
      <c r="H11" s="20">
        <v>2500</v>
      </c>
      <c r="I11" s="18">
        <v>0</v>
      </c>
      <c r="J11" s="18">
        <v>0</v>
      </c>
      <c r="K11" s="18">
        <v>0</v>
      </c>
      <c r="L11" s="18">
        <v>0</v>
      </c>
      <c r="M11" s="10"/>
      <c r="N11" s="10"/>
    </row>
    <row r="12" spans="1:14" x14ac:dyDescent="0.25">
      <c r="A12" s="4" t="s">
        <v>40</v>
      </c>
      <c r="B12" s="19">
        <v>5</v>
      </c>
      <c r="C12" s="18"/>
      <c r="D12" s="21">
        <v>2700</v>
      </c>
      <c r="E12" s="20">
        <v>150</v>
      </c>
      <c r="F12" s="18">
        <v>0</v>
      </c>
      <c r="G12" s="21">
        <v>2700</v>
      </c>
      <c r="H12" s="20">
        <v>2700</v>
      </c>
      <c r="I12" s="18">
        <v>0</v>
      </c>
      <c r="J12" s="18">
        <v>0</v>
      </c>
      <c r="K12" s="18"/>
      <c r="L12" s="18"/>
      <c r="M12" s="10"/>
      <c r="N12" s="10"/>
    </row>
    <row r="13" spans="1:14" x14ac:dyDescent="0.25">
      <c r="A13" s="4" t="s">
        <v>41</v>
      </c>
      <c r="B13" s="19" t="s">
        <v>42</v>
      </c>
      <c r="C13" s="18"/>
      <c r="D13" s="21">
        <v>2500</v>
      </c>
      <c r="E13" s="20">
        <v>0</v>
      </c>
      <c r="F13" s="18">
        <v>0</v>
      </c>
      <c r="G13" s="21">
        <v>2500</v>
      </c>
      <c r="H13" s="20">
        <v>2500</v>
      </c>
      <c r="I13" s="18">
        <v>0</v>
      </c>
      <c r="J13" s="18">
        <v>0</v>
      </c>
      <c r="K13" s="18">
        <v>0</v>
      </c>
      <c r="L13" s="18"/>
      <c r="M13" s="10"/>
      <c r="N13" s="10"/>
    </row>
    <row r="14" spans="1:14" x14ac:dyDescent="0.25">
      <c r="A14" s="63" t="s">
        <v>70</v>
      </c>
      <c r="B14" s="19" t="s">
        <v>44</v>
      </c>
      <c r="C14" s="18"/>
      <c r="D14" s="21">
        <v>1500</v>
      </c>
      <c r="E14" s="20"/>
      <c r="F14" s="18"/>
      <c r="G14" s="21">
        <v>1500</v>
      </c>
      <c r="H14" s="20">
        <v>1500</v>
      </c>
      <c r="I14" s="18"/>
      <c r="J14" s="18"/>
      <c r="K14" s="18"/>
      <c r="L14" s="18">
        <f>SUM(G14-H14)</f>
        <v>0</v>
      </c>
      <c r="M14" s="10"/>
      <c r="N14" s="10"/>
    </row>
    <row r="15" spans="1:14" x14ac:dyDescent="0.25">
      <c r="A15" s="2" t="s">
        <v>45</v>
      </c>
      <c r="B15" s="19" t="s">
        <v>49</v>
      </c>
      <c r="C15" s="18">
        <v>2000</v>
      </c>
      <c r="D15" s="21">
        <v>1500</v>
      </c>
      <c r="E15" s="20"/>
      <c r="F15" s="18"/>
      <c r="G15" s="21">
        <v>3500</v>
      </c>
      <c r="H15" s="20">
        <v>3000</v>
      </c>
      <c r="I15" s="18"/>
      <c r="J15" s="18"/>
      <c r="K15" s="18"/>
      <c r="L15" s="18">
        <f>SUM(G15-H15)</f>
        <v>500</v>
      </c>
      <c r="M15" s="10"/>
      <c r="N15" s="10"/>
    </row>
    <row r="16" spans="1:14" x14ac:dyDescent="0.25">
      <c r="A16" s="63" t="s">
        <v>72</v>
      </c>
      <c r="B16" s="19" t="s">
        <v>66</v>
      </c>
      <c r="C16" s="18"/>
      <c r="D16" s="21">
        <v>1500</v>
      </c>
      <c r="E16" s="20"/>
      <c r="F16" s="18"/>
      <c r="G16" s="21">
        <v>1500</v>
      </c>
      <c r="H16" s="20">
        <v>1500</v>
      </c>
      <c r="I16" s="18"/>
      <c r="J16" s="18"/>
      <c r="K16" s="18"/>
      <c r="L16" s="18"/>
      <c r="M16" s="10"/>
      <c r="N16" s="10"/>
    </row>
    <row r="17" spans="1:14" x14ac:dyDescent="0.25">
      <c r="A17" s="10"/>
      <c r="B17" s="19"/>
      <c r="C17" s="18"/>
      <c r="D17" s="21"/>
      <c r="E17" s="20"/>
      <c r="F17" s="18"/>
      <c r="G17" s="21"/>
      <c r="H17" s="20"/>
      <c r="I17" s="18"/>
      <c r="J17" s="18"/>
      <c r="K17" s="18"/>
      <c r="L17" s="18"/>
      <c r="M17" s="10" t="s">
        <v>68</v>
      </c>
      <c r="N17" s="10"/>
    </row>
    <row r="18" spans="1:14" x14ac:dyDescent="0.25">
      <c r="A18" s="4"/>
      <c r="B18" s="19"/>
      <c r="C18" s="18"/>
      <c r="D18" s="18"/>
      <c r="E18" s="20"/>
      <c r="F18" s="18"/>
      <c r="G18" s="18"/>
      <c r="H18" s="20"/>
      <c r="I18" s="18"/>
      <c r="J18" s="18"/>
      <c r="K18" s="18"/>
      <c r="L18" s="18"/>
      <c r="M18" s="10"/>
      <c r="N18" s="10"/>
    </row>
    <row r="19" spans="1:14" x14ac:dyDescent="0.25">
      <c r="A19" s="16" t="s">
        <v>2</v>
      </c>
      <c r="B19" s="3"/>
      <c r="C19" s="18"/>
      <c r="D19" s="18">
        <f>SUM(D8:D18)</f>
        <v>17200</v>
      </c>
      <c r="E19" s="20">
        <v>0</v>
      </c>
      <c r="F19" s="18">
        <v>0</v>
      </c>
      <c r="G19" s="18">
        <f>SUM(G8:G18)</f>
        <v>19200</v>
      </c>
      <c r="H19" s="20">
        <f>SUM(H8:H18)</f>
        <v>18700</v>
      </c>
      <c r="I19" s="18"/>
      <c r="J19" s="18"/>
      <c r="K19" s="18">
        <f>SUM(K8:K18)</f>
        <v>0</v>
      </c>
      <c r="L19" s="18">
        <f>SUM(L8:L18)</f>
        <v>500</v>
      </c>
      <c r="M19" s="10"/>
      <c r="N19" s="10"/>
    </row>
    <row r="20" spans="1:14" ht="16.5" x14ac:dyDescent="0.35">
      <c r="A20" s="62" t="s">
        <v>17</v>
      </c>
      <c r="B20" s="23"/>
      <c r="C20" s="10"/>
      <c r="D20" s="24"/>
      <c r="E20" s="10"/>
      <c r="F20" s="58"/>
      <c r="G20" s="10"/>
      <c r="H20" s="10"/>
      <c r="I20" s="10"/>
      <c r="J20" s="10"/>
      <c r="K20" s="48"/>
      <c r="L20" s="15"/>
      <c r="M20" s="10" t="s">
        <v>78</v>
      </c>
      <c r="N20" s="10"/>
    </row>
    <row r="21" spans="1:14" ht="18" x14ac:dyDescent="0.4">
      <c r="A21" s="54" t="s">
        <v>62</v>
      </c>
      <c r="B21" s="23"/>
      <c r="C21" s="10"/>
      <c r="D21" s="49">
        <f>SUM(D19)</f>
        <v>17200</v>
      </c>
      <c r="E21" s="10"/>
      <c r="F21" s="60" t="s">
        <v>61</v>
      </c>
      <c r="G21" s="61"/>
      <c r="H21" s="61"/>
      <c r="I21" s="64">
        <f>SUM(D30)</f>
        <v>12130</v>
      </c>
      <c r="J21" s="10"/>
      <c r="K21" s="17"/>
      <c r="L21" s="15"/>
      <c r="M21" s="10"/>
      <c r="N21" s="10"/>
    </row>
    <row r="22" spans="1:14" x14ac:dyDescent="0.25">
      <c r="A22" s="54" t="s">
        <v>74</v>
      </c>
      <c r="B22" s="23"/>
      <c r="C22" s="10"/>
      <c r="D22" s="49">
        <v>150</v>
      </c>
      <c r="E22" s="10"/>
      <c r="F22" s="55"/>
      <c r="G22" s="10"/>
      <c r="H22" s="10"/>
      <c r="I22" s="52"/>
      <c r="J22" s="10"/>
      <c r="K22" s="17"/>
      <c r="L22" s="15"/>
      <c r="M22" s="10"/>
      <c r="N22" s="10"/>
    </row>
    <row r="23" spans="1:14" x14ac:dyDescent="0.25">
      <c r="A23" s="54" t="s">
        <v>2</v>
      </c>
      <c r="B23" s="23"/>
      <c r="C23" s="10"/>
      <c r="D23" s="49">
        <f>SUM(D21:D22)</f>
        <v>17350</v>
      </c>
      <c r="E23" s="10"/>
      <c r="F23" s="55"/>
      <c r="G23" s="10"/>
      <c r="H23" s="10"/>
      <c r="I23" s="52"/>
      <c r="J23" s="10"/>
      <c r="K23" s="17"/>
      <c r="L23" s="15"/>
      <c r="M23" s="10"/>
      <c r="N23" s="10"/>
    </row>
    <row r="24" spans="1:14" x14ac:dyDescent="0.25">
      <c r="A24" s="54" t="s">
        <v>76</v>
      </c>
      <c r="B24" s="10"/>
      <c r="C24" s="10"/>
      <c r="D24" s="36">
        <f>SUM(D21-D25)</f>
        <v>15480</v>
      </c>
      <c r="E24" s="10"/>
      <c r="F24" s="55"/>
      <c r="G24" s="10"/>
      <c r="H24" s="10"/>
      <c r="I24" s="51"/>
      <c r="J24" s="10"/>
      <c r="K24" s="17"/>
      <c r="L24" s="15"/>
      <c r="M24" s="10"/>
      <c r="N24" s="10"/>
    </row>
    <row r="25" spans="1:14" x14ac:dyDescent="0.25">
      <c r="A25" s="54" t="s">
        <v>46</v>
      </c>
      <c r="B25" s="23"/>
      <c r="C25" s="10"/>
      <c r="D25" s="52">
        <f>SUM(D21*10%)</f>
        <v>1720</v>
      </c>
      <c r="E25" s="10"/>
      <c r="F25" s="55"/>
      <c r="G25" s="10"/>
      <c r="H25" s="10"/>
      <c r="I25" s="51"/>
      <c r="J25" s="10"/>
      <c r="K25" s="15"/>
      <c r="L25" s="15"/>
      <c r="M25" s="10"/>
      <c r="N25" s="10"/>
    </row>
    <row r="26" spans="1:14" x14ac:dyDescent="0.25">
      <c r="A26" s="54" t="s">
        <v>50</v>
      </c>
      <c r="B26" s="23"/>
      <c r="C26" s="10"/>
      <c r="D26" s="52">
        <v>1500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54" t="s">
        <v>73</v>
      </c>
      <c r="B27" s="23"/>
      <c r="C27" s="10"/>
      <c r="D27" s="52">
        <v>2000</v>
      </c>
      <c r="E27" s="10"/>
      <c r="F27" s="29" t="s">
        <v>20</v>
      </c>
      <c r="G27" s="30"/>
      <c r="H27" s="10"/>
      <c r="I27" s="65" t="s">
        <v>21</v>
      </c>
      <c r="J27" s="29"/>
      <c r="K27" s="29" t="s">
        <v>22</v>
      </c>
      <c r="L27" s="15"/>
      <c r="M27" s="10"/>
      <c r="N27" s="10"/>
    </row>
    <row r="28" spans="1:14" x14ac:dyDescent="0.25">
      <c r="A28" s="55" t="s">
        <v>2</v>
      </c>
      <c r="B28" s="23"/>
      <c r="C28" s="10"/>
      <c r="D28" s="53">
        <f>SUM(D25:D27)</f>
        <v>5220</v>
      </c>
      <c r="E28" s="10"/>
      <c r="F28" s="10"/>
      <c r="G28" s="10"/>
      <c r="H28" s="10"/>
      <c r="I28" s="10"/>
      <c r="J28" s="10"/>
      <c r="K28" s="10"/>
      <c r="L28" s="15"/>
      <c r="M28" s="10"/>
      <c r="N28" s="10"/>
    </row>
    <row r="29" spans="1:14" x14ac:dyDescent="0.25">
      <c r="A29" s="55"/>
      <c r="B29" s="23"/>
      <c r="C29" s="10"/>
      <c r="D29" s="53"/>
      <c r="E29" s="10"/>
      <c r="F29" s="56" t="s">
        <v>23</v>
      </c>
      <c r="G29" s="56"/>
      <c r="H29" s="10"/>
      <c r="I29" s="56" t="s">
        <v>24</v>
      </c>
      <c r="J29" s="56"/>
      <c r="K29" s="56" t="s">
        <v>47</v>
      </c>
      <c r="L29" s="10"/>
      <c r="M29" s="10"/>
      <c r="N29" s="10"/>
    </row>
    <row r="30" spans="1:14" x14ac:dyDescent="0.25">
      <c r="A30" s="55" t="s">
        <v>59</v>
      </c>
      <c r="B30" s="23"/>
      <c r="C30" s="10"/>
      <c r="D30" s="53">
        <f>SUM(D23-D28)</f>
        <v>12130</v>
      </c>
      <c r="E30" s="10"/>
      <c r="F30" s="56" t="s">
        <v>55</v>
      </c>
      <c r="G30" s="57"/>
      <c r="H30" s="10"/>
      <c r="I30" s="57" t="s">
        <v>27</v>
      </c>
      <c r="J30" s="56"/>
      <c r="K30" s="56" t="s">
        <v>56</v>
      </c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27"/>
      <c r="J31" s="27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29"/>
      <c r="K32" s="10"/>
      <c r="L32" s="10"/>
      <c r="M32" s="10"/>
      <c r="N32" s="1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sqref="A1:M32"/>
    </sheetView>
  </sheetViews>
  <sheetFormatPr defaultRowHeight="15" x14ac:dyDescent="0.25"/>
  <cols>
    <col min="1" max="1" width="18.85546875" customWidth="1"/>
    <col min="2" max="2" width="6.42578125" customWidth="1"/>
    <col min="9" max="9" width="13.28515625" customWidth="1"/>
  </cols>
  <sheetData>
    <row r="1" spans="1:14" ht="27" customHeight="1" x14ac:dyDescent="0.45">
      <c r="A1" s="6"/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  <c r="M1" s="10"/>
      <c r="N1" s="10"/>
    </row>
    <row r="2" spans="1:14" x14ac:dyDescent="0.25">
      <c r="A2" s="6"/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  <c r="M2" s="10"/>
      <c r="N2" s="10"/>
    </row>
    <row r="3" spans="1:14" ht="15.75" customHeight="1" x14ac:dyDescent="0.25">
      <c r="A3" s="40"/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  <c r="M3" s="10"/>
      <c r="N3" s="10"/>
    </row>
    <row r="4" spans="1:14" x14ac:dyDescent="0.25">
      <c r="A4" s="5"/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  <c r="M4" s="10"/>
      <c r="N4" s="10"/>
    </row>
    <row r="5" spans="1:14" x14ac:dyDescent="0.25">
      <c r="A5" s="5"/>
      <c r="B5" s="5"/>
      <c r="C5" s="5"/>
      <c r="D5" s="8" t="s">
        <v>34</v>
      </c>
      <c r="E5" s="5"/>
      <c r="F5" s="5"/>
      <c r="G5" s="5"/>
      <c r="H5" s="5"/>
      <c r="I5" s="5"/>
      <c r="J5" s="6"/>
      <c r="K5" s="10"/>
      <c r="L5" s="10"/>
      <c r="M5" s="10"/>
      <c r="N5" s="10"/>
    </row>
    <row r="6" spans="1:14" ht="21" x14ac:dyDescent="0.25">
      <c r="A6" s="40"/>
      <c r="B6" s="40"/>
      <c r="C6" s="40"/>
      <c r="D6" s="46"/>
      <c r="E6" s="46"/>
      <c r="F6" s="47" t="s">
        <v>81</v>
      </c>
      <c r="G6" s="46"/>
      <c r="H6" s="46"/>
      <c r="I6" s="40"/>
      <c r="J6" s="40"/>
      <c r="K6" s="45"/>
      <c r="L6" s="45"/>
      <c r="M6" s="10"/>
      <c r="N6" s="10"/>
    </row>
    <row r="7" spans="1:14" x14ac:dyDescent="0.25">
      <c r="A7" s="13" t="s">
        <v>0</v>
      </c>
      <c r="B7" s="13" t="s">
        <v>77</v>
      </c>
      <c r="C7" s="13" t="s">
        <v>9</v>
      </c>
      <c r="D7" s="32" t="s">
        <v>1</v>
      </c>
      <c r="E7" s="32" t="s">
        <v>75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  <c r="M7" s="10"/>
      <c r="N7" s="10"/>
    </row>
    <row r="8" spans="1:14" x14ac:dyDescent="0.25">
      <c r="A8" s="2" t="s">
        <v>57</v>
      </c>
      <c r="B8" s="3">
        <v>1</v>
      </c>
      <c r="C8" s="18">
        <v>0</v>
      </c>
      <c r="D8" s="18">
        <v>2500</v>
      </c>
      <c r="E8" s="20"/>
      <c r="F8" s="18"/>
      <c r="G8" s="18">
        <v>2500</v>
      </c>
      <c r="H8" s="20">
        <v>2500</v>
      </c>
      <c r="I8" s="37"/>
      <c r="J8" s="18"/>
      <c r="K8" s="18"/>
      <c r="L8" s="18"/>
      <c r="M8" s="10"/>
      <c r="N8" s="10"/>
    </row>
    <row r="9" spans="1:14" x14ac:dyDescent="0.25">
      <c r="A9" s="2" t="s">
        <v>71</v>
      </c>
      <c r="B9" s="3">
        <v>2</v>
      </c>
      <c r="C9" s="18">
        <v>0</v>
      </c>
      <c r="D9" s="18">
        <v>2500</v>
      </c>
      <c r="E9" s="20">
        <v>0</v>
      </c>
      <c r="F9" s="18">
        <v>0</v>
      </c>
      <c r="G9" s="18">
        <v>2500</v>
      </c>
      <c r="H9" s="20">
        <v>2500</v>
      </c>
      <c r="I9" s="37"/>
      <c r="J9" s="18"/>
      <c r="K9" s="18">
        <v>0</v>
      </c>
      <c r="L9" s="18">
        <v>0</v>
      </c>
      <c r="M9" s="10"/>
      <c r="N9" s="10"/>
    </row>
    <row r="10" spans="1:14" x14ac:dyDescent="0.25">
      <c r="A10" s="2" t="s">
        <v>35</v>
      </c>
      <c r="B10" s="3">
        <v>3</v>
      </c>
      <c r="C10" s="18"/>
      <c r="D10" s="18"/>
      <c r="E10" s="20"/>
      <c r="F10" s="18"/>
      <c r="G10" s="18"/>
      <c r="H10" s="20"/>
      <c r="I10" s="18">
        <v>0</v>
      </c>
      <c r="J10" s="18">
        <v>0</v>
      </c>
      <c r="K10" s="18">
        <v>0</v>
      </c>
      <c r="L10" s="18">
        <v>0</v>
      </c>
      <c r="M10" s="10"/>
      <c r="N10" s="10"/>
    </row>
    <row r="11" spans="1:14" x14ac:dyDescent="0.25">
      <c r="A11" s="4" t="s">
        <v>39</v>
      </c>
      <c r="B11" s="3">
        <v>4</v>
      </c>
      <c r="C11" s="18"/>
      <c r="D11" s="18">
        <v>2500</v>
      </c>
      <c r="E11" s="20">
        <v>0</v>
      </c>
      <c r="F11" s="18">
        <v>0</v>
      </c>
      <c r="G11" s="18">
        <v>2500</v>
      </c>
      <c r="H11" s="20">
        <v>2500</v>
      </c>
      <c r="I11" s="18">
        <v>0</v>
      </c>
      <c r="J11" s="18">
        <v>0</v>
      </c>
      <c r="K11" s="18">
        <v>0</v>
      </c>
      <c r="L11" s="18">
        <v>0</v>
      </c>
      <c r="M11" s="10"/>
      <c r="N11" s="10"/>
    </row>
    <row r="12" spans="1:14" x14ac:dyDescent="0.25">
      <c r="A12" s="4" t="s">
        <v>40</v>
      </c>
      <c r="B12" s="19">
        <v>5</v>
      </c>
      <c r="C12" s="18"/>
      <c r="D12" s="21">
        <v>2700</v>
      </c>
      <c r="E12" s="20">
        <v>150</v>
      </c>
      <c r="F12" s="18">
        <v>0</v>
      </c>
      <c r="G12" s="21">
        <v>2700</v>
      </c>
      <c r="H12" s="20">
        <v>2700</v>
      </c>
      <c r="I12" s="18">
        <v>0</v>
      </c>
      <c r="J12" s="18">
        <v>0</v>
      </c>
      <c r="K12" s="18"/>
      <c r="L12" s="18"/>
      <c r="M12" s="10"/>
      <c r="N12" s="10"/>
    </row>
    <row r="13" spans="1:14" x14ac:dyDescent="0.25">
      <c r="A13" s="4" t="s">
        <v>41</v>
      </c>
      <c r="B13" s="19" t="s">
        <v>42</v>
      </c>
      <c r="C13" s="18"/>
      <c r="D13" s="21">
        <v>3000</v>
      </c>
      <c r="E13" s="20">
        <v>0</v>
      </c>
      <c r="F13" s="18">
        <v>0</v>
      </c>
      <c r="G13" s="21">
        <v>2500</v>
      </c>
      <c r="H13" s="20">
        <v>2500</v>
      </c>
      <c r="I13" s="18">
        <v>0</v>
      </c>
      <c r="J13" s="18">
        <v>0</v>
      </c>
      <c r="K13" s="18">
        <v>0</v>
      </c>
      <c r="L13" s="18"/>
      <c r="M13" s="10"/>
      <c r="N13" s="10"/>
    </row>
    <row r="14" spans="1:14" x14ac:dyDescent="0.25">
      <c r="A14" s="63" t="s">
        <v>70</v>
      </c>
      <c r="B14" s="19" t="s">
        <v>44</v>
      </c>
      <c r="C14" s="18"/>
      <c r="D14" s="21">
        <v>1500</v>
      </c>
      <c r="E14" s="20"/>
      <c r="F14" s="18"/>
      <c r="G14" s="21">
        <v>1500</v>
      </c>
      <c r="H14" s="20">
        <v>1500</v>
      </c>
      <c r="I14" s="18"/>
      <c r="J14" s="18"/>
      <c r="K14" s="18"/>
      <c r="L14" s="18">
        <f>SUM(G14-H14)</f>
        <v>0</v>
      </c>
      <c r="M14" s="10"/>
      <c r="N14" s="10"/>
    </row>
    <row r="15" spans="1:14" x14ac:dyDescent="0.25">
      <c r="A15" s="2" t="s">
        <v>45</v>
      </c>
      <c r="B15" s="19" t="s">
        <v>49</v>
      </c>
      <c r="C15" s="18">
        <v>500</v>
      </c>
      <c r="D15" s="21">
        <v>1500</v>
      </c>
      <c r="E15" s="20"/>
      <c r="F15" s="18"/>
      <c r="G15" s="21">
        <v>2000</v>
      </c>
      <c r="H15" s="20"/>
      <c r="I15" s="18"/>
      <c r="J15" s="18"/>
      <c r="K15" s="18"/>
      <c r="L15" s="18">
        <f>SUM(G15-H15)</f>
        <v>2000</v>
      </c>
      <c r="M15" s="10"/>
      <c r="N15" s="10"/>
    </row>
    <row r="16" spans="1:14" x14ac:dyDescent="0.25">
      <c r="A16" s="63" t="s">
        <v>79</v>
      </c>
      <c r="B16" s="19" t="s">
        <v>66</v>
      </c>
      <c r="C16" s="18"/>
      <c r="D16" s="21">
        <v>1500</v>
      </c>
      <c r="E16" s="20"/>
      <c r="F16" s="18"/>
      <c r="G16" s="21">
        <v>1500</v>
      </c>
      <c r="H16" s="20">
        <v>1500</v>
      </c>
      <c r="I16" s="37" t="s">
        <v>80</v>
      </c>
      <c r="J16" s="18"/>
      <c r="K16" s="18"/>
      <c r="L16" s="18"/>
      <c r="M16" s="10"/>
      <c r="N16" s="10"/>
    </row>
    <row r="17" spans="1:14" x14ac:dyDescent="0.25">
      <c r="A17" s="10"/>
      <c r="B17" s="19"/>
      <c r="C17" s="18"/>
      <c r="D17" s="21"/>
      <c r="E17" s="20"/>
      <c r="F17" s="18"/>
      <c r="G17" s="21"/>
      <c r="H17" s="20"/>
      <c r="I17" s="18"/>
      <c r="J17" s="18"/>
      <c r="K17" s="18"/>
      <c r="L17" s="18"/>
      <c r="M17" s="10" t="s">
        <v>68</v>
      </c>
      <c r="N17" s="10"/>
    </row>
    <row r="18" spans="1:14" x14ac:dyDescent="0.25">
      <c r="A18" s="4"/>
      <c r="B18" s="19"/>
      <c r="C18" s="18"/>
      <c r="D18" s="18"/>
      <c r="E18" s="20"/>
      <c r="F18" s="18"/>
      <c r="G18" s="18"/>
      <c r="H18" s="20"/>
      <c r="I18" s="18"/>
      <c r="J18" s="18"/>
      <c r="K18" s="18"/>
      <c r="L18" s="18"/>
      <c r="M18" s="10"/>
      <c r="N18" s="10"/>
    </row>
    <row r="19" spans="1:14" x14ac:dyDescent="0.25">
      <c r="A19" s="16" t="s">
        <v>2</v>
      </c>
      <c r="B19" s="3"/>
      <c r="C19" s="18"/>
      <c r="D19" s="18">
        <f>SUM(D8:D18)</f>
        <v>17700</v>
      </c>
      <c r="E19" s="20">
        <v>0</v>
      </c>
      <c r="F19" s="18">
        <v>0</v>
      </c>
      <c r="G19" s="18">
        <f>SUM(G8:G18)</f>
        <v>17700</v>
      </c>
      <c r="H19" s="20">
        <f>SUM(H8:H18)</f>
        <v>15700</v>
      </c>
      <c r="I19" s="18"/>
      <c r="J19" s="18"/>
      <c r="K19" s="18">
        <f>SUM(K8:K18)</f>
        <v>0</v>
      </c>
      <c r="L19" s="18">
        <f>SUM(L8:L18)</f>
        <v>2000</v>
      </c>
      <c r="M19" s="10"/>
      <c r="N19" s="10"/>
    </row>
    <row r="20" spans="1:14" ht="16.5" x14ac:dyDescent="0.35">
      <c r="A20" s="62" t="s">
        <v>17</v>
      </c>
      <c r="B20" s="23"/>
      <c r="C20" s="10"/>
      <c r="D20" s="24"/>
      <c r="E20" s="10"/>
      <c r="F20" s="58"/>
      <c r="G20" s="10"/>
      <c r="H20" s="10"/>
      <c r="I20" s="10"/>
      <c r="J20" s="10"/>
      <c r="K20" s="48"/>
      <c r="L20" s="15"/>
      <c r="M20" s="10" t="s">
        <v>78</v>
      </c>
      <c r="N20" s="10"/>
    </row>
    <row r="21" spans="1:14" ht="18" x14ac:dyDescent="0.4">
      <c r="A21" s="54" t="s">
        <v>62</v>
      </c>
      <c r="B21" s="23"/>
      <c r="C21" s="10"/>
      <c r="D21" s="49">
        <f>SUM(D19)</f>
        <v>17700</v>
      </c>
      <c r="E21" s="10"/>
      <c r="F21" s="60" t="s">
        <v>61</v>
      </c>
      <c r="G21" s="61"/>
      <c r="H21" s="61"/>
      <c r="I21" s="64">
        <f>SUM(D31)</f>
        <v>9100</v>
      </c>
      <c r="J21" s="10"/>
      <c r="K21" s="17"/>
      <c r="L21" s="15"/>
      <c r="M21" s="10"/>
      <c r="N21" s="10"/>
    </row>
    <row r="22" spans="1:14" x14ac:dyDescent="0.25">
      <c r="A22" s="54" t="s">
        <v>74</v>
      </c>
      <c r="B22" s="23"/>
      <c r="C22" s="10"/>
      <c r="D22" s="49">
        <v>100</v>
      </c>
      <c r="E22" s="10"/>
      <c r="F22" s="55"/>
      <c r="G22" s="10"/>
      <c r="H22" s="10"/>
      <c r="I22" s="52"/>
      <c r="J22" s="10"/>
      <c r="K22" s="17"/>
      <c r="L22" s="15"/>
      <c r="M22" s="10"/>
      <c r="N22" s="10"/>
    </row>
    <row r="23" spans="1:14" x14ac:dyDescent="0.25">
      <c r="A23" s="54" t="s">
        <v>2</v>
      </c>
      <c r="B23" s="23"/>
      <c r="C23" s="10"/>
      <c r="D23" s="49">
        <f>SUM(D21:D22)</f>
        <v>17800</v>
      </c>
      <c r="E23" s="10"/>
      <c r="F23" s="55"/>
      <c r="G23" s="10"/>
      <c r="H23" s="10"/>
      <c r="I23" s="52"/>
      <c r="J23" s="10"/>
      <c r="K23" s="17"/>
      <c r="L23" s="15"/>
      <c r="M23" s="10"/>
      <c r="N23" s="10"/>
    </row>
    <row r="24" spans="1:14" x14ac:dyDescent="0.25">
      <c r="A24" s="54" t="s">
        <v>76</v>
      </c>
      <c r="B24" s="10"/>
      <c r="C24" s="10"/>
      <c r="D24" s="36">
        <f>SUM(D21-D25)</f>
        <v>15930</v>
      </c>
      <c r="E24" s="10"/>
      <c r="F24" s="55"/>
      <c r="G24" s="10"/>
      <c r="H24" s="10"/>
      <c r="I24" s="51"/>
      <c r="J24" s="10"/>
      <c r="K24" s="17"/>
      <c r="L24" s="15"/>
      <c r="M24" s="10"/>
      <c r="N24" s="10"/>
    </row>
    <row r="25" spans="1:14" x14ac:dyDescent="0.25">
      <c r="A25" s="54" t="s">
        <v>46</v>
      </c>
      <c r="B25" s="23"/>
      <c r="C25" s="10"/>
      <c r="D25" s="52">
        <f>SUM(D21*10%)</f>
        <v>1770</v>
      </c>
      <c r="E25" s="10"/>
      <c r="F25" s="55"/>
      <c r="G25" s="10"/>
      <c r="H25" s="10"/>
      <c r="I25" s="51"/>
      <c r="J25" s="10"/>
      <c r="K25" s="15"/>
      <c r="L25" s="15"/>
      <c r="M25" s="10"/>
      <c r="N25" s="10"/>
    </row>
    <row r="26" spans="1:14" s="10" customFormat="1" x14ac:dyDescent="0.25">
      <c r="A26" s="54" t="s">
        <v>82</v>
      </c>
      <c r="B26" s="23"/>
      <c r="D26" s="52">
        <v>4000</v>
      </c>
      <c r="F26" s="55"/>
      <c r="I26" s="51"/>
      <c r="K26" s="15"/>
      <c r="L26" s="15"/>
    </row>
    <row r="27" spans="1:14" x14ac:dyDescent="0.25">
      <c r="A27" s="54" t="s">
        <v>50</v>
      </c>
      <c r="B27" s="23"/>
      <c r="C27" s="10"/>
      <c r="D27" s="52">
        <v>1500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54" t="s">
        <v>73</v>
      </c>
      <c r="B28" s="23"/>
      <c r="C28" s="10"/>
      <c r="D28" s="52">
        <v>1430</v>
      </c>
      <c r="E28" s="10"/>
      <c r="F28" s="29" t="s">
        <v>20</v>
      </c>
      <c r="G28" s="30"/>
      <c r="H28" s="10"/>
      <c r="I28" s="65" t="s">
        <v>21</v>
      </c>
      <c r="J28" s="29"/>
      <c r="K28" s="29" t="s">
        <v>22</v>
      </c>
      <c r="L28" s="15"/>
      <c r="M28" s="10"/>
      <c r="N28" s="10"/>
    </row>
    <row r="29" spans="1:14" x14ac:dyDescent="0.25">
      <c r="A29" s="55" t="s">
        <v>2</v>
      </c>
      <c r="B29" s="23"/>
      <c r="C29" s="10"/>
      <c r="D29" s="53">
        <f>SUM(D25:D28)</f>
        <v>8700</v>
      </c>
      <c r="E29" s="10"/>
      <c r="F29" s="10"/>
      <c r="G29" s="10"/>
      <c r="H29" s="10"/>
      <c r="I29" s="10"/>
      <c r="J29" s="10"/>
      <c r="K29" s="10"/>
      <c r="L29" s="15"/>
      <c r="M29" s="10"/>
      <c r="N29" s="10"/>
    </row>
    <row r="30" spans="1:14" x14ac:dyDescent="0.25">
      <c r="A30" s="55"/>
      <c r="B30" s="23"/>
      <c r="C30" s="10"/>
      <c r="D30" s="53"/>
      <c r="E30" s="10"/>
      <c r="F30" s="56" t="s">
        <v>23</v>
      </c>
      <c r="G30" s="56"/>
      <c r="H30" s="10"/>
      <c r="I30" s="56" t="s">
        <v>24</v>
      </c>
      <c r="J30" s="56"/>
      <c r="K30" s="56" t="s">
        <v>47</v>
      </c>
      <c r="L30" s="10"/>
      <c r="M30" s="10"/>
      <c r="N30" s="10"/>
    </row>
    <row r="31" spans="1:14" x14ac:dyDescent="0.25">
      <c r="A31" s="55" t="s">
        <v>59</v>
      </c>
      <c r="B31" s="23"/>
      <c r="C31" s="10"/>
      <c r="D31" s="53">
        <f>SUM(D23-D29)</f>
        <v>9100</v>
      </c>
      <c r="E31" s="10"/>
      <c r="F31" s="56" t="s">
        <v>55</v>
      </c>
      <c r="G31" s="57"/>
      <c r="H31" s="10"/>
      <c r="I31" s="57" t="s">
        <v>27</v>
      </c>
      <c r="J31" s="56"/>
      <c r="K31" s="56" t="s">
        <v>56</v>
      </c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27"/>
      <c r="J32" s="27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29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7" workbookViewId="0">
      <selection sqref="A1:M33"/>
    </sheetView>
  </sheetViews>
  <sheetFormatPr defaultRowHeight="15" x14ac:dyDescent="0.25"/>
  <cols>
    <col min="1" max="1" width="18.7109375" customWidth="1"/>
    <col min="2" max="2" width="4.42578125" customWidth="1"/>
    <col min="3" max="3" width="7.140625" customWidth="1"/>
    <col min="9" max="9" width="15.85546875" bestFit="1" customWidth="1"/>
  </cols>
  <sheetData>
    <row r="1" spans="1:14" ht="28.5" x14ac:dyDescent="0.45"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  <c r="M1" s="10"/>
    </row>
    <row r="2" spans="1:14" x14ac:dyDescent="0.25"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  <c r="M2" s="10"/>
    </row>
    <row r="3" spans="1:14" ht="14.25" customHeight="1" x14ac:dyDescent="0.25"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  <c r="M3" s="10"/>
    </row>
    <row r="4" spans="1:14" x14ac:dyDescent="0.25"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  <c r="M4" s="10"/>
      <c r="N4" s="6"/>
    </row>
    <row r="5" spans="1:14" x14ac:dyDescent="0.25">
      <c r="B5" s="5"/>
      <c r="C5" s="5"/>
      <c r="D5" s="8" t="s">
        <v>34</v>
      </c>
      <c r="E5" s="5"/>
      <c r="F5" s="5"/>
      <c r="G5" s="5"/>
      <c r="H5" s="5"/>
      <c r="I5" s="5"/>
      <c r="J5" s="6"/>
      <c r="K5" s="10"/>
      <c r="L5" s="10"/>
      <c r="M5" s="10"/>
      <c r="N5" s="6"/>
    </row>
    <row r="6" spans="1:14" ht="21" x14ac:dyDescent="0.25">
      <c r="B6" s="40"/>
      <c r="C6" s="40"/>
      <c r="D6" s="46"/>
      <c r="E6" s="46"/>
      <c r="F6" s="47" t="s">
        <v>87</v>
      </c>
      <c r="G6" s="46"/>
      <c r="H6" s="46"/>
      <c r="I6" s="40"/>
      <c r="J6" s="40"/>
      <c r="K6" s="45"/>
      <c r="L6" s="45"/>
      <c r="M6" s="10"/>
      <c r="N6" s="40"/>
    </row>
    <row r="7" spans="1:14" x14ac:dyDescent="0.25">
      <c r="A7" s="13" t="s">
        <v>0</v>
      </c>
      <c r="B7" s="13" t="s">
        <v>77</v>
      </c>
      <c r="C7" s="13" t="s">
        <v>9</v>
      </c>
      <c r="D7" s="32" t="s">
        <v>1</v>
      </c>
      <c r="E7" s="32" t="s">
        <v>75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  <c r="M7" s="10"/>
      <c r="N7" s="5"/>
    </row>
    <row r="8" spans="1:14" x14ac:dyDescent="0.25">
      <c r="A8" s="2" t="s">
        <v>57</v>
      </c>
      <c r="B8" s="3">
        <v>1</v>
      </c>
      <c r="C8" s="18">
        <v>0</v>
      </c>
      <c r="D8" s="18">
        <v>2500</v>
      </c>
      <c r="E8" s="20"/>
      <c r="F8" s="18"/>
      <c r="G8" s="18">
        <v>2500</v>
      </c>
      <c r="H8" s="20">
        <v>2500</v>
      </c>
      <c r="I8" s="37"/>
      <c r="J8" s="18"/>
      <c r="K8" s="18"/>
      <c r="L8" s="18"/>
      <c r="M8" s="10"/>
      <c r="N8" s="5"/>
    </row>
    <row r="9" spans="1:14" x14ac:dyDescent="0.25">
      <c r="A9" s="2" t="s">
        <v>35</v>
      </c>
      <c r="B9" s="3">
        <v>2</v>
      </c>
      <c r="C9" s="18">
        <v>0</v>
      </c>
      <c r="D9" s="18"/>
      <c r="E9" s="20">
        <v>0</v>
      </c>
      <c r="F9" s="18">
        <v>0</v>
      </c>
      <c r="G9" s="18"/>
      <c r="H9" s="20"/>
      <c r="I9" s="37"/>
      <c r="J9" s="18"/>
      <c r="K9" s="18">
        <v>0</v>
      </c>
      <c r="L9" s="18">
        <v>0</v>
      </c>
      <c r="M9" s="10"/>
      <c r="N9" s="40"/>
    </row>
    <row r="10" spans="1:14" x14ac:dyDescent="0.25">
      <c r="A10" s="2" t="s">
        <v>35</v>
      </c>
      <c r="B10" s="3">
        <v>3</v>
      </c>
      <c r="C10" s="18"/>
      <c r="D10" s="18"/>
      <c r="E10" s="20"/>
      <c r="F10" s="18"/>
      <c r="G10" s="18"/>
      <c r="H10" s="20"/>
      <c r="I10" s="18">
        <v>0</v>
      </c>
      <c r="J10" s="18">
        <v>0</v>
      </c>
      <c r="K10" s="18">
        <v>0</v>
      </c>
      <c r="L10" s="18">
        <v>0</v>
      </c>
      <c r="M10" s="10"/>
    </row>
    <row r="11" spans="1:14" x14ac:dyDescent="0.25">
      <c r="A11" s="4" t="s">
        <v>83</v>
      </c>
      <c r="B11" s="3">
        <v>4</v>
      </c>
      <c r="C11" s="18"/>
      <c r="D11" s="18">
        <v>2500</v>
      </c>
      <c r="E11" s="20">
        <v>0</v>
      </c>
      <c r="F11" s="18">
        <v>0</v>
      </c>
      <c r="G11" s="18">
        <v>2500</v>
      </c>
      <c r="H11" s="20">
        <v>2500</v>
      </c>
      <c r="I11" s="18">
        <v>0</v>
      </c>
      <c r="J11" s="18">
        <v>0</v>
      </c>
      <c r="K11" s="18">
        <v>0</v>
      </c>
      <c r="L11" s="18">
        <v>0</v>
      </c>
      <c r="M11" s="10"/>
    </row>
    <row r="12" spans="1:14" x14ac:dyDescent="0.25">
      <c r="A12" s="4" t="s">
        <v>35</v>
      </c>
      <c r="B12" s="19">
        <v>5</v>
      </c>
      <c r="C12" s="18"/>
      <c r="D12" s="21"/>
      <c r="E12" s="20"/>
      <c r="F12" s="18">
        <v>0</v>
      </c>
      <c r="G12" s="21"/>
      <c r="H12" s="20"/>
      <c r="I12" s="18">
        <v>0</v>
      </c>
      <c r="J12" s="18">
        <v>0</v>
      </c>
      <c r="K12" s="18"/>
      <c r="L12" s="18"/>
      <c r="M12" s="10"/>
    </row>
    <row r="13" spans="1:14" x14ac:dyDescent="0.25">
      <c r="A13" s="4" t="s">
        <v>41</v>
      </c>
      <c r="B13" s="19" t="s">
        <v>42</v>
      </c>
      <c r="C13" s="18"/>
      <c r="D13" s="21">
        <v>2500</v>
      </c>
      <c r="E13" s="20">
        <v>0</v>
      </c>
      <c r="F13" s="18">
        <v>0</v>
      </c>
      <c r="G13" s="21">
        <v>2500</v>
      </c>
      <c r="H13" s="20">
        <v>2500</v>
      </c>
      <c r="I13" s="18">
        <v>0</v>
      </c>
      <c r="J13" s="18">
        <v>0</v>
      </c>
      <c r="K13" s="18">
        <v>0</v>
      </c>
      <c r="L13" s="18"/>
      <c r="M13" s="10"/>
    </row>
    <row r="14" spans="1:14" x14ac:dyDescent="0.25">
      <c r="A14" s="63" t="s">
        <v>70</v>
      </c>
      <c r="B14" s="19" t="s">
        <v>44</v>
      </c>
      <c r="C14" s="18"/>
      <c r="D14" s="21"/>
      <c r="E14" s="20"/>
      <c r="F14" s="18"/>
      <c r="G14" s="21">
        <v>1500</v>
      </c>
      <c r="H14" s="20">
        <v>1500</v>
      </c>
      <c r="I14" s="18"/>
      <c r="J14" s="18"/>
      <c r="K14" s="18"/>
      <c r="L14" s="18">
        <f>SUM(G14-H14)</f>
        <v>0</v>
      </c>
      <c r="M14" s="10"/>
    </row>
    <row r="15" spans="1:14" x14ac:dyDescent="0.25">
      <c r="A15" s="2" t="s">
        <v>45</v>
      </c>
      <c r="B15" s="19" t="s">
        <v>49</v>
      </c>
      <c r="C15" s="18">
        <v>500</v>
      </c>
      <c r="D15" s="21">
        <v>1500</v>
      </c>
      <c r="E15" s="20"/>
      <c r="F15" s="18"/>
      <c r="G15" s="21">
        <v>1500</v>
      </c>
      <c r="H15" s="20">
        <v>1500</v>
      </c>
      <c r="I15" s="18"/>
      <c r="J15" s="18"/>
      <c r="K15" s="18"/>
      <c r="L15" s="18">
        <f>SUM(G15-H15)</f>
        <v>0</v>
      </c>
      <c r="M15" s="10"/>
    </row>
    <row r="16" spans="1:14" x14ac:dyDescent="0.25">
      <c r="A16" s="63" t="s">
        <v>35</v>
      </c>
      <c r="B16" s="19" t="s">
        <v>66</v>
      </c>
      <c r="C16" s="18"/>
      <c r="D16" s="21"/>
      <c r="E16" s="20"/>
      <c r="F16" s="18"/>
      <c r="G16" s="21"/>
      <c r="H16" s="20"/>
      <c r="I16" s="37"/>
      <c r="J16" s="18"/>
      <c r="K16" s="18"/>
      <c r="L16" s="18"/>
      <c r="M16" s="10"/>
    </row>
    <row r="17" spans="1:13" x14ac:dyDescent="0.25">
      <c r="A17" s="63" t="s">
        <v>85</v>
      </c>
      <c r="B17" s="19" t="s">
        <v>84</v>
      </c>
      <c r="C17" s="18"/>
      <c r="D17" s="21">
        <v>1500</v>
      </c>
      <c r="E17" s="20"/>
      <c r="F17" s="18"/>
      <c r="G17" s="21">
        <v>1500</v>
      </c>
      <c r="H17" s="20">
        <v>1500</v>
      </c>
      <c r="I17" s="18"/>
      <c r="J17" s="18"/>
      <c r="K17" s="18"/>
      <c r="L17" s="18"/>
      <c r="M17" s="10" t="s">
        <v>68</v>
      </c>
    </row>
    <row r="18" spans="1:13" x14ac:dyDescent="0.25">
      <c r="A18" s="4"/>
      <c r="B18" s="19"/>
      <c r="C18" s="18"/>
      <c r="D18" s="18"/>
      <c r="E18" s="20"/>
      <c r="F18" s="18"/>
      <c r="G18" s="18"/>
      <c r="H18" s="20"/>
      <c r="I18" s="18"/>
      <c r="J18" s="18"/>
      <c r="K18" s="18"/>
      <c r="L18" s="18"/>
      <c r="M18" s="10"/>
    </row>
    <row r="19" spans="1:13" x14ac:dyDescent="0.25">
      <c r="A19" s="16" t="s">
        <v>2</v>
      </c>
      <c r="B19" s="3"/>
      <c r="C19" s="18"/>
      <c r="D19" s="18">
        <f>SUM(D8:D18)</f>
        <v>10500</v>
      </c>
      <c r="E19" s="20">
        <v>0</v>
      </c>
      <c r="F19" s="18">
        <v>0</v>
      </c>
      <c r="G19" s="18">
        <f>SUM(G8:G18)</f>
        <v>12000</v>
      </c>
      <c r="H19" s="20">
        <f>SUM(H8:H18)</f>
        <v>12000</v>
      </c>
      <c r="I19" s="18"/>
      <c r="J19" s="18"/>
      <c r="K19" s="18">
        <f>SUM(K8:K18)</f>
        <v>0</v>
      </c>
      <c r="L19" s="18">
        <f>SUM(L8:L18)</f>
        <v>0</v>
      </c>
      <c r="M19" s="10"/>
    </row>
    <row r="20" spans="1:13" ht="16.5" x14ac:dyDescent="0.35">
      <c r="A20" s="62" t="s">
        <v>17</v>
      </c>
      <c r="B20" s="23"/>
      <c r="C20" s="10"/>
      <c r="D20" s="24"/>
      <c r="E20" s="10"/>
      <c r="F20" s="58"/>
      <c r="G20" s="10"/>
      <c r="H20" s="10"/>
      <c r="I20" s="10"/>
      <c r="J20" s="10"/>
      <c r="K20" s="48"/>
      <c r="L20" s="15"/>
      <c r="M20" s="10" t="s">
        <v>78</v>
      </c>
    </row>
    <row r="21" spans="1:13" ht="18" x14ac:dyDescent="0.4">
      <c r="A21" s="54" t="s">
        <v>62</v>
      </c>
      <c r="B21" s="23"/>
      <c r="C21" s="10"/>
      <c r="D21" s="49">
        <f>SUM(D19)</f>
        <v>10500</v>
      </c>
      <c r="E21" s="10"/>
      <c r="F21" s="60" t="s">
        <v>61</v>
      </c>
      <c r="G21" s="61"/>
      <c r="H21" s="61"/>
      <c r="I21" s="64">
        <f>SUM(D31)</f>
        <v>4950</v>
      </c>
      <c r="J21" s="10"/>
      <c r="K21" s="17"/>
      <c r="L21" s="15"/>
      <c r="M21" s="10"/>
    </row>
    <row r="22" spans="1:13" x14ac:dyDescent="0.25">
      <c r="A22" s="54" t="s">
        <v>86</v>
      </c>
      <c r="B22" s="23"/>
      <c r="C22" s="10"/>
      <c r="D22" s="49">
        <v>3500</v>
      </c>
      <c r="E22" s="10"/>
      <c r="F22" s="55"/>
      <c r="G22" s="10"/>
      <c r="H22" s="10"/>
      <c r="I22" s="52"/>
      <c r="J22" s="10"/>
      <c r="K22" s="17"/>
      <c r="L22" s="15"/>
      <c r="M22" s="10"/>
    </row>
    <row r="23" spans="1:13" x14ac:dyDescent="0.25">
      <c r="A23" s="54" t="s">
        <v>2</v>
      </c>
      <c r="B23" s="23"/>
      <c r="C23" s="10"/>
      <c r="D23" s="49">
        <f>SUM(D21:D22)</f>
        <v>14000</v>
      </c>
      <c r="E23" s="10"/>
      <c r="F23" s="55"/>
      <c r="G23" s="10"/>
      <c r="H23" s="10"/>
      <c r="I23" s="52"/>
      <c r="J23" s="10"/>
      <c r="K23" s="17"/>
      <c r="L23" s="15"/>
      <c r="M23" s="10"/>
    </row>
    <row r="24" spans="1:13" x14ac:dyDescent="0.25">
      <c r="A24" s="54" t="s">
        <v>76</v>
      </c>
      <c r="B24" s="10"/>
      <c r="C24" s="10"/>
      <c r="D24" s="36">
        <f>SUM(D21-D25)</f>
        <v>9450</v>
      </c>
      <c r="E24" s="10"/>
      <c r="F24" s="55"/>
      <c r="G24" s="10"/>
      <c r="H24" s="10"/>
      <c r="I24" s="51"/>
      <c r="J24" s="10"/>
      <c r="K24" s="17"/>
      <c r="L24" s="15"/>
      <c r="M24" s="10"/>
    </row>
    <row r="25" spans="1:13" x14ac:dyDescent="0.25">
      <c r="A25" s="54" t="s">
        <v>46</v>
      </c>
      <c r="B25" s="23"/>
      <c r="C25" s="10"/>
      <c r="D25" s="52">
        <f>SUM(D21*10%)</f>
        <v>1050</v>
      </c>
      <c r="E25" s="10"/>
      <c r="F25" s="55"/>
      <c r="G25" s="10"/>
      <c r="H25" s="10"/>
      <c r="I25" s="51"/>
      <c r="J25" s="10"/>
      <c r="K25" s="15"/>
      <c r="L25" s="15"/>
      <c r="M25" s="10"/>
    </row>
    <row r="26" spans="1:13" x14ac:dyDescent="0.25">
      <c r="A26" s="54" t="s">
        <v>82</v>
      </c>
      <c r="B26" s="23"/>
      <c r="C26" s="10"/>
      <c r="D26" s="52">
        <v>8000</v>
      </c>
      <c r="E26" s="10"/>
      <c r="F26" s="55"/>
      <c r="G26" s="10"/>
      <c r="H26" s="10"/>
      <c r="I26" s="51"/>
      <c r="J26" s="10"/>
      <c r="K26" s="15"/>
      <c r="L26" s="15"/>
      <c r="M26" s="10"/>
    </row>
    <row r="27" spans="1:13" x14ac:dyDescent="0.25">
      <c r="A27" s="54" t="s">
        <v>50</v>
      </c>
      <c r="B27" s="23"/>
      <c r="C27" s="10"/>
      <c r="D27" s="52"/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25">
      <c r="A28" s="54" t="s">
        <v>73</v>
      </c>
      <c r="B28" s="23"/>
      <c r="C28" s="10"/>
      <c r="D28" s="52"/>
      <c r="E28" s="10"/>
      <c r="F28" s="29" t="s">
        <v>20</v>
      </c>
      <c r="G28" s="30"/>
      <c r="H28" s="10"/>
      <c r="I28" s="65" t="s">
        <v>21</v>
      </c>
      <c r="J28" s="29"/>
      <c r="K28" s="29" t="s">
        <v>22</v>
      </c>
      <c r="L28" s="15"/>
      <c r="M28" s="10"/>
    </row>
    <row r="29" spans="1:13" x14ac:dyDescent="0.25">
      <c r="A29" s="55" t="s">
        <v>2</v>
      </c>
      <c r="B29" s="23"/>
      <c r="C29" s="10"/>
      <c r="D29" s="53">
        <f>SUM(D25:D28)</f>
        <v>9050</v>
      </c>
      <c r="E29" s="10"/>
      <c r="F29" s="10"/>
      <c r="G29" s="10"/>
      <c r="H29" s="10"/>
      <c r="I29" s="10"/>
      <c r="J29" s="10"/>
      <c r="K29" s="10"/>
      <c r="L29" s="15"/>
      <c r="M29" s="10"/>
    </row>
    <row r="30" spans="1:13" x14ac:dyDescent="0.25">
      <c r="A30" s="55"/>
      <c r="B30" s="23"/>
      <c r="C30" s="10"/>
      <c r="D30" s="53"/>
      <c r="E30" s="10"/>
      <c r="F30" s="56" t="s">
        <v>23</v>
      </c>
      <c r="G30" s="56"/>
      <c r="H30" s="10"/>
      <c r="I30" s="56" t="s">
        <v>24</v>
      </c>
      <c r="J30" s="56"/>
      <c r="K30" s="56" t="s">
        <v>47</v>
      </c>
      <c r="L30" s="10"/>
      <c r="M30" s="10"/>
    </row>
    <row r="31" spans="1:13" x14ac:dyDescent="0.25">
      <c r="A31" s="55" t="s">
        <v>59</v>
      </c>
      <c r="B31" s="23"/>
      <c r="C31" s="10"/>
      <c r="D31" s="53">
        <f>SUM(D23-D29)</f>
        <v>4950</v>
      </c>
      <c r="E31" s="10"/>
      <c r="F31" s="56" t="s">
        <v>55</v>
      </c>
      <c r="G31" s="57"/>
      <c r="H31" s="10"/>
      <c r="I31" s="57" t="s">
        <v>27</v>
      </c>
      <c r="J31" s="56"/>
      <c r="K31" s="56" t="s">
        <v>56</v>
      </c>
      <c r="L31" s="10"/>
      <c r="M31" s="10"/>
    </row>
    <row r="32" spans="1:13" x14ac:dyDescent="0.25">
      <c r="A32" s="10"/>
      <c r="B32" s="10"/>
      <c r="C32" s="10"/>
      <c r="D32" s="10"/>
      <c r="E32" s="10"/>
      <c r="F32" s="10"/>
      <c r="G32" s="10"/>
      <c r="H32" s="10"/>
      <c r="I32" s="27"/>
      <c r="J32" s="27"/>
      <c r="K32" s="10"/>
      <c r="L32" s="10"/>
      <c r="M32" s="10"/>
    </row>
  </sheetData>
  <pageMargins left="0.7" right="0.7" top="0.75" bottom="0.75" header="0.3" footer="0.3"/>
  <pageSetup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sqref="A1:M33"/>
    </sheetView>
  </sheetViews>
  <sheetFormatPr defaultRowHeight="15" x14ac:dyDescent="0.25"/>
  <cols>
    <col min="9" max="9" width="11.7109375" customWidth="1"/>
  </cols>
  <sheetData>
    <row r="1" spans="1:13" ht="28.5" x14ac:dyDescent="0.45">
      <c r="A1" s="10"/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  <c r="M1" s="10"/>
    </row>
    <row r="2" spans="1:13" x14ac:dyDescent="0.25">
      <c r="A2" s="10"/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  <c r="M2" s="10"/>
    </row>
    <row r="3" spans="1:13" ht="28.5" x14ac:dyDescent="0.25">
      <c r="A3" s="10"/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  <c r="M3" s="10"/>
    </row>
    <row r="4" spans="1:13" x14ac:dyDescent="0.25">
      <c r="A4" s="10"/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  <c r="M4" s="10"/>
    </row>
    <row r="5" spans="1:13" x14ac:dyDescent="0.25">
      <c r="A5" s="10"/>
      <c r="B5" s="5"/>
      <c r="C5" s="5"/>
      <c r="D5" s="8" t="s">
        <v>34</v>
      </c>
      <c r="E5" s="5"/>
      <c r="F5" s="5"/>
      <c r="G5" s="5"/>
      <c r="H5" s="5"/>
      <c r="I5" s="5"/>
      <c r="J5" s="6"/>
      <c r="K5" s="10"/>
      <c r="L5" s="10"/>
      <c r="M5" s="10"/>
    </row>
    <row r="6" spans="1:13" ht="21" x14ac:dyDescent="0.25">
      <c r="A6" s="10"/>
      <c r="B6" s="40"/>
      <c r="C6" s="40"/>
      <c r="D6" s="46"/>
      <c r="E6" s="46"/>
      <c r="F6" s="47" t="s">
        <v>87</v>
      </c>
      <c r="G6" s="46"/>
      <c r="H6" s="46"/>
      <c r="I6" s="40"/>
      <c r="J6" s="40"/>
      <c r="K6" s="45"/>
      <c r="L6" s="45"/>
      <c r="M6" s="10"/>
    </row>
    <row r="7" spans="1:13" x14ac:dyDescent="0.25">
      <c r="A7" s="13" t="s">
        <v>0</v>
      </c>
      <c r="B7" s="13" t="s">
        <v>77</v>
      </c>
      <c r="C7" s="13" t="s">
        <v>9</v>
      </c>
      <c r="D7" s="32" t="s">
        <v>1</v>
      </c>
      <c r="E7" s="32" t="s">
        <v>75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  <c r="M7" s="10"/>
    </row>
    <row r="8" spans="1:13" x14ac:dyDescent="0.25">
      <c r="A8" s="2" t="s">
        <v>57</v>
      </c>
      <c r="B8" s="3">
        <v>1</v>
      </c>
      <c r="C8" s="18">
        <v>0</v>
      </c>
      <c r="D8" s="18">
        <v>2500</v>
      </c>
      <c r="E8" s="20"/>
      <c r="F8" s="18"/>
      <c r="G8" s="18">
        <v>2500</v>
      </c>
      <c r="H8" s="20">
        <v>2500</v>
      </c>
      <c r="I8" s="37"/>
      <c r="J8" s="18"/>
      <c r="K8" s="18"/>
      <c r="L8" s="18"/>
      <c r="M8" s="10"/>
    </row>
    <row r="9" spans="1:13" x14ac:dyDescent="0.25">
      <c r="A9" s="2" t="s">
        <v>35</v>
      </c>
      <c r="B9" s="3">
        <v>2</v>
      </c>
      <c r="C9" s="18">
        <v>0</v>
      </c>
      <c r="D9" s="18"/>
      <c r="E9" s="20">
        <v>0</v>
      </c>
      <c r="F9" s="18">
        <v>0</v>
      </c>
      <c r="G9" s="18"/>
      <c r="H9" s="20"/>
      <c r="I9" s="37"/>
      <c r="J9" s="18"/>
      <c r="K9" s="18">
        <v>0</v>
      </c>
      <c r="L9" s="18">
        <v>0</v>
      </c>
      <c r="M9" s="10"/>
    </row>
    <row r="10" spans="1:13" x14ac:dyDescent="0.25">
      <c r="A10" s="2" t="s">
        <v>35</v>
      </c>
      <c r="B10" s="3">
        <v>3</v>
      </c>
      <c r="C10" s="18"/>
      <c r="D10" s="18"/>
      <c r="E10" s="20"/>
      <c r="F10" s="18"/>
      <c r="G10" s="18"/>
      <c r="H10" s="20"/>
      <c r="I10" s="18">
        <v>0</v>
      </c>
      <c r="J10" s="18">
        <v>0</v>
      </c>
      <c r="K10" s="18">
        <v>0</v>
      </c>
      <c r="L10" s="18">
        <v>0</v>
      </c>
      <c r="M10" s="10"/>
    </row>
    <row r="11" spans="1:13" x14ac:dyDescent="0.25">
      <c r="A11" s="4" t="s">
        <v>83</v>
      </c>
      <c r="B11" s="3">
        <v>4</v>
      </c>
      <c r="C11" s="18"/>
      <c r="D11" s="18">
        <v>2500</v>
      </c>
      <c r="E11" s="20">
        <v>0</v>
      </c>
      <c r="F11" s="18">
        <v>0</v>
      </c>
      <c r="G11" s="18">
        <v>2500</v>
      </c>
      <c r="H11" s="20">
        <v>2500</v>
      </c>
      <c r="I11" s="18">
        <v>0</v>
      </c>
      <c r="J11" s="18">
        <v>0</v>
      </c>
      <c r="K11" s="18">
        <v>0</v>
      </c>
      <c r="L11" s="18">
        <v>0</v>
      </c>
      <c r="M11" s="10"/>
    </row>
    <row r="12" spans="1:13" x14ac:dyDescent="0.25">
      <c r="A12" s="4" t="s">
        <v>35</v>
      </c>
      <c r="B12" s="19">
        <v>5</v>
      </c>
      <c r="C12" s="18"/>
      <c r="D12" s="21"/>
      <c r="E12" s="20"/>
      <c r="F12" s="18">
        <v>0</v>
      </c>
      <c r="G12" s="21"/>
      <c r="H12" s="20"/>
      <c r="I12" s="18">
        <v>0</v>
      </c>
      <c r="J12" s="18">
        <v>0</v>
      </c>
      <c r="K12" s="18"/>
      <c r="L12" s="18"/>
      <c r="M12" s="10"/>
    </row>
    <row r="13" spans="1:13" x14ac:dyDescent="0.25">
      <c r="A13" s="4" t="s">
        <v>41</v>
      </c>
      <c r="B13" s="19" t="s">
        <v>42</v>
      </c>
      <c r="C13" s="18"/>
      <c r="D13" s="21">
        <v>2500</v>
      </c>
      <c r="E13" s="20">
        <v>0</v>
      </c>
      <c r="F13" s="18">
        <v>0</v>
      </c>
      <c r="G13" s="21">
        <v>2500</v>
      </c>
      <c r="H13" s="20">
        <v>2500</v>
      </c>
      <c r="I13" s="18">
        <v>0</v>
      </c>
      <c r="J13" s="18">
        <v>0</v>
      </c>
      <c r="K13" s="18">
        <v>0</v>
      </c>
      <c r="L13" s="18"/>
      <c r="M13" s="10"/>
    </row>
    <row r="14" spans="1:13" x14ac:dyDescent="0.25">
      <c r="A14" s="63" t="s">
        <v>70</v>
      </c>
      <c r="B14" s="19" t="s">
        <v>44</v>
      </c>
      <c r="C14" s="18"/>
      <c r="D14" s="21"/>
      <c r="E14" s="20"/>
      <c r="F14" s="18"/>
      <c r="G14" s="21">
        <v>1500</v>
      </c>
      <c r="H14" s="20">
        <v>1500</v>
      </c>
      <c r="I14" s="18"/>
      <c r="J14" s="18"/>
      <c r="K14" s="18"/>
      <c r="L14" s="18">
        <f>SUM(G14-H14)</f>
        <v>0</v>
      </c>
      <c r="M14" s="10"/>
    </row>
    <row r="15" spans="1:13" x14ac:dyDescent="0.25">
      <c r="A15" s="2" t="s">
        <v>45</v>
      </c>
      <c r="B15" s="19" t="s">
        <v>49</v>
      </c>
      <c r="C15" s="18">
        <v>500</v>
      </c>
      <c r="D15" s="21">
        <v>1500</v>
      </c>
      <c r="E15" s="20"/>
      <c r="F15" s="18"/>
      <c r="G15" s="21">
        <v>1500</v>
      </c>
      <c r="H15" s="20">
        <v>1500</v>
      </c>
      <c r="I15" s="18"/>
      <c r="J15" s="18"/>
      <c r="K15" s="18"/>
      <c r="L15" s="18">
        <f>SUM(G15-H15)</f>
        <v>0</v>
      </c>
      <c r="M15" s="10"/>
    </row>
    <row r="16" spans="1:13" x14ac:dyDescent="0.25">
      <c r="A16" s="63" t="s">
        <v>35</v>
      </c>
      <c r="B16" s="19" t="s">
        <v>66</v>
      </c>
      <c r="C16" s="18"/>
      <c r="D16" s="21"/>
      <c r="E16" s="20"/>
      <c r="F16" s="18"/>
      <c r="G16" s="21"/>
      <c r="H16" s="20"/>
      <c r="I16" s="37"/>
      <c r="J16" s="18"/>
      <c r="K16" s="18"/>
      <c r="L16" s="18"/>
      <c r="M16" s="10"/>
    </row>
    <row r="17" spans="1:13" x14ac:dyDescent="0.25">
      <c r="A17" s="63" t="s">
        <v>85</v>
      </c>
      <c r="B17" s="19" t="s">
        <v>84</v>
      </c>
      <c r="C17" s="18"/>
      <c r="D17" s="21">
        <v>1500</v>
      </c>
      <c r="E17" s="20"/>
      <c r="F17" s="18"/>
      <c r="G17" s="21">
        <v>1500</v>
      </c>
      <c r="H17" s="20">
        <v>1500</v>
      </c>
      <c r="I17" s="18"/>
      <c r="J17" s="18"/>
      <c r="K17" s="18"/>
      <c r="L17" s="18"/>
      <c r="M17" s="10" t="s">
        <v>68</v>
      </c>
    </row>
    <row r="18" spans="1:13" x14ac:dyDescent="0.25">
      <c r="A18" s="4"/>
      <c r="B18" s="19"/>
      <c r="C18" s="18"/>
      <c r="D18" s="18"/>
      <c r="E18" s="20"/>
      <c r="F18" s="18"/>
      <c r="G18" s="18"/>
      <c r="H18" s="20"/>
      <c r="I18" s="18"/>
      <c r="J18" s="18"/>
      <c r="K18" s="18"/>
      <c r="L18" s="18"/>
      <c r="M18" s="10"/>
    </row>
    <row r="19" spans="1:13" x14ac:dyDescent="0.25">
      <c r="A19" s="16" t="s">
        <v>2</v>
      </c>
      <c r="B19" s="3"/>
      <c r="C19" s="18"/>
      <c r="D19" s="18">
        <f>SUM(D8:D18)</f>
        <v>10500</v>
      </c>
      <c r="E19" s="20">
        <v>0</v>
      </c>
      <c r="F19" s="18">
        <v>0</v>
      </c>
      <c r="G19" s="18">
        <f>SUM(G8:G18)</f>
        <v>12000</v>
      </c>
      <c r="H19" s="20">
        <f>SUM(H8:H18)</f>
        <v>12000</v>
      </c>
      <c r="I19" s="18"/>
      <c r="J19" s="18"/>
      <c r="K19" s="18">
        <f>SUM(K8:K18)</f>
        <v>0</v>
      </c>
      <c r="L19" s="18">
        <f>SUM(L8:L18)</f>
        <v>0</v>
      </c>
      <c r="M19" s="10"/>
    </row>
    <row r="20" spans="1:13" ht="16.5" x14ac:dyDescent="0.35">
      <c r="A20" s="62" t="s">
        <v>17</v>
      </c>
      <c r="B20" s="23"/>
      <c r="C20" s="10"/>
      <c r="D20" s="24"/>
      <c r="E20" s="10"/>
      <c r="F20" s="58"/>
      <c r="G20" s="10"/>
      <c r="H20" s="10"/>
      <c r="I20" s="10"/>
      <c r="J20" s="10"/>
      <c r="K20" s="48"/>
      <c r="L20" s="15"/>
      <c r="M20" s="10" t="s">
        <v>78</v>
      </c>
    </row>
    <row r="21" spans="1:13" ht="18" x14ac:dyDescent="0.4">
      <c r="A21" s="54" t="s">
        <v>62</v>
      </c>
      <c r="B21" s="23"/>
      <c r="C21" s="10"/>
      <c r="D21" s="49">
        <f>SUM(D19)</f>
        <v>10500</v>
      </c>
      <c r="E21" s="10"/>
      <c r="F21" s="60" t="s">
        <v>61</v>
      </c>
      <c r="G21" s="61"/>
      <c r="H21" s="61"/>
      <c r="I21" s="64">
        <f>SUM(D31)</f>
        <v>4950</v>
      </c>
      <c r="J21" s="10"/>
      <c r="K21" s="17"/>
      <c r="L21" s="15"/>
      <c r="M21" s="10"/>
    </row>
    <row r="22" spans="1:13" x14ac:dyDescent="0.25">
      <c r="A22" s="54" t="s">
        <v>86</v>
      </c>
      <c r="B22" s="23"/>
      <c r="C22" s="10"/>
      <c r="D22" s="49">
        <v>3500</v>
      </c>
      <c r="E22" s="10"/>
      <c r="F22" s="55"/>
      <c r="G22" s="10"/>
      <c r="H22" s="10"/>
      <c r="I22" s="52"/>
      <c r="J22" s="10"/>
      <c r="K22" s="17"/>
      <c r="L22" s="15"/>
      <c r="M22" s="10"/>
    </row>
    <row r="23" spans="1:13" x14ac:dyDescent="0.25">
      <c r="A23" s="54" t="s">
        <v>2</v>
      </c>
      <c r="B23" s="23"/>
      <c r="C23" s="10"/>
      <c r="D23" s="49">
        <f>SUM(D21:D22)</f>
        <v>14000</v>
      </c>
      <c r="E23" s="10"/>
      <c r="F23" s="55"/>
      <c r="G23" s="10"/>
      <c r="H23" s="10"/>
      <c r="I23" s="52"/>
      <c r="J23" s="10"/>
      <c r="K23" s="17"/>
      <c r="L23" s="15"/>
      <c r="M23" s="10"/>
    </row>
    <row r="24" spans="1:13" x14ac:dyDescent="0.25">
      <c r="A24" s="54" t="s">
        <v>76</v>
      </c>
      <c r="B24" s="10"/>
      <c r="C24" s="10"/>
      <c r="D24" s="36">
        <f>SUM(D21-D25)</f>
        <v>9450</v>
      </c>
      <c r="E24" s="10"/>
      <c r="F24" s="55"/>
      <c r="G24" s="10"/>
      <c r="H24" s="10"/>
      <c r="I24" s="51"/>
      <c r="J24" s="10"/>
      <c r="K24" s="17"/>
      <c r="L24" s="15"/>
      <c r="M24" s="10"/>
    </row>
    <row r="25" spans="1:13" x14ac:dyDescent="0.25">
      <c r="A25" s="54" t="s">
        <v>46</v>
      </c>
      <c r="B25" s="23"/>
      <c r="C25" s="10"/>
      <c r="D25" s="52">
        <f>SUM(D21*10%)</f>
        <v>1050</v>
      </c>
      <c r="E25" s="10"/>
      <c r="F25" s="55"/>
      <c r="G25" s="10"/>
      <c r="H25" s="10"/>
      <c r="I25" s="51"/>
      <c r="J25" s="10"/>
      <c r="K25" s="15"/>
      <c r="L25" s="15"/>
      <c r="M25" s="10"/>
    </row>
    <row r="26" spans="1:13" x14ac:dyDescent="0.25">
      <c r="A26" s="54" t="s">
        <v>82</v>
      </c>
      <c r="B26" s="23"/>
      <c r="C26" s="10"/>
      <c r="D26" s="52">
        <v>8000</v>
      </c>
      <c r="E26" s="10"/>
      <c r="F26" s="55"/>
      <c r="G26" s="10"/>
      <c r="H26" s="10"/>
      <c r="I26" s="51"/>
      <c r="J26" s="10"/>
      <c r="K26" s="15"/>
      <c r="L26" s="15"/>
      <c r="M26" s="10"/>
    </row>
    <row r="27" spans="1:13" x14ac:dyDescent="0.25">
      <c r="A27" s="54" t="s">
        <v>50</v>
      </c>
      <c r="B27" s="23"/>
      <c r="C27" s="10"/>
      <c r="D27" s="52"/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25">
      <c r="A28" s="54" t="s">
        <v>73</v>
      </c>
      <c r="B28" s="23"/>
      <c r="C28" s="10"/>
      <c r="D28" s="52"/>
      <c r="E28" s="10"/>
      <c r="F28" s="29" t="s">
        <v>20</v>
      </c>
      <c r="G28" s="30"/>
      <c r="H28" s="10"/>
      <c r="I28" s="65" t="s">
        <v>21</v>
      </c>
      <c r="J28" s="29"/>
      <c r="K28" s="29" t="s">
        <v>22</v>
      </c>
      <c r="L28" s="15"/>
      <c r="M28" s="10"/>
    </row>
    <row r="29" spans="1:13" x14ac:dyDescent="0.25">
      <c r="A29" s="55" t="s">
        <v>2</v>
      </c>
      <c r="B29" s="23"/>
      <c r="C29" s="10"/>
      <c r="D29" s="53">
        <f>SUM(D25:D28)</f>
        <v>9050</v>
      </c>
      <c r="E29" s="10"/>
      <c r="F29" s="10"/>
      <c r="G29" s="10"/>
      <c r="H29" s="10"/>
      <c r="I29" s="10"/>
      <c r="J29" s="10"/>
      <c r="K29" s="10"/>
      <c r="L29" s="15"/>
      <c r="M29" s="10"/>
    </row>
    <row r="30" spans="1:13" x14ac:dyDescent="0.25">
      <c r="A30" s="55"/>
      <c r="B30" s="23"/>
      <c r="C30" s="10"/>
      <c r="D30" s="53"/>
      <c r="E30" s="10"/>
      <c r="F30" s="56" t="s">
        <v>23</v>
      </c>
      <c r="G30" s="56"/>
      <c r="H30" s="10"/>
      <c r="I30" s="56" t="s">
        <v>24</v>
      </c>
      <c r="J30" s="56"/>
      <c r="K30" s="56" t="s">
        <v>47</v>
      </c>
      <c r="L30" s="10"/>
      <c r="M30" s="10"/>
    </row>
    <row r="31" spans="1:13" x14ac:dyDescent="0.25">
      <c r="A31" s="55" t="s">
        <v>59</v>
      </c>
      <c r="B31" s="23"/>
      <c r="C31" s="10"/>
      <c r="D31" s="53">
        <f>SUM(D23-D29)</f>
        <v>4950</v>
      </c>
      <c r="E31" s="10"/>
      <c r="F31" s="56" t="s">
        <v>55</v>
      </c>
      <c r="G31" s="57"/>
      <c r="H31" s="10"/>
      <c r="I31" s="57" t="s">
        <v>27</v>
      </c>
      <c r="J31" s="56"/>
      <c r="K31" s="56" t="s">
        <v>56</v>
      </c>
      <c r="L31" s="10"/>
      <c r="M31" s="10"/>
    </row>
    <row r="32" spans="1:13" x14ac:dyDescent="0.25">
      <c r="A32" s="10"/>
      <c r="B32" s="10"/>
      <c r="C32" s="10"/>
      <c r="D32" s="10"/>
      <c r="E32" s="10"/>
      <c r="F32" s="10"/>
      <c r="G32" s="10"/>
      <c r="H32" s="10"/>
      <c r="I32" s="27"/>
      <c r="J32" s="27"/>
      <c r="K32" s="10"/>
      <c r="L32" s="10"/>
      <c r="M32" s="10"/>
    </row>
    <row r="33" spans="1:13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7" workbookViewId="0">
      <selection activeCell="J3" sqref="J3"/>
    </sheetView>
  </sheetViews>
  <sheetFormatPr defaultRowHeight="15" x14ac:dyDescent="0.25"/>
  <cols>
    <col min="1" max="1" width="14.42578125" customWidth="1"/>
    <col min="2" max="2" width="3.5703125" customWidth="1"/>
    <col min="3" max="3" width="6.85546875" customWidth="1"/>
    <col min="4" max="4" width="10.7109375" customWidth="1"/>
    <col min="9" max="9" width="11.5703125" customWidth="1"/>
  </cols>
  <sheetData>
    <row r="1" spans="1:13" ht="28.5" x14ac:dyDescent="0.45">
      <c r="A1" s="10"/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  <c r="M1" s="10"/>
    </row>
    <row r="2" spans="1:13" x14ac:dyDescent="0.25">
      <c r="A2" s="10"/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  <c r="M2" s="10"/>
    </row>
    <row r="3" spans="1:13" ht="28.5" x14ac:dyDescent="0.25">
      <c r="A3" s="10"/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  <c r="M3" s="10"/>
    </row>
    <row r="4" spans="1:13" x14ac:dyDescent="0.25">
      <c r="A4" s="10"/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  <c r="M4" s="10"/>
    </row>
    <row r="5" spans="1:13" x14ac:dyDescent="0.25">
      <c r="A5" s="10"/>
      <c r="B5" s="5"/>
      <c r="C5" s="5"/>
      <c r="D5" s="8" t="s">
        <v>34</v>
      </c>
      <c r="E5" s="5"/>
      <c r="F5" s="5"/>
      <c r="G5" s="5"/>
      <c r="H5" s="5"/>
      <c r="I5" s="5"/>
      <c r="J5" s="6"/>
      <c r="K5" s="10"/>
      <c r="L5" s="10"/>
      <c r="M5" s="10"/>
    </row>
    <row r="6" spans="1:13" ht="21" x14ac:dyDescent="0.25">
      <c r="A6" s="10"/>
      <c r="B6" s="40"/>
      <c r="C6" s="40"/>
      <c r="D6" s="46"/>
      <c r="E6" s="46"/>
      <c r="F6" s="47" t="s">
        <v>87</v>
      </c>
      <c r="G6" s="46"/>
      <c r="H6" s="46"/>
      <c r="I6" s="40"/>
      <c r="J6" s="40"/>
      <c r="K6" s="45"/>
      <c r="L6" s="45"/>
      <c r="M6" s="10"/>
    </row>
    <row r="7" spans="1:13" x14ac:dyDescent="0.25">
      <c r="A7" s="13" t="s">
        <v>0</v>
      </c>
      <c r="B7" s="13" t="s">
        <v>77</v>
      </c>
      <c r="C7" s="13" t="s">
        <v>9</v>
      </c>
      <c r="D7" s="32" t="s">
        <v>1</v>
      </c>
      <c r="E7" s="32" t="s">
        <v>75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  <c r="M7" s="10"/>
    </row>
    <row r="8" spans="1:13" x14ac:dyDescent="0.25">
      <c r="A8" s="2" t="s">
        <v>57</v>
      </c>
      <c r="B8" s="3">
        <v>1</v>
      </c>
      <c r="C8" s="18">
        <v>0</v>
      </c>
      <c r="D8" s="18">
        <v>2500</v>
      </c>
      <c r="E8" s="20"/>
      <c r="F8" s="18"/>
      <c r="G8" s="18">
        <v>2500</v>
      </c>
      <c r="H8" s="20">
        <v>2500</v>
      </c>
      <c r="I8" s="37"/>
      <c r="J8" s="18"/>
      <c r="K8" s="18"/>
      <c r="L8" s="18"/>
      <c r="M8" s="10"/>
    </row>
    <row r="9" spans="1:13" x14ac:dyDescent="0.25">
      <c r="A9" s="2" t="s">
        <v>35</v>
      </c>
      <c r="B9" s="3">
        <v>2</v>
      </c>
      <c r="C9" s="18">
        <v>0</v>
      </c>
      <c r="D9" s="18"/>
      <c r="E9" s="20">
        <v>0</v>
      </c>
      <c r="F9" s="18">
        <v>0</v>
      </c>
      <c r="G9" s="18"/>
      <c r="H9" s="20"/>
      <c r="I9" s="37"/>
      <c r="J9" s="18"/>
      <c r="K9" s="18">
        <v>0</v>
      </c>
      <c r="L9" s="18">
        <v>0</v>
      </c>
      <c r="M9" s="10"/>
    </row>
    <row r="10" spans="1:13" x14ac:dyDescent="0.25">
      <c r="A10" s="2" t="s">
        <v>35</v>
      </c>
      <c r="B10" s="3">
        <v>3</v>
      </c>
      <c r="C10" s="18"/>
      <c r="D10" s="18"/>
      <c r="E10" s="20"/>
      <c r="F10" s="18"/>
      <c r="G10" s="18"/>
      <c r="H10" s="20"/>
      <c r="I10" s="18">
        <v>0</v>
      </c>
      <c r="J10" s="18">
        <v>0</v>
      </c>
      <c r="K10" s="18">
        <v>0</v>
      </c>
      <c r="L10" s="18">
        <v>0</v>
      </c>
      <c r="M10" s="10"/>
    </row>
    <row r="11" spans="1:13" x14ac:dyDescent="0.25">
      <c r="A11" s="4" t="s">
        <v>83</v>
      </c>
      <c r="B11" s="3">
        <v>4</v>
      </c>
      <c r="C11" s="18"/>
      <c r="D11" s="18">
        <v>2500</v>
      </c>
      <c r="E11" s="20">
        <v>0</v>
      </c>
      <c r="F11" s="18">
        <v>0</v>
      </c>
      <c r="G11" s="18">
        <v>2500</v>
      </c>
      <c r="H11" s="20">
        <v>2500</v>
      </c>
      <c r="I11" s="18">
        <v>0</v>
      </c>
      <c r="J11" s="18">
        <v>0</v>
      </c>
      <c r="K11" s="18">
        <v>0</v>
      </c>
      <c r="L11" s="18">
        <v>0</v>
      </c>
      <c r="M11" s="10"/>
    </row>
    <row r="12" spans="1:13" x14ac:dyDescent="0.25">
      <c r="A12" s="4" t="s">
        <v>35</v>
      </c>
      <c r="B12" s="19">
        <v>5</v>
      </c>
      <c r="C12" s="18"/>
      <c r="D12" s="21"/>
      <c r="E12" s="20"/>
      <c r="F12" s="18">
        <v>0</v>
      </c>
      <c r="G12" s="21"/>
      <c r="H12" s="20"/>
      <c r="I12" s="18">
        <v>0</v>
      </c>
      <c r="J12" s="18">
        <v>0</v>
      </c>
      <c r="K12" s="18"/>
      <c r="L12" s="18"/>
      <c r="M12" s="10"/>
    </row>
    <row r="13" spans="1:13" x14ac:dyDescent="0.25">
      <c r="A13" s="4" t="s">
        <v>41</v>
      </c>
      <c r="B13" s="19" t="s">
        <v>42</v>
      </c>
      <c r="C13" s="18"/>
      <c r="D13" s="21">
        <v>2500</v>
      </c>
      <c r="E13" s="20">
        <v>0</v>
      </c>
      <c r="F13" s="18">
        <v>0</v>
      </c>
      <c r="G13" s="21">
        <v>2500</v>
      </c>
      <c r="H13" s="20">
        <v>2500</v>
      </c>
      <c r="I13" s="18">
        <v>0</v>
      </c>
      <c r="J13" s="18">
        <v>0</v>
      </c>
      <c r="K13" s="18">
        <v>0</v>
      </c>
      <c r="L13" s="18"/>
      <c r="M13" s="10"/>
    </row>
    <row r="14" spans="1:13" x14ac:dyDescent="0.25">
      <c r="A14" s="63" t="s">
        <v>70</v>
      </c>
      <c r="B14" s="19" t="s">
        <v>44</v>
      </c>
      <c r="C14" s="18"/>
      <c r="D14" s="21"/>
      <c r="E14" s="20"/>
      <c r="F14" s="18"/>
      <c r="G14" s="21">
        <v>1500</v>
      </c>
      <c r="H14" s="20">
        <v>1500</v>
      </c>
      <c r="I14" s="18"/>
      <c r="J14" s="18"/>
      <c r="K14" s="18"/>
      <c r="L14" s="18">
        <f>SUM(G14-H14)</f>
        <v>0</v>
      </c>
      <c r="M14" s="10"/>
    </row>
    <row r="15" spans="1:13" x14ac:dyDescent="0.25">
      <c r="A15" s="2" t="s">
        <v>45</v>
      </c>
      <c r="B15" s="19" t="s">
        <v>49</v>
      </c>
      <c r="C15" s="18">
        <v>500</v>
      </c>
      <c r="D15" s="21">
        <v>1500</v>
      </c>
      <c r="E15" s="20"/>
      <c r="F15" s="18"/>
      <c r="G15" s="21">
        <v>1500</v>
      </c>
      <c r="H15" s="20">
        <v>1500</v>
      </c>
      <c r="I15" s="18"/>
      <c r="J15" s="18"/>
      <c r="K15" s="18"/>
      <c r="L15" s="18">
        <f>SUM(G15-H15)</f>
        <v>0</v>
      </c>
      <c r="M15" s="10"/>
    </row>
    <row r="16" spans="1:13" x14ac:dyDescent="0.25">
      <c r="A16" s="63" t="s">
        <v>35</v>
      </c>
      <c r="B16" s="19" t="s">
        <v>66</v>
      </c>
      <c r="C16" s="18"/>
      <c r="D16" s="21"/>
      <c r="E16" s="20"/>
      <c r="F16" s="18"/>
      <c r="G16" s="21"/>
      <c r="H16" s="20"/>
      <c r="I16" s="37"/>
      <c r="J16" s="18"/>
      <c r="K16" s="18"/>
      <c r="L16" s="18"/>
      <c r="M16" s="10"/>
    </row>
    <row r="17" spans="1:13" x14ac:dyDescent="0.25">
      <c r="A17" s="63" t="s">
        <v>85</v>
      </c>
      <c r="B17" s="19" t="s">
        <v>84</v>
      </c>
      <c r="C17" s="18"/>
      <c r="D17" s="21">
        <v>1500</v>
      </c>
      <c r="E17" s="20"/>
      <c r="F17" s="18"/>
      <c r="G17" s="21">
        <v>1500</v>
      </c>
      <c r="H17" s="20">
        <v>1500</v>
      </c>
      <c r="I17" s="18"/>
      <c r="J17" s="18"/>
      <c r="K17" s="18"/>
      <c r="L17" s="18"/>
      <c r="M17" s="10" t="s">
        <v>68</v>
      </c>
    </row>
    <row r="18" spans="1:13" x14ac:dyDescent="0.25">
      <c r="A18" s="4"/>
      <c r="B18" s="19"/>
      <c r="C18" s="18"/>
      <c r="D18" s="18"/>
      <c r="E18" s="20"/>
      <c r="F18" s="18"/>
      <c r="G18" s="18"/>
      <c r="H18" s="20"/>
      <c r="I18" s="18"/>
      <c r="J18" s="18"/>
      <c r="K18" s="18"/>
      <c r="L18" s="18"/>
      <c r="M18" s="10"/>
    </row>
    <row r="19" spans="1:13" x14ac:dyDescent="0.25">
      <c r="A19" s="16" t="s">
        <v>2</v>
      </c>
      <c r="B19" s="3"/>
      <c r="C19" s="18"/>
      <c r="D19" s="18">
        <f>SUM(D8:D18)</f>
        <v>10500</v>
      </c>
      <c r="E19" s="20">
        <v>0</v>
      </c>
      <c r="F19" s="18">
        <v>0</v>
      </c>
      <c r="G19" s="18">
        <f>SUM(G8:G18)</f>
        <v>12000</v>
      </c>
      <c r="H19" s="20">
        <f>SUM(H8:H18)</f>
        <v>12000</v>
      </c>
      <c r="I19" s="18"/>
      <c r="J19" s="18"/>
      <c r="K19" s="18">
        <f>SUM(K8:K18)</f>
        <v>0</v>
      </c>
      <c r="L19" s="18">
        <f>SUM(L8:L18)</f>
        <v>0</v>
      </c>
      <c r="M19" s="10"/>
    </row>
    <row r="20" spans="1:13" ht="16.5" x14ac:dyDescent="0.35">
      <c r="A20" s="62" t="s">
        <v>17</v>
      </c>
      <c r="B20" s="23"/>
      <c r="C20" s="10"/>
      <c r="D20" s="24"/>
      <c r="E20" s="10"/>
      <c r="F20" s="58"/>
      <c r="G20" s="10"/>
      <c r="H20" s="10"/>
      <c r="I20" s="10"/>
      <c r="J20" s="10"/>
      <c r="K20" s="48"/>
      <c r="L20" s="15"/>
      <c r="M20" s="10" t="s">
        <v>78</v>
      </c>
    </row>
    <row r="21" spans="1:13" ht="18" x14ac:dyDescent="0.4">
      <c r="A21" s="54" t="s">
        <v>62</v>
      </c>
      <c r="B21" s="23"/>
      <c r="C21" s="10"/>
      <c r="D21" s="49">
        <f>SUM(D19)</f>
        <v>10500</v>
      </c>
      <c r="E21" s="10"/>
      <c r="F21" s="60" t="s">
        <v>61</v>
      </c>
      <c r="G21" s="61"/>
      <c r="H21" s="61"/>
      <c r="I21" s="64">
        <f>SUM(D31)</f>
        <v>4950</v>
      </c>
      <c r="J21" s="10"/>
      <c r="K21" s="17"/>
      <c r="L21" s="15"/>
      <c r="M21" s="10"/>
    </row>
    <row r="22" spans="1:13" x14ac:dyDescent="0.25">
      <c r="A22" s="54" t="s">
        <v>86</v>
      </c>
      <c r="B22" s="23"/>
      <c r="C22" s="10"/>
      <c r="D22" s="49">
        <v>3500</v>
      </c>
      <c r="E22" s="10"/>
      <c r="F22" s="55"/>
      <c r="G22" s="10"/>
      <c r="H22" s="10"/>
      <c r="I22" s="52"/>
      <c r="J22" s="10"/>
      <c r="K22" s="17"/>
      <c r="L22" s="15"/>
      <c r="M22" s="10"/>
    </row>
    <row r="23" spans="1:13" x14ac:dyDescent="0.25">
      <c r="A23" s="54" t="s">
        <v>2</v>
      </c>
      <c r="B23" s="23"/>
      <c r="C23" s="10"/>
      <c r="D23" s="49">
        <f>SUM(D21:D22)</f>
        <v>14000</v>
      </c>
      <c r="E23" s="10"/>
      <c r="F23" s="55"/>
      <c r="G23" s="10"/>
      <c r="H23" s="10"/>
      <c r="I23" s="52"/>
      <c r="J23" s="10"/>
      <c r="K23" s="17"/>
      <c r="L23" s="15"/>
      <c r="M23" s="10"/>
    </row>
    <row r="24" spans="1:13" x14ac:dyDescent="0.25">
      <c r="A24" s="54" t="s">
        <v>76</v>
      </c>
      <c r="B24" s="10"/>
      <c r="C24" s="10"/>
      <c r="D24" s="36">
        <f>SUM(D21-D25)</f>
        <v>9450</v>
      </c>
      <c r="E24" s="10"/>
      <c r="F24" s="55"/>
      <c r="G24" s="10"/>
      <c r="H24" s="10"/>
      <c r="I24" s="51"/>
      <c r="J24" s="10"/>
      <c r="K24" s="17"/>
      <c r="L24" s="15"/>
      <c r="M24" s="10"/>
    </row>
    <row r="25" spans="1:13" x14ac:dyDescent="0.25">
      <c r="A25" s="54" t="s">
        <v>46</v>
      </c>
      <c r="B25" s="23"/>
      <c r="C25" s="10"/>
      <c r="D25" s="52">
        <f>SUM(D21*10%)</f>
        <v>1050</v>
      </c>
      <c r="E25" s="10"/>
      <c r="F25" s="55"/>
      <c r="G25" s="10"/>
      <c r="H25" s="10"/>
      <c r="I25" s="51"/>
      <c r="J25" s="10"/>
      <c r="K25" s="15"/>
      <c r="L25" s="15"/>
      <c r="M25" s="10"/>
    </row>
    <row r="26" spans="1:13" x14ac:dyDescent="0.25">
      <c r="A26" s="54" t="s">
        <v>82</v>
      </c>
      <c r="B26" s="23"/>
      <c r="C26" s="10"/>
      <c r="D26" s="52">
        <v>8000</v>
      </c>
      <c r="E26" s="10"/>
      <c r="F26" s="55"/>
      <c r="G26" s="10"/>
      <c r="H26" s="10"/>
      <c r="I26" s="51"/>
      <c r="J26" s="10"/>
      <c r="K26" s="15"/>
      <c r="L26" s="15"/>
      <c r="M26" s="10"/>
    </row>
    <row r="27" spans="1:13" x14ac:dyDescent="0.25">
      <c r="A27" s="54" t="s">
        <v>50</v>
      </c>
      <c r="B27" s="23"/>
      <c r="C27" s="10"/>
      <c r="D27" s="52"/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25">
      <c r="A28" s="54" t="s">
        <v>73</v>
      </c>
      <c r="B28" s="23"/>
      <c r="C28" s="10"/>
      <c r="D28" s="52"/>
      <c r="E28" s="10"/>
      <c r="F28" s="29" t="s">
        <v>20</v>
      </c>
      <c r="G28" s="30"/>
      <c r="H28" s="10"/>
      <c r="I28" s="65" t="s">
        <v>21</v>
      </c>
      <c r="J28" s="29"/>
      <c r="K28" s="29" t="s">
        <v>22</v>
      </c>
      <c r="L28" s="15"/>
      <c r="M28" s="10"/>
    </row>
    <row r="29" spans="1:13" x14ac:dyDescent="0.25">
      <c r="A29" s="55" t="s">
        <v>2</v>
      </c>
      <c r="B29" s="23"/>
      <c r="C29" s="10"/>
      <c r="D29" s="53">
        <f>SUM(D25:D28)</f>
        <v>9050</v>
      </c>
      <c r="E29" s="10"/>
      <c r="F29" s="10"/>
      <c r="G29" s="10"/>
      <c r="H29" s="10"/>
      <c r="I29" s="10"/>
      <c r="J29" s="10"/>
      <c r="K29" s="10"/>
      <c r="L29" s="15"/>
      <c r="M29" s="10"/>
    </row>
    <row r="30" spans="1:13" x14ac:dyDescent="0.25">
      <c r="A30" s="55"/>
      <c r="B30" s="23"/>
      <c r="C30" s="10"/>
      <c r="D30" s="53"/>
      <c r="E30" s="10"/>
      <c r="F30" s="56" t="s">
        <v>23</v>
      </c>
      <c r="G30" s="56"/>
      <c r="H30" s="10"/>
      <c r="I30" s="56" t="s">
        <v>24</v>
      </c>
      <c r="J30" s="56"/>
      <c r="K30" s="56" t="s">
        <v>47</v>
      </c>
      <c r="L30" s="10"/>
      <c r="M30" s="10"/>
    </row>
    <row r="31" spans="1:13" x14ac:dyDescent="0.25">
      <c r="A31" s="55" t="s">
        <v>59</v>
      </c>
      <c r="B31" s="23"/>
      <c r="C31" s="10"/>
      <c r="D31" s="53">
        <f>SUM(D23-D29)</f>
        <v>4950</v>
      </c>
      <c r="E31" s="10"/>
      <c r="F31" s="56" t="s">
        <v>55</v>
      </c>
      <c r="G31" s="57"/>
      <c r="H31" s="10"/>
      <c r="I31" s="57" t="s">
        <v>27</v>
      </c>
      <c r="J31" s="56"/>
      <c r="K31" s="56" t="s">
        <v>56</v>
      </c>
      <c r="L31" s="10"/>
      <c r="M31" s="10"/>
    </row>
    <row r="32" spans="1:13" x14ac:dyDescent="0.25">
      <c r="A32" s="10"/>
      <c r="B32" s="10"/>
      <c r="C32" s="10"/>
      <c r="D32" s="10"/>
      <c r="E32" s="10"/>
      <c r="F32" s="10"/>
      <c r="G32" s="10"/>
      <c r="H32" s="10"/>
      <c r="I32" s="27"/>
      <c r="J32" s="27"/>
      <c r="K32" s="10"/>
      <c r="L32" s="10"/>
      <c r="M32" s="10"/>
    </row>
    <row r="33" spans="1:13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I22" sqref="I22"/>
    </sheetView>
  </sheetViews>
  <sheetFormatPr defaultRowHeight="15" x14ac:dyDescent="0.25"/>
  <cols>
    <col min="1" max="1" width="18.140625" customWidth="1"/>
    <col min="2" max="2" width="3.7109375" customWidth="1"/>
    <col min="3" max="3" width="6.7109375" customWidth="1"/>
    <col min="4" max="4" width="12.140625" customWidth="1"/>
    <col min="5" max="5" width="6.140625" customWidth="1"/>
    <col min="6" max="6" width="6" customWidth="1"/>
    <col min="7" max="7" width="9" customWidth="1"/>
    <col min="8" max="8" width="8.5703125" customWidth="1"/>
    <col min="9" max="9" width="11.85546875" customWidth="1"/>
    <col min="10" max="10" width="7.28515625" customWidth="1"/>
    <col min="11" max="11" width="7" customWidth="1"/>
    <col min="12" max="12" width="7.28515625" customWidth="1"/>
  </cols>
  <sheetData>
    <row r="1" spans="1:13" ht="24" customHeight="1" x14ac:dyDescent="0.45">
      <c r="A1" s="10"/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  <c r="M1" s="10"/>
    </row>
    <row r="2" spans="1:13" x14ac:dyDescent="0.25">
      <c r="A2" s="10"/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  <c r="M2" s="10"/>
    </row>
    <row r="3" spans="1:13" ht="15.75" customHeight="1" x14ac:dyDescent="0.25">
      <c r="A3" s="10"/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  <c r="M3" s="10"/>
    </row>
    <row r="4" spans="1:13" x14ac:dyDescent="0.25">
      <c r="A4" s="10"/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  <c r="M4" s="10"/>
    </row>
    <row r="5" spans="1:13" x14ac:dyDescent="0.25">
      <c r="A5" s="10"/>
      <c r="B5" s="5"/>
      <c r="C5" s="5"/>
      <c r="D5" s="8" t="s">
        <v>34</v>
      </c>
      <c r="E5" s="5"/>
      <c r="F5" s="5"/>
      <c r="G5" s="5"/>
      <c r="H5" s="5"/>
      <c r="I5" s="5"/>
      <c r="J5" s="6"/>
      <c r="K5" s="10"/>
      <c r="L5" s="10"/>
      <c r="M5" s="10"/>
    </row>
    <row r="6" spans="1:13" ht="21" x14ac:dyDescent="0.25">
      <c r="A6" s="10"/>
      <c r="B6" s="40"/>
      <c r="C6" s="40"/>
      <c r="D6" s="46"/>
      <c r="E6" s="46"/>
      <c r="F6" s="47" t="s">
        <v>88</v>
      </c>
      <c r="G6" s="46"/>
      <c r="H6" s="46"/>
      <c r="I6" s="40"/>
      <c r="J6" s="40"/>
      <c r="K6" s="45"/>
      <c r="L6" s="45"/>
      <c r="M6" s="10"/>
    </row>
    <row r="7" spans="1:13" x14ac:dyDescent="0.25">
      <c r="A7" s="13" t="s">
        <v>0</v>
      </c>
      <c r="B7" s="13" t="s">
        <v>77</v>
      </c>
      <c r="C7" s="13" t="s">
        <v>9</v>
      </c>
      <c r="D7" s="32" t="s">
        <v>1</v>
      </c>
      <c r="E7" s="32" t="s">
        <v>75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  <c r="M7" s="10"/>
    </row>
    <row r="8" spans="1:13" x14ac:dyDescent="0.25">
      <c r="A8" s="2" t="s">
        <v>83</v>
      </c>
      <c r="B8" s="3">
        <v>1</v>
      </c>
      <c r="C8" s="18">
        <v>0</v>
      </c>
      <c r="D8" s="18">
        <v>2500</v>
      </c>
      <c r="E8" s="20"/>
      <c r="F8" s="18"/>
      <c r="G8" s="18">
        <v>2500</v>
      </c>
      <c r="H8" s="20">
        <v>2500</v>
      </c>
      <c r="I8" s="37"/>
      <c r="J8" s="18"/>
      <c r="K8" s="18"/>
      <c r="L8" s="18"/>
      <c r="M8" s="10"/>
    </row>
    <row r="9" spans="1:13" x14ac:dyDescent="0.25">
      <c r="A9" s="2" t="s">
        <v>89</v>
      </c>
      <c r="B9" s="3">
        <v>2</v>
      </c>
      <c r="C9" s="18">
        <v>0</v>
      </c>
      <c r="D9" s="18">
        <v>2500</v>
      </c>
      <c r="E9" s="20">
        <v>0</v>
      </c>
      <c r="F9" s="18">
        <v>0</v>
      </c>
      <c r="G9" s="18">
        <v>2500</v>
      </c>
      <c r="H9" s="20">
        <v>2500</v>
      </c>
      <c r="I9" s="37"/>
      <c r="J9" s="18"/>
      <c r="K9" s="18">
        <v>0</v>
      </c>
      <c r="L9" s="18">
        <v>0</v>
      </c>
      <c r="M9" s="10"/>
    </row>
    <row r="10" spans="1:13" x14ac:dyDescent="0.25">
      <c r="A10" s="2" t="s">
        <v>90</v>
      </c>
      <c r="B10" s="3">
        <v>3</v>
      </c>
      <c r="C10" s="18"/>
      <c r="D10" s="18">
        <v>4000</v>
      </c>
      <c r="E10" s="20"/>
      <c r="F10" s="18"/>
      <c r="G10" s="18">
        <v>4000</v>
      </c>
      <c r="H10" s="20">
        <v>4000</v>
      </c>
      <c r="I10" s="18">
        <v>0</v>
      </c>
      <c r="J10" s="18">
        <v>0</v>
      </c>
      <c r="K10" s="18">
        <v>0</v>
      </c>
      <c r="L10" s="18">
        <v>0</v>
      </c>
      <c r="M10" s="10"/>
    </row>
    <row r="11" spans="1:13" x14ac:dyDescent="0.25">
      <c r="A11" s="4" t="s">
        <v>91</v>
      </c>
      <c r="B11" s="3">
        <v>4</v>
      </c>
      <c r="C11" s="18"/>
      <c r="D11" s="18">
        <v>2500</v>
      </c>
      <c r="E11" s="20">
        <v>0</v>
      </c>
      <c r="F11" s="18">
        <v>0</v>
      </c>
      <c r="G11" s="18"/>
      <c r="H11" s="20">
        <v>2500</v>
      </c>
      <c r="I11" s="18">
        <v>0</v>
      </c>
      <c r="J11" s="18">
        <v>0</v>
      </c>
      <c r="K11" s="18">
        <v>0</v>
      </c>
      <c r="L11" s="18">
        <v>0</v>
      </c>
      <c r="M11" s="10"/>
    </row>
    <row r="12" spans="1:13" x14ac:dyDescent="0.25">
      <c r="A12" s="4" t="s">
        <v>92</v>
      </c>
      <c r="B12" s="19">
        <v>5</v>
      </c>
      <c r="C12" s="18"/>
      <c r="D12" s="21">
        <v>2700</v>
      </c>
      <c r="E12" s="20"/>
      <c r="F12" s="18">
        <v>0</v>
      </c>
      <c r="G12" s="21">
        <v>2700</v>
      </c>
      <c r="H12" s="20">
        <v>2700</v>
      </c>
      <c r="I12" s="18">
        <v>0</v>
      </c>
      <c r="J12" s="18">
        <v>0</v>
      </c>
      <c r="K12" s="18"/>
      <c r="L12" s="18"/>
      <c r="M12" s="10"/>
    </row>
    <row r="13" spans="1:13" x14ac:dyDescent="0.25">
      <c r="A13" s="4" t="s">
        <v>93</v>
      </c>
      <c r="B13" s="19" t="s">
        <v>42</v>
      </c>
      <c r="C13" s="18"/>
      <c r="D13" s="21">
        <v>1500</v>
      </c>
      <c r="E13" s="20">
        <v>0</v>
      </c>
      <c r="F13" s="18">
        <v>0</v>
      </c>
      <c r="G13" s="21">
        <v>1500</v>
      </c>
      <c r="H13" s="20">
        <v>1500</v>
      </c>
      <c r="I13" s="18">
        <v>0</v>
      </c>
      <c r="J13" s="18">
        <v>0</v>
      </c>
      <c r="K13" s="18">
        <v>0</v>
      </c>
      <c r="L13" s="18"/>
      <c r="M13" s="10"/>
    </row>
    <row r="14" spans="1:13" x14ac:dyDescent="0.25">
      <c r="A14" s="63" t="s">
        <v>94</v>
      </c>
      <c r="B14" s="19" t="s">
        <v>44</v>
      </c>
      <c r="C14" s="18"/>
      <c r="D14" s="21">
        <v>1500</v>
      </c>
      <c r="E14" s="20"/>
      <c r="F14" s="18"/>
      <c r="G14" s="21">
        <v>1500</v>
      </c>
      <c r="H14" s="20">
        <v>1500</v>
      </c>
      <c r="I14" s="18"/>
      <c r="J14" s="18"/>
      <c r="K14" s="18"/>
      <c r="L14" s="18">
        <f>SUM(G14-H14)</f>
        <v>0</v>
      </c>
      <c r="M14" s="10"/>
    </row>
    <row r="15" spans="1:13" x14ac:dyDescent="0.25">
      <c r="A15" s="2" t="s">
        <v>45</v>
      </c>
      <c r="B15" s="19" t="s">
        <v>49</v>
      </c>
      <c r="C15" s="18"/>
      <c r="D15" s="21">
        <v>1500</v>
      </c>
      <c r="E15" s="20"/>
      <c r="F15" s="18"/>
      <c r="G15" s="21">
        <v>1500</v>
      </c>
      <c r="H15" s="20">
        <v>1500</v>
      </c>
      <c r="I15" s="18"/>
      <c r="J15" s="18"/>
      <c r="K15" s="18"/>
      <c r="L15" s="18">
        <f>SUM(G15-H15)</f>
        <v>0</v>
      </c>
      <c r="M15" s="10"/>
    </row>
    <row r="16" spans="1:13" x14ac:dyDescent="0.25">
      <c r="A16" s="63" t="s">
        <v>92</v>
      </c>
      <c r="B16" s="19" t="s">
        <v>66</v>
      </c>
      <c r="C16" s="18"/>
      <c r="D16" s="21">
        <v>1500</v>
      </c>
      <c r="E16" s="20"/>
      <c r="F16" s="18"/>
      <c r="G16" s="21">
        <v>1500</v>
      </c>
      <c r="H16" s="20">
        <v>1500</v>
      </c>
      <c r="I16" s="37"/>
      <c r="J16" s="18"/>
      <c r="K16" s="18"/>
      <c r="L16" s="18"/>
      <c r="M16" s="10"/>
    </row>
    <row r="17" spans="1:13" x14ac:dyDescent="0.25">
      <c r="A17" s="63" t="s">
        <v>85</v>
      </c>
      <c r="B17" s="19" t="s">
        <v>84</v>
      </c>
      <c r="C17" s="18"/>
      <c r="D17" s="21">
        <v>1500</v>
      </c>
      <c r="E17" s="20"/>
      <c r="F17" s="18"/>
      <c r="G17" s="21">
        <v>1500</v>
      </c>
      <c r="H17" s="20">
        <v>1500</v>
      </c>
      <c r="I17" s="18"/>
      <c r="J17" s="18"/>
      <c r="K17" s="18"/>
      <c r="L17" s="18"/>
      <c r="M17" s="10" t="s">
        <v>68</v>
      </c>
    </row>
    <row r="18" spans="1:13" x14ac:dyDescent="0.25">
      <c r="A18" s="4"/>
      <c r="B18" s="19"/>
      <c r="C18" s="18"/>
      <c r="D18" s="18"/>
      <c r="E18" s="20"/>
      <c r="F18" s="18"/>
      <c r="G18" s="18"/>
      <c r="H18" s="20"/>
      <c r="I18" s="18"/>
      <c r="J18" s="18"/>
      <c r="K18" s="18"/>
      <c r="L18" s="18"/>
      <c r="M18" s="10"/>
    </row>
    <row r="19" spans="1:13" x14ac:dyDescent="0.25">
      <c r="A19" s="16" t="s">
        <v>2</v>
      </c>
      <c r="B19" s="3"/>
      <c r="C19" s="18"/>
      <c r="D19" s="18">
        <f>SUM(D8:D18)</f>
        <v>21700</v>
      </c>
      <c r="E19" s="20">
        <v>0</v>
      </c>
      <c r="F19" s="18">
        <v>0</v>
      </c>
      <c r="G19" s="18">
        <f>SUM(G8:G18)</f>
        <v>19200</v>
      </c>
      <c r="H19" s="20">
        <f>SUM(H8:H18)</f>
        <v>21700</v>
      </c>
      <c r="I19" s="18"/>
      <c r="J19" s="18"/>
      <c r="K19" s="18">
        <f>SUM(K8:K18)</f>
        <v>0</v>
      </c>
      <c r="L19" s="18">
        <f>SUM(L8:L18)</f>
        <v>0</v>
      </c>
      <c r="M19" s="10"/>
    </row>
    <row r="20" spans="1:13" ht="16.5" x14ac:dyDescent="0.35">
      <c r="A20" s="62" t="s">
        <v>17</v>
      </c>
      <c r="B20" s="23"/>
      <c r="C20" s="10"/>
      <c r="D20" s="24"/>
      <c r="E20" s="10"/>
      <c r="F20" s="58"/>
      <c r="G20" s="10"/>
      <c r="H20" s="10"/>
      <c r="I20" s="10"/>
      <c r="J20" s="10"/>
      <c r="K20" s="48"/>
      <c r="L20" s="15"/>
      <c r="M20" s="10" t="s">
        <v>78</v>
      </c>
    </row>
    <row r="21" spans="1:13" ht="18" x14ac:dyDescent="0.4">
      <c r="A21" s="54" t="s">
        <v>62</v>
      </c>
      <c r="B21" s="23"/>
      <c r="C21" s="10"/>
      <c r="D21" s="49">
        <f>SUM(G19)</f>
        <v>19200</v>
      </c>
      <c r="E21" s="10"/>
      <c r="F21" s="60" t="s">
        <v>61</v>
      </c>
      <c r="G21" s="61"/>
      <c r="H21" s="61"/>
      <c r="I21" s="64">
        <f>SUM(D31)</f>
        <v>8780</v>
      </c>
      <c r="J21" s="10"/>
      <c r="K21" s="17"/>
      <c r="L21" s="15"/>
      <c r="M21" s="10"/>
    </row>
    <row r="22" spans="1:13" x14ac:dyDescent="0.25">
      <c r="A22" s="54" t="s">
        <v>95</v>
      </c>
      <c r="B22" s="23"/>
      <c r="C22" s="10"/>
      <c r="D22" s="49">
        <v>500</v>
      </c>
      <c r="E22" s="10"/>
      <c r="F22" s="55"/>
      <c r="G22" s="10"/>
      <c r="H22" s="10"/>
      <c r="I22" s="52"/>
      <c r="J22" s="10"/>
      <c r="K22" s="17"/>
      <c r="L22" s="15"/>
      <c r="M22" s="10"/>
    </row>
    <row r="23" spans="1:13" x14ac:dyDescent="0.25">
      <c r="A23" s="54" t="s">
        <v>2</v>
      </c>
      <c r="B23" s="23"/>
      <c r="C23" s="10"/>
      <c r="D23" s="49">
        <f>SUM(D21:D22)</f>
        <v>19700</v>
      </c>
      <c r="E23" s="10"/>
      <c r="F23" s="55"/>
      <c r="G23" s="10"/>
      <c r="H23" s="10"/>
      <c r="I23" s="52"/>
      <c r="J23" s="10"/>
      <c r="K23" s="17"/>
      <c r="L23" s="15"/>
      <c r="M23" s="10"/>
    </row>
    <row r="24" spans="1:13" x14ac:dyDescent="0.25">
      <c r="A24" s="54" t="s">
        <v>76</v>
      </c>
      <c r="B24" s="10"/>
      <c r="C24" s="10"/>
      <c r="D24" s="36">
        <f>SUM(D21-D25)</f>
        <v>17280</v>
      </c>
      <c r="E24" s="10"/>
      <c r="F24" s="55"/>
      <c r="G24" s="10"/>
      <c r="H24" s="10"/>
      <c r="I24" s="51"/>
      <c r="J24" s="10"/>
      <c r="K24" s="17"/>
      <c r="L24" s="15"/>
      <c r="M24" s="10"/>
    </row>
    <row r="25" spans="1:13" x14ac:dyDescent="0.25">
      <c r="A25" s="54" t="s">
        <v>46</v>
      </c>
      <c r="B25" s="23"/>
      <c r="C25" s="10"/>
      <c r="D25" s="52">
        <f>SUM(D21*10%)</f>
        <v>1920</v>
      </c>
      <c r="E25" s="10"/>
      <c r="F25" s="55"/>
      <c r="G25" s="10"/>
      <c r="H25" s="10"/>
      <c r="I25" s="51"/>
      <c r="J25" s="10"/>
      <c r="K25" s="15"/>
      <c r="L25" s="15"/>
      <c r="M25" s="10"/>
    </row>
    <row r="26" spans="1:13" x14ac:dyDescent="0.25">
      <c r="A26" s="54" t="s">
        <v>82</v>
      </c>
      <c r="B26" s="23"/>
      <c r="C26" s="10"/>
      <c r="D26" s="52">
        <v>1500</v>
      </c>
      <c r="E26" s="10"/>
      <c r="F26" s="55"/>
      <c r="G26" s="10"/>
      <c r="H26" s="10"/>
      <c r="I26" s="51"/>
      <c r="J26" s="10"/>
      <c r="K26" s="15"/>
      <c r="L26" s="15"/>
      <c r="M26" s="10"/>
    </row>
    <row r="27" spans="1:13" x14ac:dyDescent="0.25">
      <c r="A27" s="54" t="s">
        <v>96</v>
      </c>
      <c r="B27" s="23"/>
      <c r="C27" s="10"/>
      <c r="D27" s="52">
        <v>5500</v>
      </c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25">
      <c r="A28" s="54" t="s">
        <v>73</v>
      </c>
      <c r="B28" s="23"/>
      <c r="C28" s="10"/>
      <c r="D28" s="52">
        <v>2000</v>
      </c>
      <c r="E28" s="10"/>
      <c r="F28" s="29" t="s">
        <v>20</v>
      </c>
      <c r="G28" s="30"/>
      <c r="H28" s="10"/>
      <c r="I28" s="65" t="s">
        <v>21</v>
      </c>
      <c r="J28" s="29"/>
      <c r="K28" s="29" t="s">
        <v>22</v>
      </c>
      <c r="L28" s="15"/>
      <c r="M28" s="10"/>
    </row>
    <row r="29" spans="1:13" x14ac:dyDescent="0.25">
      <c r="A29" s="55" t="s">
        <v>2</v>
      </c>
      <c r="B29" s="23"/>
      <c r="C29" s="10"/>
      <c r="D29" s="53">
        <f>SUM(D25:D28)</f>
        <v>10920</v>
      </c>
      <c r="E29" s="10"/>
      <c r="F29" s="10"/>
      <c r="G29" s="10"/>
      <c r="H29" s="10"/>
      <c r="I29" s="10"/>
      <c r="J29" s="10"/>
      <c r="K29" s="10"/>
      <c r="L29" s="15"/>
      <c r="M29" s="10"/>
    </row>
    <row r="30" spans="1:13" x14ac:dyDescent="0.25">
      <c r="A30" s="55"/>
      <c r="B30" s="23"/>
      <c r="C30" s="10"/>
      <c r="D30" s="53"/>
      <c r="E30" s="10"/>
      <c r="F30" s="56" t="s">
        <v>23</v>
      </c>
      <c r="G30" s="56"/>
      <c r="H30" s="10"/>
      <c r="I30" s="56" t="s">
        <v>24</v>
      </c>
      <c r="J30" s="56"/>
      <c r="K30" s="56" t="s">
        <v>47</v>
      </c>
      <c r="L30" s="10"/>
      <c r="M30" s="10"/>
    </row>
    <row r="31" spans="1:13" x14ac:dyDescent="0.25">
      <c r="A31" s="55" t="s">
        <v>59</v>
      </c>
      <c r="B31" s="23"/>
      <c r="C31" s="10"/>
      <c r="D31" s="53">
        <f>SUM(D23-D29)</f>
        <v>8780</v>
      </c>
      <c r="E31" s="10"/>
      <c r="F31" s="56" t="s">
        <v>55</v>
      </c>
      <c r="G31" s="57"/>
      <c r="H31" s="10"/>
      <c r="I31" s="57" t="s">
        <v>27</v>
      </c>
      <c r="J31" s="56"/>
      <c r="K31" s="56" t="s">
        <v>56</v>
      </c>
      <c r="L31" s="10"/>
      <c r="M31" s="10"/>
    </row>
    <row r="32" spans="1:13" x14ac:dyDescent="0.25">
      <c r="A32" s="10"/>
      <c r="B32" s="10"/>
      <c r="C32" s="10"/>
      <c r="D32" s="10"/>
      <c r="E32" s="10"/>
      <c r="F32" s="10"/>
      <c r="G32" s="10"/>
      <c r="H32" s="10"/>
      <c r="I32" s="27"/>
      <c r="J32" s="27"/>
      <c r="K32" s="10"/>
      <c r="L32" s="10"/>
      <c r="M32" s="10"/>
    </row>
    <row r="33" spans="1:13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</sheetData>
  <pageMargins left="0.7" right="0.7" top="0.75" bottom="0.75" header="0.3" footer="0.3"/>
  <pageSetup orientation="landscape" horizontalDpi="30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0" workbookViewId="0">
      <selection activeCell="H25" sqref="H25"/>
    </sheetView>
  </sheetViews>
  <sheetFormatPr defaultRowHeight="15" x14ac:dyDescent="0.25"/>
  <cols>
    <col min="1" max="1" width="18.28515625" customWidth="1"/>
    <col min="2" max="2" width="4" customWidth="1"/>
    <col min="3" max="3" width="7.140625" customWidth="1"/>
    <col min="9" max="9" width="11.85546875" customWidth="1"/>
  </cols>
  <sheetData>
    <row r="1" spans="1:13" ht="24" customHeight="1" x14ac:dyDescent="0.45">
      <c r="A1" s="10"/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  <c r="M1" s="10"/>
    </row>
    <row r="2" spans="1:13" x14ac:dyDescent="0.25">
      <c r="A2" s="10"/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  <c r="M2" s="10"/>
    </row>
    <row r="3" spans="1:13" ht="20.25" customHeight="1" x14ac:dyDescent="0.25">
      <c r="A3" s="10"/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  <c r="M3" s="10"/>
    </row>
    <row r="4" spans="1:13" x14ac:dyDescent="0.25">
      <c r="A4" s="10"/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  <c r="M4" s="10"/>
    </row>
    <row r="5" spans="1:13" x14ac:dyDescent="0.25">
      <c r="A5" s="10"/>
      <c r="B5" s="5"/>
      <c r="C5" s="5"/>
      <c r="D5" s="8" t="s">
        <v>34</v>
      </c>
      <c r="E5" s="5"/>
      <c r="F5" s="5"/>
      <c r="G5" s="5"/>
      <c r="H5" s="5"/>
      <c r="I5" s="5"/>
      <c r="J5" s="6"/>
      <c r="K5" s="10"/>
      <c r="L5" s="10"/>
      <c r="M5" s="10"/>
    </row>
    <row r="6" spans="1:13" ht="21" x14ac:dyDescent="0.25">
      <c r="A6" s="10"/>
      <c r="B6" s="40"/>
      <c r="C6" s="40"/>
      <c r="D6" s="46"/>
      <c r="E6" s="46"/>
      <c r="F6" s="47" t="s">
        <v>97</v>
      </c>
      <c r="G6" s="46"/>
      <c r="H6" s="46"/>
      <c r="I6" s="40"/>
      <c r="J6" s="40"/>
      <c r="K6" s="45"/>
      <c r="L6" s="45"/>
      <c r="M6" s="10"/>
    </row>
    <row r="7" spans="1:13" x14ac:dyDescent="0.25">
      <c r="A7" s="13" t="s">
        <v>0</v>
      </c>
      <c r="B7" s="13" t="s">
        <v>77</v>
      </c>
      <c r="C7" s="13" t="s">
        <v>9</v>
      </c>
      <c r="D7" s="32" t="s">
        <v>1</v>
      </c>
      <c r="E7" s="32" t="s">
        <v>75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  <c r="M7" s="10"/>
    </row>
    <row r="8" spans="1:13" x14ac:dyDescent="0.25">
      <c r="A8" s="2" t="s">
        <v>83</v>
      </c>
      <c r="B8" s="3">
        <v>1</v>
      </c>
      <c r="C8" s="18">
        <v>0</v>
      </c>
      <c r="D8" s="18">
        <v>2500</v>
      </c>
      <c r="E8" s="20"/>
      <c r="F8" s="18"/>
      <c r="G8" s="18">
        <v>2500</v>
      </c>
      <c r="H8" s="20">
        <v>2500</v>
      </c>
      <c r="I8" s="37"/>
      <c r="J8" s="18"/>
      <c r="K8" s="18"/>
      <c r="L8" s="18"/>
      <c r="M8" s="10"/>
    </row>
    <row r="9" spans="1:13" x14ac:dyDescent="0.25">
      <c r="A9" s="2" t="s">
        <v>89</v>
      </c>
      <c r="B9" s="3">
        <v>2</v>
      </c>
      <c r="C9" s="18">
        <v>0</v>
      </c>
      <c r="D9" s="18">
        <v>2500</v>
      </c>
      <c r="E9" s="20">
        <v>0</v>
      </c>
      <c r="F9" s="18">
        <v>0</v>
      </c>
      <c r="G9" s="18">
        <v>2500</v>
      </c>
      <c r="H9" s="20">
        <v>2500</v>
      </c>
      <c r="I9" s="37"/>
      <c r="J9" s="18"/>
      <c r="K9" s="18">
        <v>0</v>
      </c>
      <c r="L9" s="18">
        <v>0</v>
      </c>
      <c r="M9" s="10"/>
    </row>
    <row r="10" spans="1:13" x14ac:dyDescent="0.25">
      <c r="A10" s="2" t="s">
        <v>90</v>
      </c>
      <c r="B10" s="3">
        <v>3</v>
      </c>
      <c r="C10" s="18"/>
      <c r="D10" s="18">
        <v>4000</v>
      </c>
      <c r="E10" s="20"/>
      <c r="F10" s="18"/>
      <c r="G10" s="18">
        <v>4000</v>
      </c>
      <c r="H10" s="20">
        <v>4000</v>
      </c>
      <c r="I10" s="18">
        <v>0</v>
      </c>
      <c r="J10" s="18">
        <v>0</v>
      </c>
      <c r="K10" s="18">
        <v>0</v>
      </c>
      <c r="L10" s="18">
        <v>0</v>
      </c>
      <c r="M10" s="10"/>
    </row>
    <row r="11" spans="1:13" x14ac:dyDescent="0.25">
      <c r="A11" s="4" t="s">
        <v>91</v>
      </c>
      <c r="B11" s="3">
        <v>4</v>
      </c>
      <c r="C11" s="18"/>
      <c r="D11" s="18">
        <v>2500</v>
      </c>
      <c r="E11" s="20">
        <v>0</v>
      </c>
      <c r="F11" s="18">
        <v>0</v>
      </c>
      <c r="G11" s="18">
        <v>2500</v>
      </c>
      <c r="H11" s="20">
        <v>2500</v>
      </c>
      <c r="I11" s="18">
        <v>0</v>
      </c>
      <c r="J11" s="18">
        <v>0</v>
      </c>
      <c r="K11" s="18">
        <v>0</v>
      </c>
      <c r="L11" s="18">
        <v>0</v>
      </c>
      <c r="M11" s="10"/>
    </row>
    <row r="12" spans="1:13" x14ac:dyDescent="0.25">
      <c r="A12" s="4" t="s">
        <v>92</v>
      </c>
      <c r="B12" s="19">
        <v>5</v>
      </c>
      <c r="C12" s="18"/>
      <c r="D12" s="21">
        <v>2700</v>
      </c>
      <c r="E12" s="20"/>
      <c r="F12" s="18">
        <v>0</v>
      </c>
      <c r="G12" s="21">
        <v>2700</v>
      </c>
      <c r="H12" s="20">
        <v>2700</v>
      </c>
      <c r="I12" s="18">
        <v>0</v>
      </c>
      <c r="J12" s="18">
        <v>0</v>
      </c>
      <c r="K12" s="18"/>
      <c r="L12" s="18"/>
      <c r="M12" s="10"/>
    </row>
    <row r="13" spans="1:13" x14ac:dyDescent="0.25">
      <c r="A13" s="4" t="s">
        <v>93</v>
      </c>
      <c r="B13" s="19" t="s">
        <v>42</v>
      </c>
      <c r="C13" s="18"/>
      <c r="D13" s="21">
        <v>1500</v>
      </c>
      <c r="E13" s="20">
        <v>0</v>
      </c>
      <c r="F13" s="18">
        <v>0</v>
      </c>
      <c r="G13" s="21">
        <v>1500</v>
      </c>
      <c r="H13" s="20">
        <v>1500</v>
      </c>
      <c r="I13" s="18">
        <v>0</v>
      </c>
      <c r="J13" s="18">
        <v>0</v>
      </c>
      <c r="K13" s="18">
        <v>0</v>
      </c>
      <c r="L13" s="18"/>
      <c r="M13" s="10"/>
    </row>
    <row r="14" spans="1:13" x14ac:dyDescent="0.25">
      <c r="A14" s="63" t="s">
        <v>94</v>
      </c>
      <c r="B14" s="19" t="s">
        <v>44</v>
      </c>
      <c r="C14" s="18"/>
      <c r="D14" s="21">
        <v>1500</v>
      </c>
      <c r="E14" s="20"/>
      <c r="F14" s="18"/>
      <c r="G14" s="21">
        <v>1500</v>
      </c>
      <c r="H14" s="20">
        <v>1500</v>
      </c>
      <c r="I14" s="18"/>
      <c r="J14" s="18"/>
      <c r="K14" s="18"/>
      <c r="L14" s="18">
        <f>SUM(G14-H14)</f>
        <v>0</v>
      </c>
      <c r="M14" s="10"/>
    </row>
    <row r="15" spans="1:13" x14ac:dyDescent="0.25">
      <c r="A15" s="2" t="s">
        <v>45</v>
      </c>
      <c r="B15" s="19" t="s">
        <v>49</v>
      </c>
      <c r="C15" s="18"/>
      <c r="D15" s="21">
        <v>1500</v>
      </c>
      <c r="E15" s="20"/>
      <c r="F15" s="18"/>
      <c r="G15" s="21">
        <v>1500</v>
      </c>
      <c r="H15" s="20">
        <v>1500</v>
      </c>
      <c r="I15" s="18"/>
      <c r="J15" s="18"/>
      <c r="K15" s="18"/>
      <c r="L15" s="18">
        <f>SUM(G15-H15)</f>
        <v>0</v>
      </c>
      <c r="M15" s="10"/>
    </row>
    <row r="16" spans="1:13" x14ac:dyDescent="0.25">
      <c r="A16" s="63" t="s">
        <v>92</v>
      </c>
      <c r="B16" s="19" t="s">
        <v>66</v>
      </c>
      <c r="C16" s="18"/>
      <c r="D16" s="21">
        <v>1500</v>
      </c>
      <c r="E16" s="20"/>
      <c r="F16" s="18"/>
      <c r="G16" s="21">
        <v>1500</v>
      </c>
      <c r="H16" s="20">
        <v>1500</v>
      </c>
      <c r="I16" s="37"/>
      <c r="J16" s="18"/>
      <c r="K16" s="18"/>
      <c r="L16" s="18"/>
      <c r="M16" s="10"/>
    </row>
    <row r="17" spans="1:13" x14ac:dyDescent="0.25">
      <c r="A17" s="63" t="s">
        <v>85</v>
      </c>
      <c r="B17" s="19" t="s">
        <v>84</v>
      </c>
      <c r="C17" s="18"/>
      <c r="D17" s="21">
        <v>1500</v>
      </c>
      <c r="E17" s="20"/>
      <c r="F17" s="18"/>
      <c r="G17" s="21">
        <v>1500</v>
      </c>
      <c r="H17" s="20">
        <v>1500</v>
      </c>
      <c r="I17" s="18"/>
      <c r="J17" s="18"/>
      <c r="K17" s="18"/>
      <c r="L17" s="18"/>
      <c r="M17" s="10" t="s">
        <v>68</v>
      </c>
    </row>
    <row r="18" spans="1:13" x14ac:dyDescent="0.25">
      <c r="A18" s="4"/>
      <c r="B18" s="19"/>
      <c r="C18" s="18"/>
      <c r="D18" s="18"/>
      <c r="E18" s="20"/>
      <c r="F18" s="18"/>
      <c r="G18" s="18"/>
      <c r="H18" s="20"/>
      <c r="I18" s="18"/>
      <c r="J18" s="18"/>
      <c r="K18" s="18"/>
      <c r="L18" s="18"/>
      <c r="M18" s="10"/>
    </row>
    <row r="19" spans="1:13" x14ac:dyDescent="0.25">
      <c r="A19" s="16" t="s">
        <v>2</v>
      </c>
      <c r="B19" s="3"/>
      <c r="C19" s="18"/>
      <c r="D19" s="18">
        <f>SUM(D8:D18)</f>
        <v>21700</v>
      </c>
      <c r="E19" s="20">
        <v>0</v>
      </c>
      <c r="F19" s="18">
        <v>0</v>
      </c>
      <c r="G19" s="18">
        <f>SUM(G8:G18)</f>
        <v>21700</v>
      </c>
      <c r="H19" s="20">
        <f>SUM(H8:H18)</f>
        <v>21700</v>
      </c>
      <c r="I19" s="18"/>
      <c r="J19" s="18"/>
      <c r="K19" s="18">
        <f>SUM(K8:K18)</f>
        <v>0</v>
      </c>
      <c r="L19" s="18">
        <f>SUM(L8:L18)</f>
        <v>0</v>
      </c>
      <c r="M19" s="10"/>
    </row>
    <row r="20" spans="1:13" ht="16.5" x14ac:dyDescent="0.35">
      <c r="A20" s="62" t="s">
        <v>17</v>
      </c>
      <c r="B20" s="23"/>
      <c r="C20" s="10"/>
      <c r="D20" s="24"/>
      <c r="E20" s="10"/>
      <c r="F20" s="58"/>
      <c r="G20" s="10"/>
      <c r="H20" s="10"/>
      <c r="I20" s="10"/>
      <c r="J20" s="10"/>
      <c r="K20" s="48"/>
      <c r="L20" s="15"/>
      <c r="M20" s="10" t="s">
        <v>78</v>
      </c>
    </row>
    <row r="21" spans="1:13" ht="18" x14ac:dyDescent="0.4">
      <c r="A21" s="54" t="s">
        <v>62</v>
      </c>
      <c r="B21" s="23"/>
      <c r="C21" s="10"/>
      <c r="D21" s="49">
        <f>SUM(G19)</f>
        <v>21700</v>
      </c>
      <c r="E21" s="10"/>
      <c r="F21" s="60" t="s">
        <v>61</v>
      </c>
      <c r="G21" s="61"/>
      <c r="H21" s="61"/>
      <c r="I21" s="64">
        <f>SUM(D30)</f>
        <v>14030</v>
      </c>
      <c r="J21" s="10"/>
      <c r="K21" s="17"/>
      <c r="L21" s="15"/>
      <c r="M21" s="10"/>
    </row>
    <row r="22" spans="1:13" x14ac:dyDescent="0.25">
      <c r="A22" s="54" t="s">
        <v>2</v>
      </c>
      <c r="B22" s="23"/>
      <c r="C22" s="10"/>
      <c r="D22" s="49">
        <f>SUM(D21:D21)</f>
        <v>21700</v>
      </c>
      <c r="E22" s="10"/>
      <c r="F22" s="55"/>
      <c r="G22" s="10"/>
      <c r="H22" s="10"/>
      <c r="I22" s="52"/>
      <c r="J22" s="10"/>
      <c r="K22" s="17"/>
      <c r="L22" s="15"/>
      <c r="M22" s="10"/>
    </row>
    <row r="23" spans="1:13" x14ac:dyDescent="0.25">
      <c r="A23" s="54" t="s">
        <v>76</v>
      </c>
      <c r="B23" s="10"/>
      <c r="C23" s="10"/>
      <c r="D23" s="36">
        <f>SUM(D21-D24)</f>
        <v>19530</v>
      </c>
      <c r="E23" s="10"/>
      <c r="F23" s="55" t="s">
        <v>98</v>
      </c>
      <c r="G23" s="10"/>
      <c r="H23" s="10"/>
      <c r="I23" s="51"/>
      <c r="J23" s="10"/>
      <c r="K23" s="17"/>
      <c r="L23" s="15"/>
      <c r="M23" s="10"/>
    </row>
    <row r="24" spans="1:13" x14ac:dyDescent="0.25">
      <c r="A24" s="54" t="s">
        <v>46</v>
      </c>
      <c r="B24" s="23"/>
      <c r="C24" s="10"/>
      <c r="D24" s="52">
        <f>SUM(D21*10%)</f>
        <v>2170</v>
      </c>
      <c r="E24" s="10"/>
      <c r="F24" s="55"/>
      <c r="G24" s="10"/>
      <c r="H24" s="10"/>
      <c r="I24" s="51"/>
      <c r="J24" s="10"/>
      <c r="K24" s="15"/>
      <c r="L24" s="15"/>
      <c r="M24" s="10"/>
    </row>
    <row r="25" spans="1:13" x14ac:dyDescent="0.25">
      <c r="A25" s="54"/>
      <c r="B25" s="23"/>
      <c r="C25" s="10"/>
      <c r="D25" s="52"/>
      <c r="E25" s="10"/>
      <c r="F25" s="55"/>
      <c r="G25" s="10"/>
      <c r="H25" s="10"/>
      <c r="I25" s="51"/>
      <c r="J25" s="10"/>
      <c r="K25" s="15"/>
      <c r="L25" s="15"/>
      <c r="M25" s="10"/>
    </row>
    <row r="26" spans="1:13" x14ac:dyDescent="0.25">
      <c r="A26" s="54" t="s">
        <v>96</v>
      </c>
      <c r="B26" s="23"/>
      <c r="C26" s="10"/>
      <c r="D26" s="52">
        <v>5500</v>
      </c>
      <c r="E26" s="10"/>
      <c r="F26" s="10"/>
      <c r="G26" s="10"/>
      <c r="H26" s="10"/>
      <c r="I26" s="10"/>
      <c r="J26" s="10"/>
      <c r="K26" s="10"/>
      <c r="L26" s="10"/>
      <c r="M26" s="10"/>
    </row>
    <row r="27" spans="1:13" x14ac:dyDescent="0.25">
      <c r="A27" s="54"/>
      <c r="B27" s="23"/>
      <c r="C27" s="10"/>
      <c r="D27" s="52"/>
      <c r="E27" s="10"/>
      <c r="F27" s="29" t="s">
        <v>20</v>
      </c>
      <c r="G27" s="30"/>
      <c r="H27" s="10"/>
      <c r="I27" s="65" t="s">
        <v>21</v>
      </c>
      <c r="J27" s="29"/>
      <c r="K27" s="29" t="s">
        <v>22</v>
      </c>
      <c r="L27" s="15"/>
      <c r="M27" s="10"/>
    </row>
    <row r="28" spans="1:13" x14ac:dyDescent="0.25">
      <c r="A28" s="55" t="s">
        <v>2</v>
      </c>
      <c r="B28" s="23"/>
      <c r="C28" s="10"/>
      <c r="D28" s="53">
        <f>SUM(D24:D27)</f>
        <v>7670</v>
      </c>
      <c r="E28" s="10"/>
      <c r="F28" s="10"/>
      <c r="G28" s="10"/>
      <c r="H28" s="10"/>
      <c r="I28" s="10"/>
      <c r="J28" s="10"/>
      <c r="K28" s="10"/>
      <c r="L28" s="15"/>
      <c r="M28" s="10"/>
    </row>
    <row r="29" spans="1:13" x14ac:dyDescent="0.25">
      <c r="A29" s="55"/>
      <c r="B29" s="23"/>
      <c r="C29" s="10"/>
      <c r="D29" s="53"/>
      <c r="E29" s="10"/>
      <c r="F29" s="56" t="s">
        <v>23</v>
      </c>
      <c r="G29" s="56"/>
      <c r="H29" s="10"/>
      <c r="I29" s="56" t="s">
        <v>24</v>
      </c>
      <c r="J29" s="56"/>
      <c r="K29" s="56" t="s">
        <v>47</v>
      </c>
      <c r="L29" s="10"/>
      <c r="M29" s="10"/>
    </row>
    <row r="30" spans="1:13" x14ac:dyDescent="0.25">
      <c r="A30" s="55" t="s">
        <v>59</v>
      </c>
      <c r="B30" s="23"/>
      <c r="C30" s="10"/>
      <c r="D30" s="53">
        <f>SUM(D22-D28)</f>
        <v>14030</v>
      </c>
      <c r="E30" s="10"/>
      <c r="F30" s="56" t="s">
        <v>55</v>
      </c>
      <c r="G30" s="57"/>
      <c r="H30" s="10"/>
      <c r="I30" s="57" t="s">
        <v>27</v>
      </c>
      <c r="J30" s="56"/>
      <c r="K30" s="56" t="s">
        <v>56</v>
      </c>
      <c r="L30" s="10"/>
      <c r="M30" s="10"/>
    </row>
    <row r="31" spans="1:13" x14ac:dyDescent="0.25">
      <c r="A31" s="10"/>
      <c r="B31" s="10"/>
      <c r="C31" s="10"/>
      <c r="D31" s="10"/>
      <c r="E31" s="10"/>
      <c r="F31" s="10"/>
      <c r="G31" s="10"/>
      <c r="H31" s="10"/>
      <c r="I31" s="27"/>
      <c r="J31" s="27"/>
      <c r="K31" s="10"/>
      <c r="L31" s="10"/>
      <c r="M31" s="10"/>
    </row>
    <row r="32" spans="1:13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</sheetData>
  <pageMargins left="0.7" right="0.7" top="0.75" bottom="0.75" header="0.3" footer="0.3"/>
  <pageSetup orientation="landscape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13" workbookViewId="0">
      <selection activeCell="A32" sqref="A1:XFD1048576"/>
    </sheetView>
  </sheetViews>
  <sheetFormatPr defaultRowHeight="15" x14ac:dyDescent="0.25"/>
  <cols>
    <col min="1" max="1" width="17.5703125" customWidth="1"/>
    <col min="9" max="9" width="11.7109375" customWidth="1"/>
  </cols>
  <sheetData>
    <row r="1" spans="1:12" ht="28.5" x14ac:dyDescent="0.45">
      <c r="A1" s="10"/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</row>
    <row r="2" spans="1:12" x14ac:dyDescent="0.25">
      <c r="A2" s="10"/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</row>
    <row r="3" spans="1:12" ht="28.5" x14ac:dyDescent="0.25">
      <c r="A3" s="10"/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</row>
    <row r="4" spans="1:12" x14ac:dyDescent="0.25">
      <c r="A4" s="10"/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</row>
    <row r="5" spans="1:12" x14ac:dyDescent="0.25">
      <c r="A5" s="10"/>
      <c r="B5" s="5"/>
      <c r="C5" s="5"/>
      <c r="D5" s="8" t="s">
        <v>34</v>
      </c>
      <c r="E5" s="5"/>
      <c r="F5" s="5"/>
      <c r="G5" s="5"/>
      <c r="H5" s="5"/>
      <c r="I5" s="5"/>
      <c r="J5" s="6"/>
      <c r="K5" s="10"/>
      <c r="L5" s="10"/>
    </row>
    <row r="6" spans="1:12" ht="21" x14ac:dyDescent="0.25">
      <c r="A6" s="10"/>
      <c r="B6" s="40"/>
      <c r="C6" s="40"/>
      <c r="D6" s="46"/>
      <c r="E6" s="46"/>
      <c r="F6" s="47" t="s">
        <v>97</v>
      </c>
      <c r="G6" s="46"/>
      <c r="H6" s="46"/>
      <c r="I6" s="40"/>
      <c r="J6" s="40"/>
      <c r="K6" s="45"/>
      <c r="L6" s="45"/>
    </row>
    <row r="7" spans="1:12" x14ac:dyDescent="0.25">
      <c r="A7" s="13" t="s">
        <v>0</v>
      </c>
      <c r="B7" s="13" t="s">
        <v>77</v>
      </c>
      <c r="C7" s="13" t="s">
        <v>9</v>
      </c>
      <c r="D7" s="32" t="s">
        <v>1</v>
      </c>
      <c r="E7" s="32" t="s">
        <v>75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</row>
    <row r="8" spans="1:12" x14ac:dyDescent="0.25">
      <c r="A8" s="2"/>
      <c r="B8" s="3">
        <v>1</v>
      </c>
      <c r="C8" s="18">
        <v>0</v>
      </c>
      <c r="D8" s="18"/>
      <c r="E8" s="20"/>
      <c r="F8" s="18"/>
      <c r="G8" s="18"/>
      <c r="H8" s="20"/>
      <c r="I8" s="37"/>
      <c r="J8" s="18"/>
      <c r="K8" s="18"/>
      <c r="L8" s="18"/>
    </row>
    <row r="9" spans="1:12" x14ac:dyDescent="0.25">
      <c r="A9" s="2" t="s">
        <v>89</v>
      </c>
      <c r="B9" s="3">
        <v>2</v>
      </c>
      <c r="C9" s="18">
        <v>0</v>
      </c>
      <c r="D9" s="18">
        <v>2500</v>
      </c>
      <c r="E9" s="20">
        <v>0</v>
      </c>
      <c r="F9" s="18">
        <v>0</v>
      </c>
      <c r="G9" s="18">
        <v>2500</v>
      </c>
      <c r="H9" s="20">
        <v>2500</v>
      </c>
      <c r="I9" s="37"/>
      <c r="J9" s="18"/>
      <c r="K9" s="18">
        <v>0</v>
      </c>
      <c r="L9" s="18">
        <v>0</v>
      </c>
    </row>
    <row r="10" spans="1:12" x14ac:dyDescent="0.25">
      <c r="A10" s="2" t="s">
        <v>90</v>
      </c>
      <c r="B10" s="3">
        <v>3</v>
      </c>
      <c r="C10" s="18"/>
      <c r="D10" s="18">
        <v>4000</v>
      </c>
      <c r="E10" s="20"/>
      <c r="F10" s="18"/>
      <c r="G10" s="18">
        <v>4000</v>
      </c>
      <c r="H10" s="20">
        <v>4000</v>
      </c>
      <c r="I10" s="18">
        <v>0</v>
      </c>
      <c r="J10" s="18">
        <v>0</v>
      </c>
      <c r="K10" s="18">
        <v>0</v>
      </c>
      <c r="L10" s="18">
        <v>0</v>
      </c>
    </row>
    <row r="11" spans="1:12" x14ac:dyDescent="0.25">
      <c r="A11" s="4" t="s">
        <v>91</v>
      </c>
      <c r="B11" s="3">
        <v>4</v>
      </c>
      <c r="C11" s="18"/>
      <c r="D11" s="18">
        <v>2500</v>
      </c>
      <c r="E11" s="20">
        <v>0</v>
      </c>
      <c r="F11" s="18">
        <v>0</v>
      </c>
      <c r="G11" s="18">
        <v>2500</v>
      </c>
      <c r="H11" s="20">
        <v>2500</v>
      </c>
      <c r="I11" s="18">
        <v>0</v>
      </c>
      <c r="J11" s="18">
        <v>0</v>
      </c>
      <c r="K11" s="18">
        <v>0</v>
      </c>
      <c r="L11" s="18">
        <v>0</v>
      </c>
    </row>
    <row r="12" spans="1:12" x14ac:dyDescent="0.25">
      <c r="A12" s="4" t="s">
        <v>92</v>
      </c>
      <c r="B12" s="19">
        <v>5</v>
      </c>
      <c r="C12" s="18"/>
      <c r="D12" s="21">
        <v>2700</v>
      </c>
      <c r="E12" s="20"/>
      <c r="F12" s="18">
        <v>0</v>
      </c>
      <c r="G12" s="21">
        <v>2700</v>
      </c>
      <c r="H12" s="20">
        <v>2700</v>
      </c>
      <c r="I12" s="18">
        <v>0</v>
      </c>
      <c r="J12" s="18">
        <v>0</v>
      </c>
      <c r="K12" s="18"/>
      <c r="L12" s="18"/>
    </row>
    <row r="13" spans="1:12" x14ac:dyDescent="0.25">
      <c r="A13" s="4" t="s">
        <v>93</v>
      </c>
      <c r="B13" s="19" t="s">
        <v>42</v>
      </c>
      <c r="C13" s="18"/>
      <c r="D13" s="21">
        <v>1500</v>
      </c>
      <c r="E13" s="20">
        <v>0</v>
      </c>
      <c r="F13" s="18">
        <v>0</v>
      </c>
      <c r="G13" s="21">
        <v>1500</v>
      </c>
      <c r="H13" s="20">
        <v>1500</v>
      </c>
      <c r="I13" s="18">
        <v>0</v>
      </c>
      <c r="J13" s="18">
        <v>0</v>
      </c>
      <c r="K13" s="18">
        <v>0</v>
      </c>
      <c r="L13" s="18"/>
    </row>
    <row r="14" spans="1:12" x14ac:dyDescent="0.25">
      <c r="A14" s="63" t="s">
        <v>94</v>
      </c>
      <c r="B14" s="19" t="s">
        <v>44</v>
      </c>
      <c r="C14" s="18"/>
      <c r="D14" s="21">
        <v>1500</v>
      </c>
      <c r="E14" s="20"/>
      <c r="F14" s="18"/>
      <c r="G14" s="21">
        <v>1500</v>
      </c>
      <c r="H14" s="20">
        <v>1500</v>
      </c>
      <c r="I14" s="18"/>
      <c r="J14" s="18"/>
      <c r="K14" s="18"/>
      <c r="L14" s="18">
        <f>SUM(G14-H14)</f>
        <v>0</v>
      </c>
    </row>
    <row r="15" spans="1:12" x14ac:dyDescent="0.25">
      <c r="A15" s="2" t="s">
        <v>45</v>
      </c>
      <c r="B15" s="19" t="s">
        <v>49</v>
      </c>
      <c r="C15" s="18"/>
      <c r="D15" s="21">
        <v>1500</v>
      </c>
      <c r="E15" s="20"/>
      <c r="F15" s="18"/>
      <c r="G15" s="21">
        <v>1500</v>
      </c>
      <c r="H15" s="20">
        <v>1500</v>
      </c>
      <c r="I15" s="18"/>
      <c r="J15" s="18"/>
      <c r="K15" s="18"/>
      <c r="L15" s="18">
        <f>SUM(G15-H15)</f>
        <v>0</v>
      </c>
    </row>
    <row r="16" spans="1:12" x14ac:dyDescent="0.25">
      <c r="A16" s="63" t="s">
        <v>92</v>
      </c>
      <c r="B16" s="19" t="s">
        <v>66</v>
      </c>
      <c r="C16" s="18"/>
      <c r="D16" s="21">
        <v>1500</v>
      </c>
      <c r="E16" s="20"/>
      <c r="F16" s="18"/>
      <c r="G16" s="21">
        <v>1500</v>
      </c>
      <c r="H16" s="20">
        <v>1500</v>
      </c>
      <c r="I16" s="37"/>
      <c r="J16" s="18"/>
      <c r="K16" s="18"/>
      <c r="L16" s="18"/>
    </row>
    <row r="17" spans="1:12" x14ac:dyDescent="0.25">
      <c r="A17" s="63" t="s">
        <v>85</v>
      </c>
      <c r="B17" s="19" t="s">
        <v>84</v>
      </c>
      <c r="C17" s="18"/>
      <c r="D17" s="21">
        <v>1500</v>
      </c>
      <c r="E17" s="20"/>
      <c r="F17" s="18"/>
      <c r="G17" s="21">
        <v>1500</v>
      </c>
      <c r="H17" s="20">
        <v>1500</v>
      </c>
      <c r="I17" s="18"/>
      <c r="J17" s="18"/>
      <c r="K17" s="18"/>
      <c r="L17" s="18"/>
    </row>
    <row r="18" spans="1:12" x14ac:dyDescent="0.25">
      <c r="A18" s="4"/>
      <c r="B18" s="19"/>
      <c r="C18" s="18"/>
      <c r="D18" s="18"/>
      <c r="E18" s="20"/>
      <c r="F18" s="18"/>
      <c r="G18" s="18"/>
      <c r="H18" s="20"/>
      <c r="I18" s="18"/>
      <c r="J18" s="18"/>
      <c r="K18" s="18"/>
      <c r="L18" s="18"/>
    </row>
    <row r="19" spans="1:12" x14ac:dyDescent="0.25">
      <c r="A19" s="16" t="s">
        <v>2</v>
      </c>
      <c r="B19" s="3"/>
      <c r="C19" s="18"/>
      <c r="D19" s="18">
        <f>SUM(D8:D18)</f>
        <v>19200</v>
      </c>
      <c r="E19" s="20">
        <v>0</v>
      </c>
      <c r="F19" s="18">
        <v>0</v>
      </c>
      <c r="G19" s="18">
        <f>SUM(G8:G18)</f>
        <v>19200</v>
      </c>
      <c r="H19" s="20">
        <f>SUM(H8:H18)</f>
        <v>19200</v>
      </c>
      <c r="I19" s="18"/>
      <c r="J19" s="18"/>
      <c r="K19" s="18">
        <f>SUM(K8:K18)</f>
        <v>0</v>
      </c>
      <c r="L19" s="18">
        <f>SUM(L8:L18)</f>
        <v>0</v>
      </c>
    </row>
    <row r="20" spans="1:12" ht="16.5" x14ac:dyDescent="0.35">
      <c r="A20" s="62" t="s">
        <v>17</v>
      </c>
      <c r="B20" s="23"/>
      <c r="C20" s="10"/>
      <c r="D20" s="24"/>
      <c r="E20" s="10"/>
      <c r="F20" s="58"/>
      <c r="G20" s="10"/>
      <c r="H20" s="10"/>
      <c r="I20" s="10"/>
      <c r="J20" s="10"/>
      <c r="K20" s="48"/>
      <c r="L20" s="15"/>
    </row>
    <row r="21" spans="1:12" ht="18" x14ac:dyDescent="0.4">
      <c r="A21" s="54" t="s">
        <v>62</v>
      </c>
      <c r="B21" s="23"/>
      <c r="C21" s="10"/>
      <c r="D21" s="49">
        <f>SUM(G19)</f>
        <v>19200</v>
      </c>
      <c r="E21" s="10"/>
      <c r="F21" s="60" t="s">
        <v>61</v>
      </c>
      <c r="G21" s="61"/>
      <c r="H21" s="61"/>
      <c r="I21" s="64">
        <f>SUM(D30)</f>
        <v>9780</v>
      </c>
      <c r="J21" s="10"/>
      <c r="K21" s="17"/>
      <c r="L21" s="15"/>
    </row>
    <row r="22" spans="1:12" x14ac:dyDescent="0.25">
      <c r="A22" s="54" t="s">
        <v>2</v>
      </c>
      <c r="B22" s="23"/>
      <c r="C22" s="10"/>
      <c r="D22" s="49">
        <f>SUM(D21:D21)</f>
        <v>19200</v>
      </c>
      <c r="E22" s="10"/>
      <c r="F22" s="55"/>
      <c r="G22" s="10"/>
      <c r="H22" s="10"/>
      <c r="I22" s="52"/>
      <c r="J22" s="10"/>
      <c r="K22" s="17"/>
      <c r="L22" s="15"/>
    </row>
    <row r="23" spans="1:12" x14ac:dyDescent="0.25">
      <c r="A23" s="54" t="s">
        <v>76</v>
      </c>
      <c r="B23" s="10"/>
      <c r="C23" s="10"/>
      <c r="D23" s="36">
        <f>SUM(D21-D24)</f>
        <v>17280</v>
      </c>
      <c r="E23" s="10"/>
      <c r="F23" s="55" t="s">
        <v>98</v>
      </c>
      <c r="G23" s="10"/>
      <c r="H23" s="10"/>
      <c r="I23" s="51"/>
      <c r="J23" s="10"/>
      <c r="K23" s="17"/>
      <c r="L23" s="15"/>
    </row>
    <row r="24" spans="1:12" x14ac:dyDescent="0.25">
      <c r="A24" s="54" t="s">
        <v>46</v>
      </c>
      <c r="B24" s="23"/>
      <c r="C24" s="10"/>
      <c r="D24" s="52">
        <f>SUM(D21*10%)</f>
        <v>1920</v>
      </c>
      <c r="E24" s="10"/>
      <c r="F24" s="55"/>
      <c r="G24" s="10"/>
      <c r="H24" s="10"/>
      <c r="I24" s="51"/>
      <c r="J24" s="10"/>
      <c r="K24" s="15"/>
      <c r="L24" s="15"/>
    </row>
    <row r="25" spans="1:12" x14ac:dyDescent="0.25">
      <c r="A25" s="54"/>
      <c r="B25" s="23"/>
      <c r="C25" s="10"/>
      <c r="D25" s="52"/>
      <c r="E25" s="10"/>
      <c r="F25" s="55"/>
      <c r="G25" s="10"/>
      <c r="H25" s="10"/>
      <c r="I25" s="51"/>
      <c r="J25" s="10"/>
      <c r="K25" s="15"/>
      <c r="L25" s="15"/>
    </row>
    <row r="26" spans="1:12" x14ac:dyDescent="0.25">
      <c r="A26" s="54" t="s">
        <v>96</v>
      </c>
      <c r="B26" s="23"/>
      <c r="C26" s="10"/>
      <c r="D26" s="52">
        <v>5500</v>
      </c>
      <c r="E26" s="10"/>
      <c r="F26" s="10"/>
      <c r="G26" s="10"/>
      <c r="H26" s="10"/>
      <c r="I26" s="10"/>
      <c r="J26" s="10"/>
      <c r="K26" s="10"/>
      <c r="L26" s="10"/>
    </row>
    <row r="27" spans="1:12" x14ac:dyDescent="0.25">
      <c r="A27" s="54" t="s">
        <v>99</v>
      </c>
      <c r="B27" s="23"/>
      <c r="C27" s="10"/>
      <c r="D27" s="52">
        <v>2000</v>
      </c>
      <c r="E27" s="10"/>
      <c r="F27" s="29" t="s">
        <v>20</v>
      </c>
      <c r="G27" s="30"/>
      <c r="H27" s="10"/>
      <c r="I27" s="65" t="s">
        <v>21</v>
      </c>
      <c r="J27" s="29"/>
      <c r="K27" s="29" t="s">
        <v>22</v>
      </c>
      <c r="L27" s="15"/>
    </row>
    <row r="28" spans="1:12" x14ac:dyDescent="0.25">
      <c r="A28" s="55" t="s">
        <v>2</v>
      </c>
      <c r="B28" s="23"/>
      <c r="C28" s="10"/>
      <c r="D28" s="53">
        <f>SUM(D24:D27)</f>
        <v>9420</v>
      </c>
      <c r="E28" s="10"/>
      <c r="F28" s="10"/>
      <c r="G28" s="10"/>
      <c r="H28" s="10"/>
      <c r="I28" s="10"/>
      <c r="J28" s="10"/>
      <c r="K28" s="10"/>
      <c r="L28" s="15"/>
    </row>
    <row r="29" spans="1:12" x14ac:dyDescent="0.25">
      <c r="A29" s="55"/>
      <c r="B29" s="23"/>
      <c r="C29" s="10"/>
      <c r="D29" s="53"/>
      <c r="E29" s="10"/>
      <c r="F29" s="56" t="s">
        <v>23</v>
      </c>
      <c r="G29" s="56"/>
      <c r="H29" s="10"/>
      <c r="I29" s="56" t="s">
        <v>24</v>
      </c>
      <c r="J29" s="56"/>
      <c r="K29" s="56" t="s">
        <v>47</v>
      </c>
      <c r="L29" s="10"/>
    </row>
    <row r="30" spans="1:12" x14ac:dyDescent="0.25">
      <c r="A30" s="55" t="s">
        <v>59</v>
      </c>
      <c r="B30" s="23"/>
      <c r="C30" s="10"/>
      <c r="D30" s="53">
        <f>SUM(D22-D28)</f>
        <v>9780</v>
      </c>
      <c r="E30" s="10"/>
      <c r="F30" s="56" t="s">
        <v>55</v>
      </c>
      <c r="G30" s="57"/>
      <c r="H30" s="10"/>
      <c r="I30" s="57" t="s">
        <v>27</v>
      </c>
      <c r="J30" s="56"/>
      <c r="K30" s="56" t="s">
        <v>56</v>
      </c>
      <c r="L30" s="10"/>
    </row>
    <row r="31" spans="1:12" x14ac:dyDescent="0.25">
      <c r="A31" s="10"/>
      <c r="B31" s="10"/>
      <c r="C31" s="10"/>
      <c r="D31" s="10"/>
      <c r="E31" s="10"/>
      <c r="F31" s="10"/>
      <c r="G31" s="10"/>
      <c r="H31" s="10"/>
      <c r="I31" s="27"/>
      <c r="J31" s="27"/>
      <c r="K31" s="10"/>
      <c r="L31" s="10"/>
    </row>
    <row r="32" spans="1:12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10" workbookViewId="0">
      <selection activeCell="G22" sqref="G22"/>
    </sheetView>
  </sheetViews>
  <sheetFormatPr defaultRowHeight="15" x14ac:dyDescent="0.25"/>
  <cols>
    <col min="1" max="1" width="17.5703125" style="10" customWidth="1"/>
    <col min="2" max="8" width="9.140625" style="10"/>
    <col min="9" max="9" width="11.7109375" style="10" customWidth="1"/>
    <col min="10" max="16384" width="9.140625" style="10"/>
  </cols>
  <sheetData>
    <row r="1" spans="1:12" ht="28.5" x14ac:dyDescent="0.45"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</row>
    <row r="2" spans="1:12" x14ac:dyDescent="0.25"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</row>
    <row r="3" spans="1:12" ht="28.5" x14ac:dyDescent="0.25"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</row>
    <row r="4" spans="1:12" x14ac:dyDescent="0.25"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</row>
    <row r="5" spans="1:12" x14ac:dyDescent="0.25">
      <c r="B5" s="5"/>
      <c r="C5" s="5"/>
      <c r="D5" s="8" t="s">
        <v>34</v>
      </c>
      <c r="E5" s="5"/>
      <c r="F5" s="5"/>
      <c r="G5" s="5"/>
      <c r="H5" s="5"/>
      <c r="I5" s="5"/>
      <c r="J5" s="6"/>
    </row>
    <row r="6" spans="1:12" ht="21" x14ac:dyDescent="0.25">
      <c r="B6" s="40"/>
      <c r="C6" s="40"/>
      <c r="D6" s="46"/>
      <c r="E6" s="46"/>
      <c r="F6" s="47" t="s">
        <v>97</v>
      </c>
      <c r="G6" s="46"/>
      <c r="H6" s="46"/>
      <c r="I6" s="40"/>
      <c r="J6" s="40"/>
      <c r="K6" s="45"/>
      <c r="L6" s="45"/>
    </row>
    <row r="7" spans="1:12" x14ac:dyDescent="0.25">
      <c r="A7" s="13" t="s">
        <v>0</v>
      </c>
      <c r="B7" s="13" t="s">
        <v>77</v>
      </c>
      <c r="C7" s="13" t="s">
        <v>9</v>
      </c>
      <c r="D7" s="32" t="s">
        <v>1</v>
      </c>
      <c r="E7" s="32" t="s">
        <v>75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</row>
    <row r="8" spans="1:12" x14ac:dyDescent="0.25">
      <c r="A8" s="2"/>
      <c r="B8" s="3">
        <v>1</v>
      </c>
      <c r="C8" s="18">
        <v>0</v>
      </c>
      <c r="D8" s="18"/>
      <c r="E8" s="20"/>
      <c r="F8" s="18"/>
      <c r="G8" s="18"/>
      <c r="H8" s="20"/>
      <c r="I8" s="37"/>
      <c r="J8" s="18"/>
      <c r="K8" s="18"/>
      <c r="L8" s="18"/>
    </row>
    <row r="9" spans="1:12" x14ac:dyDescent="0.25">
      <c r="A9" s="2" t="s">
        <v>89</v>
      </c>
      <c r="B9" s="3">
        <v>2</v>
      </c>
      <c r="C9" s="18">
        <v>0</v>
      </c>
      <c r="D9" s="18">
        <v>2500</v>
      </c>
      <c r="E9" s="20">
        <v>0</v>
      </c>
      <c r="F9" s="18">
        <v>0</v>
      </c>
      <c r="G9" s="18">
        <v>2500</v>
      </c>
      <c r="H9" s="20">
        <v>2500</v>
      </c>
      <c r="I9" s="37"/>
      <c r="J9" s="18"/>
      <c r="K9" s="18">
        <v>0</v>
      </c>
      <c r="L9" s="18">
        <v>0</v>
      </c>
    </row>
    <row r="10" spans="1:12" x14ac:dyDescent="0.25">
      <c r="A10" s="2" t="s">
        <v>90</v>
      </c>
      <c r="B10" s="3">
        <v>3</v>
      </c>
      <c r="C10" s="18"/>
      <c r="D10" s="18">
        <v>4000</v>
      </c>
      <c r="E10" s="20"/>
      <c r="F10" s="18"/>
      <c r="G10" s="18">
        <v>4000</v>
      </c>
      <c r="H10" s="20">
        <v>4000</v>
      </c>
      <c r="I10" s="18">
        <v>0</v>
      </c>
      <c r="J10" s="18">
        <v>0</v>
      </c>
      <c r="K10" s="18">
        <v>0</v>
      </c>
      <c r="L10" s="18">
        <v>0</v>
      </c>
    </row>
    <row r="11" spans="1:12" x14ac:dyDescent="0.25">
      <c r="A11" s="4" t="s">
        <v>91</v>
      </c>
      <c r="B11" s="3">
        <v>4</v>
      </c>
      <c r="C11" s="18"/>
      <c r="D11" s="18">
        <v>2500</v>
      </c>
      <c r="E11" s="20">
        <v>0</v>
      </c>
      <c r="F11" s="18">
        <v>0</v>
      </c>
      <c r="G11" s="18">
        <v>2500</v>
      </c>
      <c r="H11" s="20">
        <v>2500</v>
      </c>
      <c r="I11" s="18">
        <v>0</v>
      </c>
      <c r="J11" s="18">
        <v>0</v>
      </c>
      <c r="K11" s="18">
        <v>0</v>
      </c>
      <c r="L11" s="18">
        <v>0</v>
      </c>
    </row>
    <row r="12" spans="1:12" x14ac:dyDescent="0.25">
      <c r="A12" s="4" t="s">
        <v>92</v>
      </c>
      <c r="B12" s="19">
        <v>5</v>
      </c>
      <c r="C12" s="18"/>
      <c r="D12" s="21">
        <v>2700</v>
      </c>
      <c r="E12" s="20"/>
      <c r="F12" s="18">
        <v>0</v>
      </c>
      <c r="G12" s="21">
        <v>2700</v>
      </c>
      <c r="H12" s="20">
        <v>2700</v>
      </c>
      <c r="I12" s="18">
        <v>0</v>
      </c>
      <c r="J12" s="18">
        <v>0</v>
      </c>
      <c r="K12" s="18"/>
      <c r="L12" s="18"/>
    </row>
    <row r="13" spans="1:12" x14ac:dyDescent="0.25">
      <c r="A13" s="4" t="s">
        <v>93</v>
      </c>
      <c r="B13" s="19" t="s">
        <v>42</v>
      </c>
      <c r="C13" s="18"/>
      <c r="D13" s="21">
        <v>1500</v>
      </c>
      <c r="E13" s="20">
        <v>0</v>
      </c>
      <c r="F13" s="18">
        <v>0</v>
      </c>
      <c r="G13" s="21">
        <v>1500</v>
      </c>
      <c r="H13" s="20">
        <v>1500</v>
      </c>
      <c r="I13" s="18">
        <v>0</v>
      </c>
      <c r="J13" s="18">
        <v>0</v>
      </c>
      <c r="K13" s="18">
        <v>0</v>
      </c>
      <c r="L13" s="18"/>
    </row>
    <row r="14" spans="1:12" x14ac:dyDescent="0.25">
      <c r="A14" s="63" t="s">
        <v>94</v>
      </c>
      <c r="B14" s="19" t="s">
        <v>44</v>
      </c>
      <c r="C14" s="18"/>
      <c r="D14" s="21">
        <v>1500</v>
      </c>
      <c r="E14" s="20"/>
      <c r="F14" s="18"/>
      <c r="G14" s="21">
        <v>1500</v>
      </c>
      <c r="H14" s="20">
        <v>1500</v>
      </c>
      <c r="I14" s="18"/>
      <c r="J14" s="18"/>
      <c r="K14" s="18"/>
      <c r="L14" s="18">
        <f>SUM(G14-H14)</f>
        <v>0</v>
      </c>
    </row>
    <row r="15" spans="1:12" x14ac:dyDescent="0.25">
      <c r="A15" s="2" t="s">
        <v>45</v>
      </c>
      <c r="B15" s="19" t="s">
        <v>49</v>
      </c>
      <c r="C15" s="18"/>
      <c r="D15" s="21">
        <v>1500</v>
      </c>
      <c r="E15" s="20"/>
      <c r="F15" s="18"/>
      <c r="G15" s="21">
        <v>1500</v>
      </c>
      <c r="H15" s="20">
        <v>1500</v>
      </c>
      <c r="I15" s="18"/>
      <c r="J15" s="18"/>
      <c r="K15" s="18"/>
      <c r="L15" s="18">
        <f>SUM(G15-H15)</f>
        <v>0</v>
      </c>
    </row>
    <row r="16" spans="1:12" x14ac:dyDescent="0.25">
      <c r="A16" s="63" t="s">
        <v>92</v>
      </c>
      <c r="B16" s="19" t="s">
        <v>66</v>
      </c>
      <c r="C16" s="18"/>
      <c r="D16" s="21">
        <v>1500</v>
      </c>
      <c r="E16" s="20"/>
      <c r="F16" s="18"/>
      <c r="G16" s="21">
        <v>1500</v>
      </c>
      <c r="H16" s="20">
        <v>1500</v>
      </c>
      <c r="I16" s="37"/>
      <c r="J16" s="18"/>
      <c r="K16" s="18"/>
      <c r="L16" s="18"/>
    </row>
    <row r="17" spans="1:12" x14ac:dyDescent="0.25">
      <c r="A17" s="63" t="s">
        <v>85</v>
      </c>
      <c r="B17" s="19" t="s">
        <v>84</v>
      </c>
      <c r="C17" s="18"/>
      <c r="D17" s="21">
        <v>1500</v>
      </c>
      <c r="E17" s="20"/>
      <c r="F17" s="18"/>
      <c r="G17" s="21">
        <v>1500</v>
      </c>
      <c r="H17" s="20">
        <v>1500</v>
      </c>
      <c r="I17" s="18"/>
      <c r="J17" s="18"/>
      <c r="K17" s="18"/>
      <c r="L17" s="18"/>
    </row>
    <row r="18" spans="1:12" x14ac:dyDescent="0.25">
      <c r="A18" s="4"/>
      <c r="B18" s="19"/>
      <c r="C18" s="18"/>
      <c r="D18" s="18"/>
      <c r="E18" s="20"/>
      <c r="F18" s="18"/>
      <c r="G18" s="18"/>
      <c r="H18" s="20"/>
      <c r="I18" s="18"/>
      <c r="J18" s="18"/>
      <c r="K18" s="18"/>
      <c r="L18" s="18"/>
    </row>
    <row r="19" spans="1:12" x14ac:dyDescent="0.25">
      <c r="A19" s="16" t="s">
        <v>2</v>
      </c>
      <c r="B19" s="3"/>
      <c r="C19" s="18"/>
      <c r="D19" s="18">
        <f>SUM(D8:D18)</f>
        <v>19200</v>
      </c>
      <c r="E19" s="20">
        <v>0</v>
      </c>
      <c r="F19" s="18">
        <v>0</v>
      </c>
      <c r="G19" s="18">
        <f>SUM(G8:G18)</f>
        <v>19200</v>
      </c>
      <c r="H19" s="20">
        <f>SUM(H8:H18)</f>
        <v>19200</v>
      </c>
      <c r="I19" s="18"/>
      <c r="J19" s="18"/>
      <c r="K19" s="18">
        <f>SUM(K8:K18)</f>
        <v>0</v>
      </c>
      <c r="L19" s="18">
        <f>SUM(L8:L18)</f>
        <v>0</v>
      </c>
    </row>
    <row r="20" spans="1:12" ht="16.5" x14ac:dyDescent="0.35">
      <c r="A20" s="62" t="s">
        <v>17</v>
      </c>
      <c r="B20" s="23"/>
      <c r="D20" s="24"/>
      <c r="F20" s="58"/>
      <c r="K20" s="48"/>
      <c r="L20" s="15"/>
    </row>
    <row r="21" spans="1:12" ht="18" x14ac:dyDescent="0.4">
      <c r="A21" s="54" t="s">
        <v>62</v>
      </c>
      <c r="B21" s="23"/>
      <c r="D21" s="49">
        <f>SUM(G19)</f>
        <v>19200</v>
      </c>
      <c r="F21" s="60" t="s">
        <v>61</v>
      </c>
      <c r="G21" s="61"/>
      <c r="H21" s="61"/>
      <c r="I21" s="64">
        <f>SUM(D30)</f>
        <v>9780</v>
      </c>
      <c r="K21" s="17"/>
      <c r="L21" s="15"/>
    </row>
    <row r="22" spans="1:12" x14ac:dyDescent="0.25">
      <c r="A22" s="54" t="s">
        <v>2</v>
      </c>
      <c r="B22" s="23"/>
      <c r="D22" s="49">
        <f>SUM(D21:D21)</f>
        <v>19200</v>
      </c>
      <c r="F22" s="55"/>
      <c r="I22" s="52"/>
      <c r="K22" s="17"/>
      <c r="L22" s="15"/>
    </row>
    <row r="23" spans="1:12" x14ac:dyDescent="0.25">
      <c r="A23" s="54" t="s">
        <v>76</v>
      </c>
      <c r="D23" s="36">
        <f>SUM(D21-D24)</f>
        <v>17280</v>
      </c>
      <c r="F23" s="55" t="s">
        <v>98</v>
      </c>
      <c r="I23" s="51"/>
      <c r="K23" s="17"/>
      <c r="L23" s="15"/>
    </row>
    <row r="24" spans="1:12" x14ac:dyDescent="0.25">
      <c r="A24" s="54" t="s">
        <v>46</v>
      </c>
      <c r="B24" s="23"/>
      <c r="D24" s="52">
        <f>SUM(D21*10%)</f>
        <v>1920</v>
      </c>
      <c r="F24" s="55"/>
      <c r="I24" s="51"/>
      <c r="K24" s="15"/>
      <c r="L24" s="15"/>
    </row>
    <row r="25" spans="1:12" x14ac:dyDescent="0.25">
      <c r="A25" s="54"/>
      <c r="B25" s="23"/>
      <c r="D25" s="52"/>
      <c r="F25" s="55"/>
      <c r="I25" s="51"/>
      <c r="K25" s="15"/>
      <c r="L25" s="15"/>
    </row>
    <row r="26" spans="1:12" x14ac:dyDescent="0.25">
      <c r="A26" s="54" t="s">
        <v>96</v>
      </c>
      <c r="B26" s="23"/>
      <c r="D26" s="52">
        <v>5500</v>
      </c>
    </row>
    <row r="27" spans="1:12" x14ac:dyDescent="0.25">
      <c r="A27" s="54" t="s">
        <v>99</v>
      </c>
      <c r="B27" s="23"/>
      <c r="D27" s="52">
        <v>2000</v>
      </c>
      <c r="F27" s="29" t="s">
        <v>20</v>
      </c>
      <c r="G27" s="30"/>
      <c r="I27" s="65" t="s">
        <v>21</v>
      </c>
      <c r="J27" s="29"/>
      <c r="K27" s="29" t="s">
        <v>22</v>
      </c>
      <c r="L27" s="15"/>
    </row>
    <row r="28" spans="1:12" x14ac:dyDescent="0.25">
      <c r="A28" s="55" t="s">
        <v>2</v>
      </c>
      <c r="B28" s="23"/>
      <c r="D28" s="53">
        <f>SUM(D24:D27)</f>
        <v>9420</v>
      </c>
      <c r="L28" s="15"/>
    </row>
    <row r="29" spans="1:12" x14ac:dyDescent="0.25">
      <c r="A29" s="55"/>
      <c r="B29" s="23"/>
      <c r="D29" s="53"/>
      <c r="F29" s="56" t="s">
        <v>23</v>
      </c>
      <c r="G29" s="56"/>
      <c r="I29" s="56" t="s">
        <v>24</v>
      </c>
      <c r="J29" s="56"/>
      <c r="K29" s="56" t="s">
        <v>47</v>
      </c>
    </row>
    <row r="30" spans="1:12" x14ac:dyDescent="0.25">
      <c r="A30" s="55" t="s">
        <v>59</v>
      </c>
      <c r="B30" s="23"/>
      <c r="D30" s="53">
        <f>SUM(D22-D28)</f>
        <v>9780</v>
      </c>
      <c r="F30" s="56" t="s">
        <v>55</v>
      </c>
      <c r="G30" s="57"/>
      <c r="I30" s="57" t="s">
        <v>27</v>
      </c>
      <c r="J30" s="56"/>
      <c r="K30" s="56" t="s">
        <v>56</v>
      </c>
    </row>
    <row r="31" spans="1:12" x14ac:dyDescent="0.25">
      <c r="I31" s="27"/>
      <c r="J31" s="2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4" workbookViewId="0">
      <selection activeCell="G17" sqref="G17"/>
    </sheetView>
  </sheetViews>
  <sheetFormatPr defaultRowHeight="15" x14ac:dyDescent="0.25"/>
  <cols>
    <col min="1" max="1" width="17.5703125" style="10" customWidth="1"/>
    <col min="2" max="8" width="9.140625" style="10"/>
    <col min="9" max="9" width="11.7109375" style="10" customWidth="1"/>
    <col min="10" max="16384" width="9.140625" style="10"/>
  </cols>
  <sheetData>
    <row r="1" spans="1:12" ht="28.5" x14ac:dyDescent="0.45"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</row>
    <row r="2" spans="1:12" x14ac:dyDescent="0.25"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</row>
    <row r="3" spans="1:12" ht="28.5" x14ac:dyDescent="0.25"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</row>
    <row r="4" spans="1:12" x14ac:dyDescent="0.25"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</row>
    <row r="5" spans="1:12" x14ac:dyDescent="0.25">
      <c r="B5" s="5"/>
      <c r="C5" s="5"/>
      <c r="D5" s="8" t="s">
        <v>34</v>
      </c>
      <c r="E5" s="5"/>
      <c r="F5" s="5"/>
      <c r="G5" s="5"/>
      <c r="H5" s="5"/>
      <c r="I5" s="5"/>
      <c r="J5" s="6"/>
    </row>
    <row r="6" spans="1:12" ht="21" x14ac:dyDescent="0.25">
      <c r="B6" s="40"/>
      <c r="C6" s="40"/>
      <c r="D6" s="46"/>
      <c r="E6" s="46"/>
      <c r="F6" s="47" t="s">
        <v>97</v>
      </c>
      <c r="G6" s="46"/>
      <c r="H6" s="46"/>
      <c r="I6" s="40"/>
      <c r="J6" s="40"/>
      <c r="K6" s="45"/>
      <c r="L6" s="45"/>
    </row>
    <row r="7" spans="1:12" x14ac:dyDescent="0.25">
      <c r="A7" s="13" t="s">
        <v>0</v>
      </c>
      <c r="B7" s="13" t="s">
        <v>77</v>
      </c>
      <c r="C7" s="13" t="s">
        <v>9</v>
      </c>
      <c r="D7" s="32" t="s">
        <v>1</v>
      </c>
      <c r="E7" s="32" t="s">
        <v>75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</row>
    <row r="8" spans="1:12" x14ac:dyDescent="0.25">
      <c r="A8" s="2"/>
      <c r="B8" s="3">
        <v>1</v>
      </c>
      <c r="C8" s="18">
        <v>0</v>
      </c>
      <c r="D8" s="18"/>
      <c r="E8" s="20"/>
      <c r="F8" s="18"/>
      <c r="G8" s="18">
        <v>2500</v>
      </c>
      <c r="H8" s="20"/>
      <c r="I8" s="37"/>
      <c r="J8" s="18"/>
      <c r="K8" s="18"/>
      <c r="L8" s="18"/>
    </row>
    <row r="9" spans="1:12" x14ac:dyDescent="0.25">
      <c r="A9" s="2" t="s">
        <v>89</v>
      </c>
      <c r="B9" s="3">
        <v>2</v>
      </c>
      <c r="C9" s="18">
        <v>0</v>
      </c>
      <c r="D9" s="18">
        <v>2500</v>
      </c>
      <c r="E9" s="20">
        <v>0</v>
      </c>
      <c r="F9" s="18">
        <v>0</v>
      </c>
      <c r="G9" s="18">
        <v>2500</v>
      </c>
      <c r="H9" s="20">
        <v>2500</v>
      </c>
      <c r="I9" s="37"/>
      <c r="J9" s="18"/>
      <c r="K9" s="18">
        <v>0</v>
      </c>
      <c r="L9" s="18">
        <v>0</v>
      </c>
    </row>
    <row r="10" spans="1:12" x14ac:dyDescent="0.25">
      <c r="A10" s="2" t="s">
        <v>90</v>
      </c>
      <c r="B10" s="3">
        <v>3</v>
      </c>
      <c r="C10" s="18"/>
      <c r="D10" s="18">
        <v>4000</v>
      </c>
      <c r="E10" s="20"/>
      <c r="F10" s="18"/>
      <c r="G10" s="18">
        <v>4000</v>
      </c>
      <c r="H10" s="20">
        <v>4000</v>
      </c>
      <c r="I10" s="18">
        <v>0</v>
      </c>
      <c r="J10" s="18">
        <v>0</v>
      </c>
      <c r="K10" s="18">
        <v>0</v>
      </c>
      <c r="L10" s="18">
        <v>0</v>
      </c>
    </row>
    <row r="11" spans="1:12" x14ac:dyDescent="0.25">
      <c r="A11" s="4" t="s">
        <v>91</v>
      </c>
      <c r="B11" s="3">
        <v>4</v>
      </c>
      <c r="C11" s="18"/>
      <c r="D11" s="18">
        <v>2500</v>
      </c>
      <c r="E11" s="20">
        <v>0</v>
      </c>
      <c r="F11" s="18">
        <v>0</v>
      </c>
      <c r="G11" s="18">
        <v>2500</v>
      </c>
      <c r="H11" s="20">
        <v>2500</v>
      </c>
      <c r="I11" s="18">
        <v>0</v>
      </c>
      <c r="J11" s="18">
        <v>0</v>
      </c>
      <c r="K11" s="18">
        <v>0</v>
      </c>
      <c r="L11" s="18">
        <v>0</v>
      </c>
    </row>
    <row r="12" spans="1:12" x14ac:dyDescent="0.25">
      <c r="A12" s="4" t="s">
        <v>92</v>
      </c>
      <c r="B12" s="19">
        <v>5</v>
      </c>
      <c r="C12" s="18"/>
      <c r="D12" s="21">
        <v>2700</v>
      </c>
      <c r="E12" s="20"/>
      <c r="F12" s="18">
        <v>0</v>
      </c>
      <c r="G12" s="21">
        <v>2700</v>
      </c>
      <c r="H12" s="20">
        <v>2700</v>
      </c>
      <c r="I12" s="18">
        <v>0</v>
      </c>
      <c r="J12" s="18">
        <v>0</v>
      </c>
      <c r="K12" s="18"/>
      <c r="L12" s="18"/>
    </row>
    <row r="13" spans="1:12" x14ac:dyDescent="0.25">
      <c r="A13" s="4" t="s">
        <v>93</v>
      </c>
      <c r="B13" s="19" t="s">
        <v>42</v>
      </c>
      <c r="C13" s="18"/>
      <c r="D13" s="21">
        <v>1500</v>
      </c>
      <c r="E13" s="20">
        <v>0</v>
      </c>
      <c r="F13" s="18">
        <v>0</v>
      </c>
      <c r="G13" s="21">
        <v>1500</v>
      </c>
      <c r="H13" s="20">
        <v>1500</v>
      </c>
      <c r="I13" s="18">
        <v>0</v>
      </c>
      <c r="J13" s="18">
        <v>0</v>
      </c>
      <c r="K13" s="18">
        <v>0</v>
      </c>
      <c r="L13" s="18"/>
    </row>
    <row r="14" spans="1:12" x14ac:dyDescent="0.25">
      <c r="A14" s="63" t="s">
        <v>94</v>
      </c>
      <c r="B14" s="19" t="s">
        <v>44</v>
      </c>
      <c r="C14" s="18"/>
      <c r="D14" s="21">
        <v>1500</v>
      </c>
      <c r="E14" s="20"/>
      <c r="F14" s="18"/>
      <c r="G14" s="21">
        <v>1500</v>
      </c>
      <c r="H14" s="20">
        <v>1500</v>
      </c>
      <c r="I14" s="18"/>
      <c r="J14" s="18"/>
      <c r="K14" s="18"/>
      <c r="L14" s="18">
        <f>SUM(G14-H14)</f>
        <v>0</v>
      </c>
    </row>
    <row r="15" spans="1:12" x14ac:dyDescent="0.25">
      <c r="A15" s="2" t="s">
        <v>45</v>
      </c>
      <c r="B15" s="19" t="s">
        <v>49</v>
      </c>
      <c r="C15" s="18"/>
      <c r="D15" s="21">
        <v>1500</v>
      </c>
      <c r="E15" s="20"/>
      <c r="F15" s="18"/>
      <c r="G15" s="21">
        <v>1500</v>
      </c>
      <c r="H15" s="20">
        <v>1500</v>
      </c>
      <c r="I15" s="18"/>
      <c r="J15" s="18"/>
      <c r="K15" s="18"/>
      <c r="L15" s="18">
        <f>SUM(G15-H15)</f>
        <v>0</v>
      </c>
    </row>
    <row r="16" spans="1:12" x14ac:dyDescent="0.25">
      <c r="A16" s="63" t="s">
        <v>92</v>
      </c>
      <c r="B16" s="19" t="s">
        <v>66</v>
      </c>
      <c r="C16" s="18"/>
      <c r="D16" s="21">
        <v>1500</v>
      </c>
      <c r="E16" s="20"/>
      <c r="F16" s="18"/>
      <c r="G16" s="21">
        <v>1500</v>
      </c>
      <c r="H16" s="20">
        <v>1500</v>
      </c>
      <c r="I16" s="37"/>
      <c r="J16" s="18"/>
      <c r="K16" s="18"/>
      <c r="L16" s="18"/>
    </row>
    <row r="17" spans="1:12" x14ac:dyDescent="0.25">
      <c r="A17" s="63" t="s">
        <v>85</v>
      </c>
      <c r="B17" s="19" t="s">
        <v>84</v>
      </c>
      <c r="C17" s="18"/>
      <c r="D17" s="21">
        <v>1500</v>
      </c>
      <c r="E17" s="20"/>
      <c r="F17" s="18"/>
      <c r="G17" s="21">
        <v>1500</v>
      </c>
      <c r="H17" s="20">
        <v>1500</v>
      </c>
      <c r="I17" s="18"/>
      <c r="J17" s="18"/>
      <c r="K17" s="18"/>
      <c r="L17" s="18"/>
    </row>
    <row r="18" spans="1:12" x14ac:dyDescent="0.25">
      <c r="A18" s="4"/>
      <c r="B18" s="19"/>
      <c r="C18" s="18"/>
      <c r="D18" s="18"/>
      <c r="E18" s="20"/>
      <c r="F18" s="18"/>
      <c r="G18" s="18"/>
      <c r="H18" s="20"/>
      <c r="I18" s="18"/>
      <c r="J18" s="18"/>
      <c r="K18" s="18"/>
      <c r="L18" s="18"/>
    </row>
    <row r="19" spans="1:12" x14ac:dyDescent="0.25">
      <c r="A19" s="16" t="s">
        <v>2</v>
      </c>
      <c r="B19" s="3"/>
      <c r="C19" s="18"/>
      <c r="D19" s="18">
        <f>SUM(D8:D18)</f>
        <v>19200</v>
      </c>
      <c r="E19" s="20">
        <v>0</v>
      </c>
      <c r="F19" s="18">
        <v>0</v>
      </c>
      <c r="G19" s="18">
        <f>SUM(G8:G18)</f>
        <v>21700</v>
      </c>
      <c r="H19" s="20">
        <f>SUM(H8:H18)</f>
        <v>19200</v>
      </c>
      <c r="I19" s="18"/>
      <c r="J19" s="18"/>
      <c r="K19" s="18">
        <f>SUM(K8:K18)</f>
        <v>0</v>
      </c>
      <c r="L19" s="18">
        <f>SUM(L8:L18)</f>
        <v>0</v>
      </c>
    </row>
    <row r="20" spans="1:12" ht="16.5" x14ac:dyDescent="0.35">
      <c r="A20" s="62" t="s">
        <v>17</v>
      </c>
      <c r="B20" s="23"/>
      <c r="D20" s="24"/>
      <c r="F20" s="58"/>
      <c r="K20" s="48"/>
      <c r="L20" s="15"/>
    </row>
    <row r="21" spans="1:12" ht="18" x14ac:dyDescent="0.4">
      <c r="A21" s="54" t="s">
        <v>62</v>
      </c>
      <c r="B21" s="23"/>
      <c r="D21" s="49">
        <f>SUM(G19)</f>
        <v>21700</v>
      </c>
      <c r="F21" s="60" t="s">
        <v>61</v>
      </c>
      <c r="G21" s="61"/>
      <c r="H21" s="61"/>
      <c r="I21" s="64">
        <f>SUM(D30)</f>
        <v>12030</v>
      </c>
      <c r="K21" s="17"/>
      <c r="L21" s="15"/>
    </row>
    <row r="22" spans="1:12" x14ac:dyDescent="0.25">
      <c r="A22" s="54" t="s">
        <v>2</v>
      </c>
      <c r="B22" s="23"/>
      <c r="D22" s="49">
        <f>SUM(D21:D21)</f>
        <v>21700</v>
      </c>
      <c r="F22" s="55"/>
      <c r="I22" s="52"/>
      <c r="K22" s="17"/>
      <c r="L22" s="15"/>
    </row>
    <row r="23" spans="1:12" x14ac:dyDescent="0.25">
      <c r="A23" s="54" t="s">
        <v>76</v>
      </c>
      <c r="D23" s="36">
        <f>SUM(D21-D24)</f>
        <v>19530</v>
      </c>
      <c r="F23" s="55" t="s">
        <v>98</v>
      </c>
      <c r="I23" s="51"/>
      <c r="K23" s="17"/>
      <c r="L23" s="15"/>
    </row>
    <row r="24" spans="1:12" x14ac:dyDescent="0.25">
      <c r="A24" s="54" t="s">
        <v>46</v>
      </c>
      <c r="B24" s="23"/>
      <c r="D24" s="52">
        <f>SUM(D21*10%)</f>
        <v>2170</v>
      </c>
      <c r="F24" s="55"/>
      <c r="I24" s="51"/>
      <c r="K24" s="15"/>
      <c r="L24" s="15"/>
    </row>
    <row r="25" spans="1:12" x14ac:dyDescent="0.25">
      <c r="A25" s="54"/>
      <c r="B25" s="23"/>
      <c r="D25" s="52"/>
      <c r="F25" s="55"/>
      <c r="I25" s="51"/>
      <c r="K25" s="15"/>
      <c r="L25" s="15"/>
    </row>
    <row r="26" spans="1:12" x14ac:dyDescent="0.25">
      <c r="A26" s="54" t="s">
        <v>96</v>
      </c>
      <c r="B26" s="23"/>
      <c r="D26" s="52">
        <v>5500</v>
      </c>
    </row>
    <row r="27" spans="1:12" x14ac:dyDescent="0.25">
      <c r="A27" s="54" t="s">
        <v>99</v>
      </c>
      <c r="B27" s="23"/>
      <c r="D27" s="52">
        <v>2000</v>
      </c>
      <c r="F27" s="29" t="s">
        <v>20</v>
      </c>
      <c r="G27" s="30"/>
      <c r="I27" s="65" t="s">
        <v>21</v>
      </c>
      <c r="J27" s="29"/>
      <c r="K27" s="29" t="s">
        <v>22</v>
      </c>
      <c r="L27" s="15"/>
    </row>
    <row r="28" spans="1:12" x14ac:dyDescent="0.25">
      <c r="A28" s="55" t="s">
        <v>2</v>
      </c>
      <c r="B28" s="23"/>
      <c r="D28" s="53">
        <f>SUM(D24:D27)</f>
        <v>9670</v>
      </c>
      <c r="L28" s="15"/>
    </row>
    <row r="29" spans="1:12" x14ac:dyDescent="0.25">
      <c r="A29" s="55"/>
      <c r="B29" s="23"/>
      <c r="D29" s="53"/>
      <c r="F29" s="56" t="s">
        <v>23</v>
      </c>
      <c r="G29" s="56"/>
      <c r="I29" s="56" t="s">
        <v>24</v>
      </c>
      <c r="J29" s="56"/>
      <c r="K29" s="56" t="s">
        <v>47</v>
      </c>
    </row>
    <row r="30" spans="1:12" x14ac:dyDescent="0.25">
      <c r="A30" s="55" t="s">
        <v>59</v>
      </c>
      <c r="B30" s="23"/>
      <c r="D30" s="53">
        <f>SUM(D22-D28)</f>
        <v>12030</v>
      </c>
      <c r="F30" s="56" t="s">
        <v>55</v>
      </c>
      <c r="G30" s="57"/>
      <c r="I30" s="57" t="s">
        <v>27</v>
      </c>
      <c r="J30" s="56"/>
      <c r="K30" s="56" t="s">
        <v>56</v>
      </c>
    </row>
    <row r="31" spans="1:12" x14ac:dyDescent="0.25">
      <c r="I31" s="27"/>
      <c r="J31" s="2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10" workbookViewId="0">
      <selection activeCell="A32" sqref="A1:XFD1048576"/>
    </sheetView>
  </sheetViews>
  <sheetFormatPr defaultRowHeight="15" x14ac:dyDescent="0.25"/>
  <cols>
    <col min="1" max="1" width="17.5703125" style="10" customWidth="1"/>
    <col min="2" max="8" width="9.140625" style="10"/>
    <col min="9" max="9" width="11.7109375" style="10" customWidth="1"/>
    <col min="10" max="16384" width="9.140625" style="10"/>
  </cols>
  <sheetData>
    <row r="1" spans="1:12" ht="27" customHeight="1" x14ac:dyDescent="0.45"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</row>
    <row r="2" spans="1:12" x14ac:dyDescent="0.25"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</row>
    <row r="3" spans="1:12" ht="14.25" customHeight="1" x14ac:dyDescent="0.25"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</row>
    <row r="4" spans="1:12" x14ac:dyDescent="0.25"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</row>
    <row r="5" spans="1:12" x14ac:dyDescent="0.25">
      <c r="B5" s="5"/>
      <c r="C5" s="5"/>
      <c r="D5" s="8" t="s">
        <v>34</v>
      </c>
      <c r="E5" s="5"/>
      <c r="F5" s="5"/>
      <c r="G5" s="5"/>
      <c r="H5" s="5"/>
      <c r="I5" s="5"/>
      <c r="J5" s="6"/>
    </row>
    <row r="6" spans="1:12" ht="21" x14ac:dyDescent="0.25">
      <c r="B6" s="40"/>
      <c r="C6" s="40"/>
      <c r="D6" s="46"/>
      <c r="E6" s="46"/>
      <c r="F6" s="47" t="s">
        <v>97</v>
      </c>
      <c r="G6" s="46"/>
      <c r="H6" s="46"/>
      <c r="I6" s="40"/>
      <c r="J6" s="40"/>
      <c r="K6" s="45"/>
      <c r="L6" s="45"/>
    </row>
    <row r="7" spans="1:12" x14ac:dyDescent="0.25">
      <c r="A7" s="13" t="s">
        <v>0</v>
      </c>
      <c r="B7" s="13" t="s">
        <v>77</v>
      </c>
      <c r="C7" s="13" t="s">
        <v>9</v>
      </c>
      <c r="D7" s="32" t="s">
        <v>1</v>
      </c>
      <c r="E7" s="32" t="s">
        <v>75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</row>
    <row r="8" spans="1:12" x14ac:dyDescent="0.25">
      <c r="A8" s="2" t="s">
        <v>94</v>
      </c>
      <c r="B8" s="3">
        <v>1</v>
      </c>
      <c r="C8" s="18">
        <v>0</v>
      </c>
      <c r="D8" s="18">
        <v>2500</v>
      </c>
      <c r="E8" s="20"/>
      <c r="F8" s="18"/>
      <c r="G8" s="18">
        <v>2500</v>
      </c>
      <c r="H8" s="20">
        <v>2500</v>
      </c>
      <c r="I8" s="37"/>
      <c r="J8" s="18"/>
      <c r="K8" s="18"/>
      <c r="L8" s="18"/>
    </row>
    <row r="9" spans="1:12" x14ac:dyDescent="0.25">
      <c r="A9" s="2" t="s">
        <v>89</v>
      </c>
      <c r="B9" s="3">
        <v>2</v>
      </c>
      <c r="C9" s="18">
        <v>0</v>
      </c>
      <c r="D9" s="18">
        <v>2500</v>
      </c>
      <c r="E9" s="20">
        <v>0</v>
      </c>
      <c r="F9" s="18">
        <v>0</v>
      </c>
      <c r="G9" s="18">
        <v>2500</v>
      </c>
      <c r="H9" s="20">
        <v>2500</v>
      </c>
      <c r="I9" s="18" t="s">
        <v>100</v>
      </c>
      <c r="J9" s="18"/>
      <c r="K9" s="18">
        <v>0</v>
      </c>
      <c r="L9" s="18">
        <v>0</v>
      </c>
    </row>
    <row r="10" spans="1:12" x14ac:dyDescent="0.25">
      <c r="A10" s="2" t="s">
        <v>101</v>
      </c>
      <c r="B10" s="3">
        <v>3</v>
      </c>
      <c r="C10" s="18"/>
      <c r="D10" s="18">
        <v>4000</v>
      </c>
      <c r="E10" s="20"/>
      <c r="F10" s="18"/>
      <c r="G10" s="18">
        <v>4000</v>
      </c>
      <c r="H10" s="20">
        <v>4000</v>
      </c>
      <c r="I10" s="18">
        <v>0</v>
      </c>
      <c r="J10" s="18">
        <v>0</v>
      </c>
      <c r="K10" s="18">
        <v>0</v>
      </c>
      <c r="L10" s="18">
        <v>0</v>
      </c>
    </row>
    <row r="11" spans="1:12" x14ac:dyDescent="0.25">
      <c r="A11" s="4" t="s">
        <v>91</v>
      </c>
      <c r="B11" s="3">
        <v>4</v>
      </c>
      <c r="C11" s="18"/>
      <c r="D11" s="18">
        <v>2500</v>
      </c>
      <c r="E11" s="20">
        <v>0</v>
      </c>
      <c r="F11" s="18">
        <v>0</v>
      </c>
      <c r="G11" s="18">
        <v>2500</v>
      </c>
      <c r="H11" s="20">
        <v>2500</v>
      </c>
      <c r="I11" s="18">
        <v>0</v>
      </c>
      <c r="J11" s="18">
        <v>0</v>
      </c>
      <c r="K11" s="18">
        <v>0</v>
      </c>
      <c r="L11" s="18">
        <v>0</v>
      </c>
    </row>
    <row r="12" spans="1:12" x14ac:dyDescent="0.25">
      <c r="A12" s="4" t="s">
        <v>92</v>
      </c>
      <c r="B12" s="19">
        <v>5</v>
      </c>
      <c r="C12" s="18"/>
      <c r="D12" s="21">
        <v>2700</v>
      </c>
      <c r="E12" s="20"/>
      <c r="F12" s="18">
        <v>0</v>
      </c>
      <c r="G12" s="21">
        <v>2700</v>
      </c>
      <c r="H12" s="20">
        <v>2700</v>
      </c>
      <c r="I12" s="18">
        <v>0</v>
      </c>
      <c r="J12" s="18">
        <v>0</v>
      </c>
      <c r="K12" s="18"/>
      <c r="L12" s="18"/>
    </row>
    <row r="13" spans="1:12" x14ac:dyDescent="0.25">
      <c r="A13" s="4" t="s">
        <v>102</v>
      </c>
      <c r="B13" s="19" t="s">
        <v>42</v>
      </c>
      <c r="C13" s="18"/>
      <c r="D13" s="21">
        <v>1500</v>
      </c>
      <c r="E13" s="20">
        <v>0</v>
      </c>
      <c r="F13" s="18">
        <v>0</v>
      </c>
      <c r="G13" s="21">
        <v>1500</v>
      </c>
      <c r="H13" s="20">
        <v>1500</v>
      </c>
      <c r="I13" s="18" t="s">
        <v>100</v>
      </c>
      <c r="J13" s="18">
        <v>0</v>
      </c>
      <c r="K13" s="18">
        <v>0</v>
      </c>
      <c r="L13" s="18"/>
    </row>
    <row r="14" spans="1:12" x14ac:dyDescent="0.25">
      <c r="A14" s="63" t="s">
        <v>103</v>
      </c>
      <c r="B14" s="19" t="s">
        <v>44</v>
      </c>
      <c r="C14" s="18"/>
      <c r="D14" s="21">
        <v>1500</v>
      </c>
      <c r="E14" s="20"/>
      <c r="F14" s="18"/>
      <c r="G14" s="21">
        <v>1500</v>
      </c>
      <c r="H14" s="20">
        <v>1500</v>
      </c>
      <c r="I14" s="18"/>
      <c r="J14" s="18"/>
      <c r="K14" s="18"/>
      <c r="L14" s="18">
        <f>SUM(G14-H14)</f>
        <v>0</v>
      </c>
    </row>
    <row r="15" spans="1:12" x14ac:dyDescent="0.25">
      <c r="A15" s="2" t="s">
        <v>45</v>
      </c>
      <c r="B15" s="19" t="s">
        <v>49</v>
      </c>
      <c r="C15" s="18"/>
      <c r="D15" s="21">
        <v>1500</v>
      </c>
      <c r="E15" s="20"/>
      <c r="F15" s="18"/>
      <c r="G15" s="21">
        <v>1500</v>
      </c>
      <c r="H15" s="20">
        <v>1500</v>
      </c>
      <c r="I15" s="18"/>
      <c r="J15" s="18"/>
      <c r="K15" s="18"/>
      <c r="L15" s="18">
        <f>SUM(G15-H15)</f>
        <v>0</v>
      </c>
    </row>
    <row r="16" spans="1:12" x14ac:dyDescent="0.25">
      <c r="A16" s="63" t="s">
        <v>92</v>
      </c>
      <c r="B16" s="19" t="s">
        <v>66</v>
      </c>
      <c r="C16" s="18"/>
      <c r="D16" s="21">
        <v>1500</v>
      </c>
      <c r="E16" s="20"/>
      <c r="F16" s="18"/>
      <c r="G16" s="21">
        <v>1500</v>
      </c>
      <c r="H16" s="20">
        <v>1500</v>
      </c>
      <c r="I16" s="37"/>
      <c r="J16" s="18"/>
      <c r="K16" s="18"/>
      <c r="L16" s="18"/>
    </row>
    <row r="17" spans="1:12" x14ac:dyDescent="0.25">
      <c r="A17" s="63" t="s">
        <v>35</v>
      </c>
      <c r="B17" s="19" t="s">
        <v>84</v>
      </c>
      <c r="C17" s="18"/>
      <c r="D17" s="21"/>
      <c r="E17" s="20"/>
      <c r="F17" s="18"/>
      <c r="G17" s="21"/>
      <c r="H17" s="20"/>
      <c r="I17" s="18"/>
      <c r="J17" s="18"/>
      <c r="K17" s="18"/>
      <c r="L17" s="18"/>
    </row>
    <row r="18" spans="1:12" x14ac:dyDescent="0.25">
      <c r="A18" s="4"/>
      <c r="B18" s="19"/>
      <c r="C18" s="18"/>
      <c r="D18" s="18"/>
      <c r="E18" s="20"/>
      <c r="F18" s="18"/>
      <c r="G18" s="18"/>
      <c r="H18" s="20"/>
      <c r="I18" s="18"/>
      <c r="J18" s="18"/>
      <c r="K18" s="18"/>
      <c r="L18" s="18"/>
    </row>
    <row r="19" spans="1:12" x14ac:dyDescent="0.25">
      <c r="A19" s="16" t="s">
        <v>2</v>
      </c>
      <c r="B19" s="3"/>
      <c r="C19" s="18"/>
      <c r="D19" s="18">
        <f>SUM(D8:D18)</f>
        <v>20200</v>
      </c>
      <c r="E19" s="20">
        <v>0</v>
      </c>
      <c r="F19" s="18">
        <v>0</v>
      </c>
      <c r="G19" s="18">
        <f>SUM(G8:G18)</f>
        <v>20200</v>
      </c>
      <c r="H19" s="20">
        <f>SUM(H8:H18)</f>
        <v>20200</v>
      </c>
      <c r="I19" s="18"/>
      <c r="J19" s="18"/>
      <c r="K19" s="18">
        <f>SUM(K8:K18)</f>
        <v>0</v>
      </c>
      <c r="L19" s="18">
        <f>SUM(L8:L18)</f>
        <v>0</v>
      </c>
    </row>
    <row r="20" spans="1:12" ht="16.5" x14ac:dyDescent="0.35">
      <c r="A20" s="62" t="s">
        <v>17</v>
      </c>
      <c r="B20" s="23"/>
      <c r="D20" s="24"/>
      <c r="F20" s="58"/>
      <c r="K20" s="48"/>
      <c r="L20" s="15"/>
    </row>
    <row r="21" spans="1:12" ht="18" x14ac:dyDescent="0.4">
      <c r="A21" s="54" t="s">
        <v>62</v>
      </c>
      <c r="B21" s="23"/>
      <c r="D21" s="49">
        <f>SUM(G19)</f>
        <v>20200</v>
      </c>
      <c r="F21" s="60" t="s">
        <v>61</v>
      </c>
      <c r="G21" s="61"/>
      <c r="H21" s="61"/>
      <c r="I21" s="64">
        <f>SUM(D30)</f>
        <v>13880</v>
      </c>
      <c r="K21" s="17"/>
      <c r="L21" s="15"/>
    </row>
    <row r="22" spans="1:12" x14ac:dyDescent="0.25">
      <c r="A22" s="54" t="s">
        <v>2</v>
      </c>
      <c r="B22" s="23"/>
      <c r="D22" s="49">
        <f>SUM(D21:D21)</f>
        <v>20200</v>
      </c>
      <c r="F22" s="55"/>
      <c r="I22" s="52"/>
      <c r="K22" s="17"/>
      <c r="L22" s="15"/>
    </row>
    <row r="23" spans="1:12" x14ac:dyDescent="0.25">
      <c r="A23" s="54" t="s">
        <v>76</v>
      </c>
      <c r="D23" s="36">
        <f>SUM(D21-D24)</f>
        <v>18180</v>
      </c>
      <c r="F23" s="55" t="s">
        <v>98</v>
      </c>
      <c r="I23" s="51"/>
      <c r="K23" s="17"/>
      <c r="L23" s="15"/>
    </row>
    <row r="24" spans="1:12" x14ac:dyDescent="0.25">
      <c r="A24" s="54" t="s">
        <v>46</v>
      </c>
      <c r="B24" s="23"/>
      <c r="D24" s="52">
        <f>SUM(D21*10%)</f>
        <v>2020</v>
      </c>
      <c r="F24" s="55"/>
      <c r="I24" s="51"/>
      <c r="K24" s="15"/>
      <c r="L24" s="15"/>
    </row>
    <row r="25" spans="1:12" x14ac:dyDescent="0.25">
      <c r="A25" s="54"/>
      <c r="B25" s="23"/>
      <c r="D25" s="52">
        <v>4000</v>
      </c>
      <c r="F25" s="55"/>
      <c r="I25" s="51"/>
      <c r="K25" s="15"/>
      <c r="L25" s="15"/>
    </row>
    <row r="26" spans="1:12" x14ac:dyDescent="0.25">
      <c r="A26" s="54"/>
      <c r="B26" s="23"/>
      <c r="D26" s="52"/>
    </row>
    <row r="27" spans="1:12" x14ac:dyDescent="0.25">
      <c r="A27" s="54" t="s">
        <v>99</v>
      </c>
      <c r="B27" s="23"/>
      <c r="D27" s="52">
        <v>300</v>
      </c>
      <c r="F27" s="29" t="s">
        <v>20</v>
      </c>
      <c r="G27" s="30"/>
      <c r="I27" s="65" t="s">
        <v>21</v>
      </c>
      <c r="J27" s="29"/>
      <c r="K27" s="29" t="s">
        <v>22</v>
      </c>
      <c r="L27" s="15"/>
    </row>
    <row r="28" spans="1:12" x14ac:dyDescent="0.25">
      <c r="A28" s="55" t="s">
        <v>2</v>
      </c>
      <c r="B28" s="23"/>
      <c r="D28" s="53">
        <f>SUM(D24:D27)</f>
        <v>6320</v>
      </c>
      <c r="L28" s="15"/>
    </row>
    <row r="29" spans="1:12" x14ac:dyDescent="0.25">
      <c r="A29" s="55"/>
      <c r="B29" s="23"/>
      <c r="D29" s="53"/>
      <c r="F29" s="56" t="s">
        <v>23</v>
      </c>
      <c r="G29" s="56"/>
      <c r="I29" s="56" t="s">
        <v>24</v>
      </c>
      <c r="J29" s="56"/>
      <c r="K29" s="56" t="s">
        <v>47</v>
      </c>
    </row>
    <row r="30" spans="1:12" x14ac:dyDescent="0.25">
      <c r="A30" s="55" t="s">
        <v>59</v>
      </c>
      <c r="B30" s="23"/>
      <c r="D30" s="53">
        <f>SUM(D22-D28)</f>
        <v>13880</v>
      </c>
      <c r="F30" s="56" t="s">
        <v>55</v>
      </c>
      <c r="G30" s="57"/>
      <c r="I30" s="57" t="s">
        <v>27</v>
      </c>
      <c r="J30" s="56"/>
      <c r="K30" s="56" t="s">
        <v>56</v>
      </c>
    </row>
    <row r="31" spans="1:12" x14ac:dyDescent="0.25">
      <c r="I31" s="27"/>
      <c r="J31" s="2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H12" sqref="H12"/>
    </sheetView>
  </sheetViews>
  <sheetFormatPr defaultRowHeight="15" x14ac:dyDescent="0.25"/>
  <cols>
    <col min="1" max="1" width="17.5703125" style="10" customWidth="1"/>
    <col min="2" max="8" width="9.140625" style="10"/>
    <col min="9" max="9" width="11.7109375" style="10" customWidth="1"/>
    <col min="10" max="16384" width="9.140625" style="10"/>
  </cols>
  <sheetData>
    <row r="1" spans="1:12" ht="27" customHeight="1" x14ac:dyDescent="0.45"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</row>
    <row r="2" spans="1:12" x14ac:dyDescent="0.25"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</row>
    <row r="3" spans="1:12" ht="14.25" customHeight="1" x14ac:dyDescent="0.25"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</row>
    <row r="4" spans="1:12" x14ac:dyDescent="0.25"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</row>
    <row r="5" spans="1:12" x14ac:dyDescent="0.25">
      <c r="B5" s="5"/>
      <c r="C5" s="5"/>
      <c r="D5" s="8" t="s">
        <v>34</v>
      </c>
      <c r="E5" s="5"/>
      <c r="F5" s="5"/>
      <c r="G5" s="5"/>
      <c r="H5" s="5"/>
      <c r="I5" s="5"/>
      <c r="J5" s="6"/>
    </row>
    <row r="6" spans="1:12" ht="21" x14ac:dyDescent="0.25">
      <c r="B6" s="40"/>
      <c r="C6" s="40"/>
      <c r="D6" s="46"/>
      <c r="E6" s="46"/>
      <c r="F6" s="47" t="s">
        <v>105</v>
      </c>
      <c r="G6" s="46"/>
      <c r="H6" s="46"/>
      <c r="I6" s="40"/>
      <c r="J6" s="40"/>
      <c r="K6" s="45"/>
      <c r="L6" s="45"/>
    </row>
    <row r="7" spans="1:12" x14ac:dyDescent="0.25">
      <c r="A7" s="13" t="s">
        <v>0</v>
      </c>
      <c r="B7" s="13" t="s">
        <v>77</v>
      </c>
      <c r="C7" s="13" t="s">
        <v>9</v>
      </c>
      <c r="D7" s="32" t="s">
        <v>1</v>
      </c>
      <c r="E7" s="32" t="s">
        <v>75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</row>
    <row r="8" spans="1:12" x14ac:dyDescent="0.25">
      <c r="A8" s="2" t="s">
        <v>94</v>
      </c>
      <c r="B8" s="3">
        <v>1</v>
      </c>
      <c r="C8" s="18">
        <v>0</v>
      </c>
      <c r="D8" s="18">
        <v>2500</v>
      </c>
      <c r="E8" s="20"/>
      <c r="F8" s="18"/>
      <c r="G8" s="18">
        <v>2500</v>
      </c>
      <c r="H8" s="20">
        <v>2500</v>
      </c>
      <c r="I8" s="37"/>
      <c r="J8" s="18"/>
      <c r="K8" s="18"/>
      <c r="L8" s="18"/>
    </row>
    <row r="9" spans="1:12" x14ac:dyDescent="0.25">
      <c r="A9" s="2" t="s">
        <v>89</v>
      </c>
      <c r="B9" s="3">
        <v>2</v>
      </c>
      <c r="C9" s="18">
        <v>0</v>
      </c>
      <c r="D9" s="18">
        <v>2500</v>
      </c>
      <c r="E9" s="20">
        <v>0</v>
      </c>
      <c r="F9" s="18">
        <v>0</v>
      </c>
      <c r="G9" s="18">
        <v>2500</v>
      </c>
      <c r="H9" s="20">
        <v>2500</v>
      </c>
      <c r="I9" s="18" t="s">
        <v>100</v>
      </c>
      <c r="J9" s="18"/>
      <c r="K9" s="18">
        <v>0</v>
      </c>
      <c r="L9" s="18">
        <v>0</v>
      </c>
    </row>
    <row r="10" spans="1:12" x14ac:dyDescent="0.25">
      <c r="A10" s="2" t="s">
        <v>101</v>
      </c>
      <c r="B10" s="3">
        <v>3</v>
      </c>
      <c r="C10" s="18"/>
      <c r="D10" s="18">
        <v>4000</v>
      </c>
      <c r="E10" s="20"/>
      <c r="F10" s="18"/>
      <c r="G10" s="18">
        <v>4000</v>
      </c>
      <c r="H10" s="20">
        <v>4000</v>
      </c>
      <c r="I10" s="18">
        <v>0</v>
      </c>
      <c r="J10" s="18">
        <v>0</v>
      </c>
      <c r="K10" s="18">
        <v>0</v>
      </c>
      <c r="L10" s="18">
        <v>0</v>
      </c>
    </row>
    <row r="11" spans="1:12" x14ac:dyDescent="0.25">
      <c r="A11" s="4" t="s">
        <v>35</v>
      </c>
      <c r="B11" s="3">
        <v>4</v>
      </c>
      <c r="C11" s="18"/>
      <c r="D11" s="18"/>
      <c r="E11" s="20"/>
      <c r="F11" s="18"/>
      <c r="G11" s="18"/>
      <c r="H11" s="20"/>
      <c r="I11" s="18"/>
      <c r="J11" s="18">
        <v>0</v>
      </c>
      <c r="K11" s="18">
        <v>0</v>
      </c>
      <c r="L11" s="18">
        <v>0</v>
      </c>
    </row>
    <row r="12" spans="1:12" x14ac:dyDescent="0.25">
      <c r="A12" s="4" t="s">
        <v>92</v>
      </c>
      <c r="B12" s="19">
        <v>5</v>
      </c>
      <c r="C12" s="18"/>
      <c r="D12" s="21">
        <v>2700</v>
      </c>
      <c r="E12" s="20"/>
      <c r="F12" s="18">
        <v>0</v>
      </c>
      <c r="G12" s="21">
        <v>2700</v>
      </c>
      <c r="H12" s="20">
        <v>2700</v>
      </c>
      <c r="I12" s="18">
        <v>0</v>
      </c>
      <c r="J12" s="18">
        <v>0</v>
      </c>
      <c r="K12" s="18"/>
      <c r="L12" s="18"/>
    </row>
    <row r="13" spans="1:12" x14ac:dyDescent="0.25">
      <c r="A13" s="4" t="s">
        <v>102</v>
      </c>
      <c r="B13" s="19" t="s">
        <v>42</v>
      </c>
      <c r="C13" s="18"/>
      <c r="D13" s="21">
        <v>1500</v>
      </c>
      <c r="E13" s="20">
        <v>0</v>
      </c>
      <c r="F13" s="18">
        <v>0</v>
      </c>
      <c r="G13" s="21">
        <v>1500</v>
      </c>
      <c r="H13" s="20">
        <v>1500</v>
      </c>
      <c r="I13" s="18"/>
      <c r="J13" s="18">
        <v>0</v>
      </c>
      <c r="K13" s="18">
        <v>0</v>
      </c>
      <c r="L13" s="18"/>
    </row>
    <row r="14" spans="1:12" x14ac:dyDescent="0.25">
      <c r="A14" s="63" t="s">
        <v>103</v>
      </c>
      <c r="B14" s="19" t="s">
        <v>44</v>
      </c>
      <c r="C14" s="18"/>
      <c r="D14" s="21">
        <v>1500</v>
      </c>
      <c r="E14" s="20"/>
      <c r="F14" s="18"/>
      <c r="G14" s="21">
        <v>1500</v>
      </c>
      <c r="H14" s="20">
        <v>1500</v>
      </c>
      <c r="I14" s="18"/>
      <c r="J14" s="18"/>
      <c r="K14" s="18"/>
      <c r="L14" s="18">
        <f>SUM(G14-H14)</f>
        <v>0</v>
      </c>
    </row>
    <row r="15" spans="1:12" x14ac:dyDescent="0.25">
      <c r="A15" s="2" t="s">
        <v>45</v>
      </c>
      <c r="B15" s="19" t="s">
        <v>49</v>
      </c>
      <c r="C15" s="18"/>
      <c r="D15" s="21">
        <v>1500</v>
      </c>
      <c r="E15" s="20"/>
      <c r="F15" s="18"/>
      <c r="G15" s="21">
        <v>1500</v>
      </c>
      <c r="H15" s="20">
        <v>1500</v>
      </c>
      <c r="I15" s="18"/>
      <c r="J15" s="18"/>
      <c r="K15" s="18"/>
      <c r="L15" s="18">
        <f>SUM(G15-H15)</f>
        <v>0</v>
      </c>
    </row>
    <row r="16" spans="1:12" x14ac:dyDescent="0.25">
      <c r="A16" s="4" t="s">
        <v>92</v>
      </c>
      <c r="B16" s="19" t="s">
        <v>66</v>
      </c>
      <c r="C16" s="18"/>
      <c r="D16" s="21">
        <v>1500</v>
      </c>
      <c r="E16" s="20"/>
      <c r="F16" s="18"/>
      <c r="G16" s="21">
        <v>1500</v>
      </c>
      <c r="H16" s="20">
        <v>1500</v>
      </c>
      <c r="I16" s="37"/>
      <c r="J16" s="18"/>
      <c r="K16" s="18"/>
      <c r="L16" s="18"/>
    </row>
    <row r="17" spans="1:12" x14ac:dyDescent="0.25">
      <c r="A17" s="63" t="s">
        <v>104</v>
      </c>
      <c r="B17" s="19" t="s">
        <v>84</v>
      </c>
      <c r="C17" s="18"/>
      <c r="D17" s="21">
        <v>1500</v>
      </c>
      <c r="E17" s="20"/>
      <c r="F17" s="18"/>
      <c r="G17" s="21">
        <v>1500</v>
      </c>
      <c r="H17" s="20">
        <v>1500</v>
      </c>
      <c r="I17" s="18"/>
      <c r="J17" s="18"/>
      <c r="K17" s="18"/>
      <c r="L17" s="18"/>
    </row>
    <row r="18" spans="1:12" x14ac:dyDescent="0.25">
      <c r="A18" s="4"/>
      <c r="B18" s="19"/>
      <c r="C18" s="18"/>
      <c r="D18" s="18"/>
      <c r="E18" s="20"/>
      <c r="F18" s="18"/>
      <c r="G18" s="18"/>
      <c r="H18" s="20"/>
      <c r="I18" s="18"/>
      <c r="J18" s="18"/>
      <c r="K18" s="18"/>
      <c r="L18" s="18"/>
    </row>
    <row r="19" spans="1:12" x14ac:dyDescent="0.25">
      <c r="A19" s="16" t="s">
        <v>2</v>
      </c>
      <c r="B19" s="3"/>
      <c r="C19" s="18"/>
      <c r="D19" s="18">
        <f>SUM(D8:D18)</f>
        <v>19200</v>
      </c>
      <c r="E19" s="20">
        <v>0</v>
      </c>
      <c r="F19" s="18">
        <v>0</v>
      </c>
      <c r="G19" s="18">
        <f>SUM(G8:G18)</f>
        <v>19200</v>
      </c>
      <c r="H19" s="20">
        <f>SUM(H8:H18)</f>
        <v>19200</v>
      </c>
      <c r="I19" s="18"/>
      <c r="J19" s="18"/>
      <c r="K19" s="18">
        <f>SUM(K8:K18)</f>
        <v>0</v>
      </c>
      <c r="L19" s="18">
        <f>SUM(L8:L18)</f>
        <v>0</v>
      </c>
    </row>
    <row r="20" spans="1:12" ht="16.5" x14ac:dyDescent="0.35">
      <c r="A20" s="62" t="s">
        <v>17</v>
      </c>
      <c r="B20" s="23"/>
      <c r="D20" s="24"/>
      <c r="F20" s="58"/>
      <c r="K20" s="48"/>
      <c r="L20" s="15"/>
    </row>
    <row r="21" spans="1:12" ht="18" x14ac:dyDescent="0.4">
      <c r="A21" s="54" t="s">
        <v>62</v>
      </c>
      <c r="B21" s="23"/>
      <c r="D21" s="49">
        <f>SUM(G19)</f>
        <v>19200</v>
      </c>
      <c r="F21" s="60" t="s">
        <v>61</v>
      </c>
      <c r="G21" s="61"/>
      <c r="H21" s="61"/>
      <c r="I21" s="64">
        <f>SUM(D30)</f>
        <v>10120</v>
      </c>
      <c r="K21" s="17"/>
      <c r="L21" s="15"/>
    </row>
    <row r="22" spans="1:12" x14ac:dyDescent="0.25">
      <c r="A22" s="54" t="s">
        <v>2</v>
      </c>
      <c r="B22" s="23"/>
      <c r="D22" s="49">
        <f>SUM(D21:D21)</f>
        <v>19200</v>
      </c>
      <c r="F22" s="55"/>
      <c r="I22" s="52"/>
      <c r="K22" s="17"/>
      <c r="L22" s="15"/>
    </row>
    <row r="23" spans="1:12" x14ac:dyDescent="0.25">
      <c r="A23" s="54" t="s">
        <v>76</v>
      </c>
      <c r="D23" s="36">
        <f>SUM(D21-D24)</f>
        <v>17280</v>
      </c>
      <c r="F23" s="55" t="s">
        <v>98</v>
      </c>
      <c r="I23" s="51"/>
      <c r="K23" s="17"/>
      <c r="L23" s="15"/>
    </row>
    <row r="24" spans="1:12" x14ac:dyDescent="0.25">
      <c r="A24" s="54" t="s">
        <v>46</v>
      </c>
      <c r="B24" s="23"/>
      <c r="D24" s="52">
        <f>SUM(D21*10%)</f>
        <v>1920</v>
      </c>
      <c r="F24" s="55"/>
      <c r="I24" s="51"/>
      <c r="K24" s="15"/>
      <c r="L24" s="15"/>
    </row>
    <row r="25" spans="1:12" x14ac:dyDescent="0.25">
      <c r="A25" s="54"/>
      <c r="B25" s="23"/>
      <c r="D25" s="52">
        <v>4000</v>
      </c>
      <c r="F25" s="55"/>
      <c r="I25" s="51"/>
      <c r="K25" s="15"/>
      <c r="L25" s="15"/>
    </row>
    <row r="26" spans="1:12" x14ac:dyDescent="0.25">
      <c r="A26" s="54"/>
      <c r="B26" s="23"/>
      <c r="D26" s="52">
        <v>2500</v>
      </c>
    </row>
    <row r="27" spans="1:12" x14ac:dyDescent="0.25">
      <c r="A27" s="54" t="s">
        <v>99</v>
      </c>
      <c r="B27" s="23"/>
      <c r="D27" s="52">
        <v>660</v>
      </c>
      <c r="F27" s="29" t="s">
        <v>20</v>
      </c>
      <c r="G27" s="30"/>
      <c r="I27" s="65" t="s">
        <v>21</v>
      </c>
      <c r="J27" s="29"/>
      <c r="K27" s="29" t="s">
        <v>22</v>
      </c>
      <c r="L27" s="15"/>
    </row>
    <row r="28" spans="1:12" x14ac:dyDescent="0.25">
      <c r="A28" s="55" t="s">
        <v>2</v>
      </c>
      <c r="B28" s="23"/>
      <c r="D28" s="53">
        <f>SUM(D24:D27)</f>
        <v>9080</v>
      </c>
      <c r="L28" s="15"/>
    </row>
    <row r="29" spans="1:12" x14ac:dyDescent="0.25">
      <c r="A29" s="55"/>
      <c r="B29" s="23"/>
      <c r="D29" s="53"/>
      <c r="F29" s="56" t="s">
        <v>23</v>
      </c>
      <c r="G29" s="56"/>
      <c r="I29" s="56" t="s">
        <v>24</v>
      </c>
      <c r="J29" s="56"/>
      <c r="K29" s="56" t="s">
        <v>47</v>
      </c>
    </row>
    <row r="30" spans="1:12" x14ac:dyDescent="0.25">
      <c r="A30" s="55" t="s">
        <v>59</v>
      </c>
      <c r="B30" s="23"/>
      <c r="D30" s="53">
        <f>SUM(D22-D28)</f>
        <v>10120</v>
      </c>
      <c r="F30" s="56" t="s">
        <v>55</v>
      </c>
      <c r="G30" s="57"/>
      <c r="I30" s="57" t="s">
        <v>27</v>
      </c>
      <c r="J30" s="56"/>
      <c r="K30" s="56" t="s">
        <v>56</v>
      </c>
    </row>
    <row r="31" spans="1:12" x14ac:dyDescent="0.25">
      <c r="I31" s="27"/>
      <c r="J31" s="2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7" workbookViewId="0">
      <selection activeCell="D1" sqref="D1:H2"/>
    </sheetView>
  </sheetViews>
  <sheetFormatPr defaultRowHeight="15" x14ac:dyDescent="0.25"/>
  <cols>
    <col min="1" max="1" width="17.5703125" style="10" customWidth="1"/>
    <col min="2" max="8" width="9.140625" style="10"/>
    <col min="9" max="9" width="11.7109375" style="10" customWidth="1"/>
    <col min="10" max="16384" width="9.140625" style="10"/>
  </cols>
  <sheetData>
    <row r="1" spans="1:12" ht="27" customHeight="1" x14ac:dyDescent="0.45">
      <c r="B1" s="6"/>
      <c r="C1" s="6"/>
      <c r="D1" s="6"/>
      <c r="E1" s="12"/>
      <c r="F1" s="9" t="s">
        <v>4</v>
      </c>
      <c r="G1" s="9"/>
      <c r="H1" s="6"/>
      <c r="I1" s="6"/>
      <c r="J1" s="6"/>
      <c r="K1" s="6"/>
      <c r="L1" s="6"/>
    </row>
    <row r="2" spans="1:12" x14ac:dyDescent="0.25">
      <c r="B2" s="6"/>
      <c r="C2" s="6"/>
      <c r="D2" s="6"/>
      <c r="E2" s="1" t="s">
        <v>6</v>
      </c>
      <c r="F2" s="1"/>
      <c r="G2" s="6"/>
      <c r="H2" s="6"/>
      <c r="I2" s="6"/>
      <c r="J2" s="6"/>
      <c r="K2" s="6"/>
      <c r="L2" s="6"/>
    </row>
    <row r="3" spans="1:12" ht="14.25" customHeight="1" x14ac:dyDescent="0.25">
      <c r="B3" s="40"/>
      <c r="C3" s="40"/>
      <c r="D3" s="40"/>
      <c r="E3" s="41" t="s">
        <v>7</v>
      </c>
      <c r="F3" s="42"/>
      <c r="G3" s="42"/>
      <c r="H3" s="40"/>
      <c r="I3" s="40"/>
      <c r="J3" s="40"/>
      <c r="K3" s="43"/>
      <c r="L3" s="44"/>
    </row>
    <row r="4" spans="1:12" x14ac:dyDescent="0.25">
      <c r="B4" s="5"/>
      <c r="C4" s="5"/>
      <c r="D4" s="6"/>
      <c r="E4" s="7" t="s">
        <v>5</v>
      </c>
      <c r="F4" s="7"/>
      <c r="G4" s="6"/>
      <c r="H4" s="6"/>
      <c r="I4" s="6"/>
      <c r="J4" s="5"/>
      <c r="K4" s="11"/>
      <c r="L4" s="11"/>
    </row>
    <row r="5" spans="1:12" x14ac:dyDescent="0.25">
      <c r="B5" s="5"/>
      <c r="C5" s="5"/>
      <c r="D5" s="8" t="s">
        <v>34</v>
      </c>
      <c r="E5" s="5"/>
      <c r="F5" s="5"/>
      <c r="G5" s="5"/>
      <c r="H5" s="5"/>
      <c r="I5" s="5"/>
      <c r="J5" s="6"/>
    </row>
    <row r="6" spans="1:12" ht="21" x14ac:dyDescent="0.25">
      <c r="B6" s="40"/>
      <c r="C6" s="40"/>
      <c r="D6" s="46"/>
      <c r="E6" s="46"/>
      <c r="F6" s="47" t="s">
        <v>105</v>
      </c>
      <c r="G6" s="46"/>
      <c r="H6" s="46"/>
      <c r="I6" s="40"/>
      <c r="J6" s="40"/>
      <c r="K6" s="45"/>
      <c r="L6" s="45"/>
    </row>
    <row r="7" spans="1:12" x14ac:dyDescent="0.25">
      <c r="A7" s="13" t="s">
        <v>0</v>
      </c>
      <c r="B7" s="13" t="s">
        <v>77</v>
      </c>
      <c r="C7" s="13" t="s">
        <v>9</v>
      </c>
      <c r="D7" s="32" t="s">
        <v>1</v>
      </c>
      <c r="E7" s="32" t="s">
        <v>75</v>
      </c>
      <c r="F7" s="33" t="s">
        <v>11</v>
      </c>
      <c r="G7" s="33" t="s">
        <v>12</v>
      </c>
      <c r="H7" s="32" t="s">
        <v>3</v>
      </c>
      <c r="I7" s="14" t="s">
        <v>13</v>
      </c>
      <c r="J7" s="14" t="s">
        <v>14</v>
      </c>
      <c r="K7" s="14" t="s">
        <v>15</v>
      </c>
      <c r="L7" s="14" t="s">
        <v>16</v>
      </c>
    </row>
    <row r="8" spans="1:12" x14ac:dyDescent="0.25">
      <c r="A8" s="2" t="s">
        <v>94</v>
      </c>
      <c r="B8" s="3">
        <v>1</v>
      </c>
      <c r="C8" s="18">
        <v>0</v>
      </c>
      <c r="D8" s="18">
        <v>2500</v>
      </c>
      <c r="E8" s="20"/>
      <c r="F8" s="18"/>
      <c r="G8" s="18">
        <v>2500</v>
      </c>
      <c r="H8" s="20">
        <v>2500</v>
      </c>
      <c r="I8" s="37"/>
      <c r="J8" s="18"/>
      <c r="K8" s="18"/>
      <c r="L8" s="18"/>
    </row>
    <row r="9" spans="1:12" x14ac:dyDescent="0.25">
      <c r="A9" s="2" t="s">
        <v>89</v>
      </c>
      <c r="B9" s="3">
        <v>2</v>
      </c>
      <c r="C9" s="18">
        <v>0</v>
      </c>
      <c r="D9" s="18"/>
      <c r="E9" s="20">
        <v>0</v>
      </c>
      <c r="F9" s="18">
        <v>0</v>
      </c>
      <c r="G9" s="18">
        <v>2500</v>
      </c>
      <c r="H9" s="20">
        <v>2500</v>
      </c>
      <c r="I9" s="18" t="s">
        <v>100</v>
      </c>
      <c r="J9" s="18"/>
      <c r="K9" s="18">
        <v>0</v>
      </c>
      <c r="L9" s="18">
        <v>0</v>
      </c>
    </row>
    <row r="10" spans="1:12" x14ac:dyDescent="0.25">
      <c r="A10" s="2"/>
      <c r="B10" s="3">
        <v>3</v>
      </c>
      <c r="C10" s="18"/>
      <c r="D10" s="18"/>
      <c r="E10" s="20"/>
      <c r="F10" s="18"/>
      <c r="G10" s="18"/>
      <c r="H10" s="20"/>
      <c r="I10" s="18">
        <v>0</v>
      </c>
      <c r="J10" s="18">
        <v>0</v>
      </c>
      <c r="K10" s="18">
        <v>0</v>
      </c>
      <c r="L10" s="18">
        <v>0</v>
      </c>
    </row>
    <row r="11" spans="1:12" x14ac:dyDescent="0.25">
      <c r="A11" s="4" t="s">
        <v>35</v>
      </c>
      <c r="B11" s="3">
        <v>4</v>
      </c>
      <c r="C11" s="18"/>
      <c r="D11" s="18"/>
      <c r="E11" s="20"/>
      <c r="F11" s="18"/>
      <c r="G11" s="18"/>
      <c r="H11" s="20"/>
      <c r="I11" s="18"/>
      <c r="J11" s="18">
        <v>0</v>
      </c>
      <c r="K11" s="18">
        <v>0</v>
      </c>
      <c r="L11" s="18">
        <v>0</v>
      </c>
    </row>
    <row r="12" spans="1:12" x14ac:dyDescent="0.25">
      <c r="A12" s="4" t="s">
        <v>92</v>
      </c>
      <c r="B12" s="19">
        <v>5</v>
      </c>
      <c r="C12" s="18"/>
      <c r="D12" s="21">
        <v>2700</v>
      </c>
      <c r="E12" s="20"/>
      <c r="F12" s="18">
        <v>0</v>
      </c>
      <c r="G12" s="21">
        <v>2700</v>
      </c>
      <c r="H12" s="20">
        <v>2700</v>
      </c>
      <c r="I12" s="18">
        <v>0</v>
      </c>
      <c r="J12" s="18">
        <v>0</v>
      </c>
      <c r="K12" s="18"/>
      <c r="L12" s="18"/>
    </row>
    <row r="13" spans="1:12" x14ac:dyDescent="0.25">
      <c r="A13" s="4" t="s">
        <v>102</v>
      </c>
      <c r="B13" s="19" t="s">
        <v>42</v>
      </c>
      <c r="C13" s="18"/>
      <c r="D13" s="21">
        <v>1500</v>
      </c>
      <c r="E13" s="20">
        <v>0</v>
      </c>
      <c r="F13" s="18">
        <v>0</v>
      </c>
      <c r="G13" s="21">
        <v>1500</v>
      </c>
      <c r="H13" s="20">
        <v>1500</v>
      </c>
      <c r="I13" s="18"/>
      <c r="J13" s="18">
        <v>0</v>
      </c>
      <c r="K13" s="18">
        <v>0</v>
      </c>
      <c r="L13" s="18"/>
    </row>
    <row r="14" spans="1:12" x14ac:dyDescent="0.25">
      <c r="A14" s="63" t="s">
        <v>103</v>
      </c>
      <c r="B14" s="19" t="s">
        <v>44</v>
      </c>
      <c r="C14" s="18"/>
      <c r="D14" s="21">
        <v>1500</v>
      </c>
      <c r="E14" s="20"/>
      <c r="F14" s="18"/>
      <c r="G14" s="21">
        <v>1500</v>
      </c>
      <c r="H14" s="20">
        <v>1500</v>
      </c>
      <c r="I14" s="18"/>
      <c r="J14" s="18"/>
      <c r="K14" s="18"/>
      <c r="L14" s="18">
        <f>SUM(G14-H14)</f>
        <v>0</v>
      </c>
    </row>
    <row r="15" spans="1:12" x14ac:dyDescent="0.25">
      <c r="A15" s="2" t="s">
        <v>45</v>
      </c>
      <c r="B15" s="19" t="s">
        <v>49</v>
      </c>
      <c r="C15" s="18"/>
      <c r="D15" s="21">
        <v>1500</v>
      </c>
      <c r="E15" s="20"/>
      <c r="F15" s="18"/>
      <c r="G15" s="21">
        <v>1500</v>
      </c>
      <c r="H15" s="20">
        <v>1500</v>
      </c>
      <c r="I15" s="18"/>
      <c r="J15" s="18"/>
      <c r="K15" s="18"/>
      <c r="L15" s="18">
        <f>SUM(G15-H15)</f>
        <v>0</v>
      </c>
    </row>
    <row r="16" spans="1:12" x14ac:dyDescent="0.25">
      <c r="A16" s="4" t="s">
        <v>92</v>
      </c>
      <c r="B16" s="19" t="s">
        <v>66</v>
      </c>
      <c r="C16" s="18"/>
      <c r="D16" s="21">
        <v>1500</v>
      </c>
      <c r="E16" s="20"/>
      <c r="F16" s="18"/>
      <c r="G16" s="21">
        <v>1500</v>
      </c>
      <c r="H16" s="20">
        <v>1500</v>
      </c>
      <c r="I16" s="37"/>
      <c r="J16" s="18"/>
      <c r="K16" s="18"/>
      <c r="L16" s="18"/>
    </row>
    <row r="17" spans="1:12" x14ac:dyDescent="0.25">
      <c r="A17" s="63" t="s">
        <v>104</v>
      </c>
      <c r="B17" s="19" t="s">
        <v>84</v>
      </c>
      <c r="C17" s="18"/>
      <c r="D17" s="21">
        <v>1500</v>
      </c>
      <c r="E17" s="20"/>
      <c r="F17" s="18"/>
      <c r="G17" s="21">
        <v>1500</v>
      </c>
      <c r="H17" s="20">
        <v>1500</v>
      </c>
      <c r="I17" s="18"/>
      <c r="J17" s="18"/>
      <c r="K17" s="18"/>
      <c r="L17" s="18"/>
    </row>
    <row r="18" spans="1:12" x14ac:dyDescent="0.25">
      <c r="A18" s="4"/>
      <c r="B18" s="19"/>
      <c r="C18" s="18"/>
      <c r="D18" s="18"/>
      <c r="E18" s="20"/>
      <c r="F18" s="18"/>
      <c r="G18" s="18"/>
      <c r="H18" s="20"/>
      <c r="I18" s="18"/>
      <c r="J18" s="18"/>
      <c r="K18" s="18"/>
      <c r="L18" s="18"/>
    </row>
    <row r="19" spans="1:12" x14ac:dyDescent="0.25">
      <c r="A19" s="16" t="s">
        <v>2</v>
      </c>
      <c r="B19" s="3"/>
      <c r="C19" s="18"/>
      <c r="D19" s="18">
        <f>SUM(D8:D18)</f>
        <v>12700</v>
      </c>
      <c r="E19" s="20">
        <v>0</v>
      </c>
      <c r="F19" s="18">
        <v>0</v>
      </c>
      <c r="G19" s="18">
        <f>SUM(G8:G18)</f>
        <v>15200</v>
      </c>
      <c r="H19" s="20">
        <f>SUM(H8:H18)</f>
        <v>15200</v>
      </c>
      <c r="I19" s="18"/>
      <c r="J19" s="18"/>
      <c r="K19" s="18">
        <f>SUM(K8:K18)</f>
        <v>0</v>
      </c>
      <c r="L19" s="18">
        <f>SUM(L8:L18)</f>
        <v>0</v>
      </c>
    </row>
    <row r="20" spans="1:12" ht="16.5" x14ac:dyDescent="0.35">
      <c r="A20" s="62" t="s">
        <v>17</v>
      </c>
      <c r="B20" s="23"/>
      <c r="D20" s="24"/>
      <c r="F20" s="58"/>
      <c r="K20" s="48"/>
      <c r="L20" s="15"/>
    </row>
    <row r="21" spans="1:12" ht="18" x14ac:dyDescent="0.4">
      <c r="A21" s="54" t="s">
        <v>62</v>
      </c>
      <c r="B21" s="23"/>
      <c r="D21" s="49">
        <f>SUM(G19)</f>
        <v>15200</v>
      </c>
      <c r="F21" s="60" t="s">
        <v>61</v>
      </c>
      <c r="G21" s="61"/>
      <c r="H21" s="61"/>
      <c r="I21" s="64">
        <f>SUM(D30)</f>
        <v>6520</v>
      </c>
      <c r="K21" s="17"/>
      <c r="L21" s="15"/>
    </row>
    <row r="22" spans="1:12" x14ac:dyDescent="0.25">
      <c r="A22" s="54" t="s">
        <v>2</v>
      </c>
      <c r="B22" s="23"/>
      <c r="D22" s="49">
        <f>SUM(D21:D21)</f>
        <v>15200</v>
      </c>
      <c r="F22" s="55"/>
      <c r="I22" s="52"/>
      <c r="K22" s="17"/>
      <c r="L22" s="15"/>
    </row>
    <row r="23" spans="1:12" x14ac:dyDescent="0.25">
      <c r="A23" s="54" t="s">
        <v>76</v>
      </c>
      <c r="D23" s="36">
        <f>SUM(D21-D24)</f>
        <v>13680</v>
      </c>
      <c r="F23" s="55" t="s">
        <v>98</v>
      </c>
      <c r="I23" s="51"/>
      <c r="K23" s="17"/>
      <c r="L23" s="15"/>
    </row>
    <row r="24" spans="1:12" x14ac:dyDescent="0.25">
      <c r="A24" s="54" t="s">
        <v>46</v>
      </c>
      <c r="B24" s="23"/>
      <c r="D24" s="52">
        <f>SUM(D21*10%)</f>
        <v>1520</v>
      </c>
      <c r="F24" s="55"/>
      <c r="I24" s="51"/>
      <c r="K24" s="15"/>
      <c r="L24" s="15"/>
    </row>
    <row r="25" spans="1:12" x14ac:dyDescent="0.25">
      <c r="A25" s="54"/>
      <c r="B25" s="23"/>
      <c r="D25" s="52">
        <v>4000</v>
      </c>
      <c r="F25" s="55"/>
      <c r="I25" s="51"/>
      <c r="K25" s="15"/>
      <c r="L25" s="15"/>
    </row>
    <row r="26" spans="1:12" x14ac:dyDescent="0.25">
      <c r="A26" s="54"/>
      <c r="B26" s="23"/>
      <c r="D26" s="52">
        <v>2500</v>
      </c>
    </row>
    <row r="27" spans="1:12" x14ac:dyDescent="0.25">
      <c r="A27" s="54" t="s">
        <v>99</v>
      </c>
      <c r="B27" s="23"/>
      <c r="D27" s="52">
        <v>660</v>
      </c>
      <c r="F27" s="29" t="s">
        <v>20</v>
      </c>
      <c r="G27" s="30"/>
      <c r="I27" s="65" t="s">
        <v>21</v>
      </c>
      <c r="J27" s="29"/>
      <c r="K27" s="29" t="s">
        <v>22</v>
      </c>
      <c r="L27" s="15"/>
    </row>
    <row r="28" spans="1:12" x14ac:dyDescent="0.25">
      <c r="A28" s="55" t="s">
        <v>2</v>
      </c>
      <c r="B28" s="23"/>
      <c r="D28" s="53">
        <f>SUM(D24:D27)</f>
        <v>8680</v>
      </c>
      <c r="L28" s="15"/>
    </row>
    <row r="29" spans="1:12" x14ac:dyDescent="0.25">
      <c r="A29" s="55"/>
      <c r="B29" s="23"/>
      <c r="D29" s="53"/>
      <c r="F29" s="56" t="s">
        <v>23</v>
      </c>
      <c r="G29" s="56"/>
      <c r="I29" s="56" t="s">
        <v>24</v>
      </c>
      <c r="J29" s="56"/>
      <c r="K29" s="56" t="s">
        <v>47</v>
      </c>
    </row>
    <row r="30" spans="1:12" x14ac:dyDescent="0.25">
      <c r="A30" s="55" t="s">
        <v>59</v>
      </c>
      <c r="B30" s="23"/>
      <c r="D30" s="53">
        <f>SUM(D22-D28)</f>
        <v>6520</v>
      </c>
      <c r="F30" s="56" t="s">
        <v>55</v>
      </c>
      <c r="G30" s="57"/>
      <c r="I30" s="57" t="s">
        <v>27</v>
      </c>
      <c r="J30" s="56"/>
      <c r="K30" s="56" t="s">
        <v>56</v>
      </c>
    </row>
    <row r="31" spans="1:12" x14ac:dyDescent="0.25">
      <c r="I31" s="27"/>
      <c r="J31" s="2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7" workbookViewId="0">
      <selection activeCell="G27" sqref="G27:J30"/>
    </sheetView>
  </sheetViews>
  <sheetFormatPr defaultRowHeight="15" x14ac:dyDescent="0.25"/>
  <cols>
    <col min="1" max="1" width="19.42578125" style="10" customWidth="1"/>
    <col min="2" max="6" width="9.140625" style="10"/>
    <col min="7" max="7" width="11.42578125" style="10" customWidth="1"/>
    <col min="8" max="8" width="12.7109375" style="10" customWidth="1"/>
    <col min="9" max="9" width="8.140625" style="10" customWidth="1"/>
    <col min="10" max="10" width="9.28515625" style="10" customWidth="1"/>
    <col min="11" max="11" width="13.5703125" style="10" customWidth="1"/>
    <col min="12" max="16384" width="9.140625" style="10"/>
  </cols>
  <sheetData>
    <row r="1" spans="1:13" ht="27" customHeight="1" x14ac:dyDescent="0.45">
      <c r="A1" s="67"/>
      <c r="B1" s="6"/>
      <c r="C1" s="6"/>
      <c r="D1" s="6"/>
      <c r="E1" s="12"/>
      <c r="F1" s="9" t="s">
        <v>4</v>
      </c>
      <c r="G1" s="9"/>
      <c r="H1" s="6"/>
      <c r="I1" s="6"/>
      <c r="J1" s="6"/>
    </row>
    <row r="2" spans="1:13" x14ac:dyDescent="0.25">
      <c r="A2" s="67"/>
      <c r="B2" s="6"/>
      <c r="C2" s="6"/>
      <c r="D2" s="6"/>
      <c r="E2" s="1" t="s">
        <v>6</v>
      </c>
      <c r="F2" s="1"/>
      <c r="G2" s="6"/>
      <c r="H2" s="6"/>
      <c r="I2" s="6"/>
      <c r="J2" s="6"/>
    </row>
    <row r="3" spans="1:13" ht="14.25" customHeight="1" x14ac:dyDescent="0.25">
      <c r="A3" s="67"/>
      <c r="B3" s="40"/>
      <c r="C3" s="40"/>
      <c r="D3" s="40"/>
      <c r="E3" s="41" t="s">
        <v>7</v>
      </c>
      <c r="F3" s="42"/>
      <c r="G3" s="42"/>
      <c r="H3" s="40"/>
      <c r="I3" s="40"/>
      <c r="J3" s="40"/>
    </row>
    <row r="4" spans="1:13" x14ac:dyDescent="0.25">
      <c r="A4" s="67"/>
      <c r="B4" s="5"/>
      <c r="C4" s="5"/>
      <c r="D4" s="6"/>
      <c r="E4" s="7" t="s">
        <v>5</v>
      </c>
      <c r="F4" s="7"/>
      <c r="G4" s="6"/>
      <c r="H4" s="6"/>
      <c r="I4" s="6"/>
      <c r="J4" s="5"/>
    </row>
    <row r="5" spans="1:13" x14ac:dyDescent="0.25">
      <c r="A5" s="67"/>
      <c r="B5" s="5"/>
      <c r="C5" s="5"/>
      <c r="D5" s="8" t="s">
        <v>34</v>
      </c>
      <c r="E5" s="5"/>
      <c r="F5" s="5"/>
      <c r="G5" s="5"/>
      <c r="H5" s="5"/>
      <c r="I5" s="5"/>
      <c r="J5" s="6"/>
    </row>
    <row r="6" spans="1:13" ht="21" x14ac:dyDescent="0.25">
      <c r="A6" s="67"/>
      <c r="B6" s="40"/>
      <c r="C6" s="40"/>
      <c r="D6" s="46"/>
      <c r="E6" s="46"/>
      <c r="F6" s="47" t="s">
        <v>106</v>
      </c>
      <c r="G6" s="46"/>
      <c r="H6" s="46"/>
      <c r="I6" s="40"/>
      <c r="J6" s="40"/>
      <c r="L6" s="66"/>
      <c r="M6" s="71"/>
    </row>
    <row r="7" spans="1:13" x14ac:dyDescent="0.25">
      <c r="A7" s="13" t="s">
        <v>0</v>
      </c>
      <c r="B7" s="13" t="s">
        <v>77</v>
      </c>
      <c r="C7" s="13" t="s">
        <v>9</v>
      </c>
      <c r="D7" s="32" t="s">
        <v>1</v>
      </c>
      <c r="E7" s="33" t="s">
        <v>12</v>
      </c>
      <c r="F7" s="32" t="s">
        <v>3</v>
      </c>
      <c r="G7" s="14" t="s">
        <v>13</v>
      </c>
      <c r="H7" s="14" t="s">
        <v>14</v>
      </c>
      <c r="I7" s="14" t="s">
        <v>15</v>
      </c>
      <c r="J7" s="14" t="s">
        <v>16</v>
      </c>
      <c r="K7" s="68"/>
      <c r="L7" s="72"/>
      <c r="M7" s="72"/>
    </row>
    <row r="8" spans="1:13" x14ac:dyDescent="0.25">
      <c r="A8" s="2" t="s">
        <v>107</v>
      </c>
      <c r="B8" s="3">
        <v>1</v>
      </c>
      <c r="C8" s="18">
        <v>0</v>
      </c>
      <c r="D8" s="18">
        <v>2500</v>
      </c>
      <c r="E8" s="18">
        <f>C8+D8</f>
        <v>2500</v>
      </c>
      <c r="F8" s="20">
        <v>2500</v>
      </c>
      <c r="G8" s="37"/>
      <c r="H8" s="18"/>
      <c r="I8" s="18">
        <f>E8-F8</f>
        <v>0</v>
      </c>
      <c r="J8" s="18"/>
      <c r="K8" s="69"/>
      <c r="L8" s="70"/>
      <c r="M8" s="70"/>
    </row>
    <row r="9" spans="1:13" x14ac:dyDescent="0.25">
      <c r="A9" s="2" t="s">
        <v>89</v>
      </c>
      <c r="B9" s="3">
        <v>2</v>
      </c>
      <c r="C9" s="18">
        <v>0</v>
      </c>
      <c r="D9" s="18">
        <v>2500</v>
      </c>
      <c r="E9" s="18"/>
      <c r="F9" s="20">
        <v>2500</v>
      </c>
      <c r="G9" s="18" t="s">
        <v>100</v>
      </c>
      <c r="H9" s="18"/>
      <c r="I9" s="18">
        <f t="shared" ref="I9:I19" si="0">E9-F9</f>
        <v>-2500</v>
      </c>
      <c r="J9" s="18">
        <v>0</v>
      </c>
      <c r="K9" s="69"/>
      <c r="L9" s="70"/>
      <c r="M9" s="70"/>
    </row>
    <row r="10" spans="1:13" x14ac:dyDescent="0.25">
      <c r="A10" s="2" t="s">
        <v>35</v>
      </c>
      <c r="B10" s="3"/>
      <c r="C10" s="18"/>
      <c r="D10" s="18"/>
      <c r="E10" s="18">
        <v>0</v>
      </c>
      <c r="F10" s="20"/>
      <c r="G10" s="18"/>
      <c r="H10" s="18"/>
      <c r="I10" s="18">
        <f t="shared" si="0"/>
        <v>0</v>
      </c>
      <c r="J10" s="18"/>
      <c r="K10" s="69"/>
      <c r="L10" s="70"/>
      <c r="M10" s="70"/>
    </row>
    <row r="11" spans="1:13" x14ac:dyDescent="0.25">
      <c r="A11" s="4" t="s">
        <v>35</v>
      </c>
      <c r="B11" s="3">
        <v>4</v>
      </c>
      <c r="C11" s="18"/>
      <c r="D11" s="18"/>
      <c r="E11" s="18">
        <v>0</v>
      </c>
      <c r="F11" s="20"/>
      <c r="G11" s="18"/>
      <c r="H11" s="18">
        <v>0</v>
      </c>
      <c r="I11" s="18">
        <f t="shared" si="0"/>
        <v>0</v>
      </c>
      <c r="J11" s="18">
        <v>0</v>
      </c>
      <c r="K11" s="69"/>
      <c r="L11" s="70"/>
      <c r="M11" s="70"/>
    </row>
    <row r="12" spans="1:13" x14ac:dyDescent="0.25">
      <c r="A12" s="4" t="s">
        <v>92</v>
      </c>
      <c r="B12" s="19">
        <v>5</v>
      </c>
      <c r="C12" s="18"/>
      <c r="D12" s="21">
        <v>4200</v>
      </c>
      <c r="E12" s="18">
        <v>0</v>
      </c>
      <c r="F12" s="20">
        <v>1500</v>
      </c>
      <c r="G12" s="18"/>
      <c r="H12" s="18"/>
      <c r="I12" s="18"/>
      <c r="J12" s="18"/>
      <c r="K12" s="69"/>
      <c r="L12" s="70"/>
      <c r="M12" s="70"/>
    </row>
    <row r="13" spans="1:13" x14ac:dyDescent="0.25">
      <c r="A13" s="4" t="s">
        <v>110</v>
      </c>
      <c r="B13" s="19" t="s">
        <v>42</v>
      </c>
      <c r="C13" s="18"/>
      <c r="D13" s="21">
        <v>1500</v>
      </c>
      <c r="E13" s="18">
        <f>C13+D13</f>
        <v>1500</v>
      </c>
      <c r="F13" s="20">
        <v>1500</v>
      </c>
      <c r="G13" s="18"/>
      <c r="H13" s="18">
        <v>0</v>
      </c>
      <c r="I13" s="18">
        <f t="shared" si="0"/>
        <v>0</v>
      </c>
      <c r="J13" s="18"/>
      <c r="K13" s="69"/>
      <c r="L13" s="70"/>
      <c r="M13" s="70"/>
    </row>
    <row r="14" spans="1:13" x14ac:dyDescent="0.25">
      <c r="A14" s="63" t="s">
        <v>111</v>
      </c>
      <c r="B14" s="19" t="s">
        <v>44</v>
      </c>
      <c r="C14" s="18">
        <v>1500</v>
      </c>
      <c r="D14" s="21">
        <v>1500</v>
      </c>
      <c r="E14" s="18">
        <f>C14+D14</f>
        <v>3000</v>
      </c>
      <c r="F14" s="20">
        <v>1500</v>
      </c>
      <c r="G14" s="18"/>
      <c r="H14" s="18"/>
      <c r="I14" s="18">
        <f t="shared" si="0"/>
        <v>1500</v>
      </c>
      <c r="J14" s="18">
        <f>SUM(E14-F14)</f>
        <v>1500</v>
      </c>
      <c r="K14" s="69"/>
      <c r="L14" s="70"/>
      <c r="M14" s="70"/>
    </row>
    <row r="15" spans="1:13" x14ac:dyDescent="0.25">
      <c r="A15" s="2" t="s">
        <v>45</v>
      </c>
      <c r="B15" s="19" t="s">
        <v>49</v>
      </c>
      <c r="C15" s="18"/>
      <c r="D15" s="21">
        <v>1500</v>
      </c>
      <c r="E15" s="18">
        <f>C15+D15</f>
        <v>1500</v>
      </c>
      <c r="F15" s="20">
        <v>2000</v>
      </c>
      <c r="G15" s="18"/>
      <c r="H15" s="18"/>
      <c r="I15" s="18">
        <f t="shared" si="0"/>
        <v>-500</v>
      </c>
      <c r="J15" s="18">
        <f>SUM(E15-F15)</f>
        <v>-500</v>
      </c>
      <c r="K15" s="69"/>
      <c r="L15" s="70"/>
      <c r="M15" s="70"/>
    </row>
    <row r="16" spans="1:13" x14ac:dyDescent="0.25">
      <c r="A16" s="4" t="s">
        <v>92</v>
      </c>
      <c r="B16" s="19" t="s">
        <v>66</v>
      </c>
      <c r="C16" s="18"/>
      <c r="D16" s="21">
        <v>1500</v>
      </c>
      <c r="E16" s="18">
        <f>C16+D16</f>
        <v>1500</v>
      </c>
      <c r="F16" s="20">
        <v>2700</v>
      </c>
      <c r="G16" s="37"/>
      <c r="H16" s="18"/>
      <c r="I16" s="18">
        <f t="shared" si="0"/>
        <v>-1200</v>
      </c>
      <c r="J16" s="18"/>
      <c r="K16" s="68"/>
      <c r="L16" s="72"/>
      <c r="M16" s="72"/>
    </row>
    <row r="17" spans="1:13" x14ac:dyDescent="0.25">
      <c r="A17" s="63" t="s">
        <v>108</v>
      </c>
      <c r="B17" s="19" t="s">
        <v>84</v>
      </c>
      <c r="C17" s="18"/>
      <c r="D17" s="21">
        <v>1500</v>
      </c>
      <c r="E17" s="18">
        <f>C17+D17</f>
        <v>1500</v>
      </c>
      <c r="F17" s="20">
        <v>1500</v>
      </c>
      <c r="G17" s="18"/>
      <c r="H17" s="18"/>
      <c r="I17" s="18">
        <f t="shared" si="0"/>
        <v>0</v>
      </c>
      <c r="J17" s="18"/>
      <c r="L17" s="66"/>
      <c r="M17" s="66"/>
    </row>
    <row r="18" spans="1:13" x14ac:dyDescent="0.25">
      <c r="A18" s="4"/>
      <c r="B18" s="19"/>
      <c r="C18" s="18"/>
      <c r="D18" s="18"/>
      <c r="E18" s="18">
        <v>0</v>
      </c>
      <c r="F18" s="20"/>
      <c r="G18" s="18"/>
      <c r="H18" s="18"/>
      <c r="I18" s="18">
        <f t="shared" si="0"/>
        <v>0</v>
      </c>
      <c r="J18" s="18"/>
    </row>
    <row r="19" spans="1:13" x14ac:dyDescent="0.25">
      <c r="A19" s="16" t="s">
        <v>2</v>
      </c>
      <c r="B19" s="3"/>
      <c r="C19" s="18"/>
      <c r="D19" s="18">
        <f>SUM(D8:D18)</f>
        <v>16700</v>
      </c>
      <c r="E19" s="18">
        <f>SUM(E8:E18)</f>
        <v>11500</v>
      </c>
      <c r="F19" s="20">
        <f>SUM(F8:F18)</f>
        <v>15700</v>
      </c>
      <c r="G19" s="18"/>
      <c r="H19" s="18"/>
      <c r="I19" s="18">
        <f t="shared" si="0"/>
        <v>-4200</v>
      </c>
      <c r="J19" s="18">
        <f>SUM(J8:J18)</f>
        <v>1000</v>
      </c>
    </row>
    <row r="20" spans="1:13" ht="16.5" x14ac:dyDescent="0.35">
      <c r="A20" s="62" t="s">
        <v>17</v>
      </c>
      <c r="B20" s="23"/>
      <c r="D20" s="24"/>
      <c r="I20" s="48"/>
      <c r="J20" s="15"/>
    </row>
    <row r="21" spans="1:13" ht="18" x14ac:dyDescent="0.4">
      <c r="A21" s="54" t="s">
        <v>62</v>
      </c>
      <c r="B21" s="23"/>
      <c r="D21" s="49">
        <v>11500</v>
      </c>
      <c r="E21" s="61"/>
      <c r="F21" s="61"/>
      <c r="G21" s="64">
        <f>SUM(D30)</f>
        <v>-1330</v>
      </c>
      <c r="I21" s="17"/>
      <c r="J21" s="15"/>
    </row>
    <row r="22" spans="1:13" x14ac:dyDescent="0.25">
      <c r="A22" s="54" t="s">
        <v>2</v>
      </c>
      <c r="B22" s="23"/>
      <c r="D22" s="49">
        <f>SUM(D21:D21)</f>
        <v>11500</v>
      </c>
      <c r="G22" s="52"/>
      <c r="I22" s="17"/>
      <c r="J22" s="15"/>
    </row>
    <row r="23" spans="1:13" x14ac:dyDescent="0.25">
      <c r="A23" s="54" t="s">
        <v>76</v>
      </c>
      <c r="D23" s="36">
        <f>SUM(D21-D24)</f>
        <v>10350</v>
      </c>
      <c r="G23" s="51"/>
      <c r="I23" s="17"/>
      <c r="J23" s="15"/>
    </row>
    <row r="24" spans="1:13" x14ac:dyDescent="0.25">
      <c r="A24" s="54" t="s">
        <v>46</v>
      </c>
      <c r="B24" s="23"/>
      <c r="D24" s="52">
        <f>SUM(D21*10%)</f>
        <v>1150</v>
      </c>
      <c r="G24" s="51"/>
      <c r="I24" s="15"/>
      <c r="J24" s="15"/>
    </row>
    <row r="25" spans="1:13" x14ac:dyDescent="0.25">
      <c r="A25" s="73" t="s">
        <v>17</v>
      </c>
      <c r="B25" s="23"/>
      <c r="D25" s="52"/>
      <c r="G25" s="51"/>
      <c r="I25" s="15"/>
      <c r="J25" s="15"/>
    </row>
    <row r="26" spans="1:13" x14ac:dyDescent="0.25">
      <c r="A26" s="54" t="s">
        <v>109</v>
      </c>
      <c r="B26" s="23"/>
      <c r="D26" s="52">
        <v>2500</v>
      </c>
    </row>
    <row r="27" spans="1:13" x14ac:dyDescent="0.25">
      <c r="A27" s="54" t="s">
        <v>112</v>
      </c>
      <c r="B27" s="23"/>
      <c r="D27" s="52">
        <v>9180</v>
      </c>
      <c r="E27" s="30"/>
      <c r="G27" s="65" t="s">
        <v>21</v>
      </c>
      <c r="H27" s="29"/>
      <c r="I27" s="29" t="s">
        <v>22</v>
      </c>
      <c r="J27" s="15"/>
    </row>
    <row r="28" spans="1:13" x14ac:dyDescent="0.25">
      <c r="A28" s="55" t="s">
        <v>2</v>
      </c>
      <c r="B28" s="23"/>
      <c r="D28" s="53">
        <f>SUM(D24:D27)</f>
        <v>12830</v>
      </c>
      <c r="J28" s="15"/>
    </row>
    <row r="29" spans="1:13" x14ac:dyDescent="0.25">
      <c r="A29" s="55"/>
      <c r="B29" s="23"/>
      <c r="D29" s="53"/>
      <c r="E29" s="56"/>
      <c r="G29" s="56" t="s">
        <v>24</v>
      </c>
      <c r="H29" s="56"/>
      <c r="I29" s="56" t="s">
        <v>47</v>
      </c>
    </row>
    <row r="30" spans="1:13" x14ac:dyDescent="0.25">
      <c r="A30" s="55" t="s">
        <v>113</v>
      </c>
      <c r="B30" s="23"/>
      <c r="D30" s="53">
        <f>SUM(D22-D28)</f>
        <v>-1330</v>
      </c>
      <c r="E30" s="57"/>
      <c r="G30" s="57" t="s">
        <v>27</v>
      </c>
      <c r="H30" s="56"/>
      <c r="I30" s="56" t="s">
        <v>56</v>
      </c>
    </row>
    <row r="31" spans="1:13" x14ac:dyDescent="0.25">
      <c r="G31" s="27"/>
      <c r="H31" s="27"/>
    </row>
  </sheetData>
  <pageMargins left="0.7" right="0.7" top="0.75" bottom="0.75" header="0.3" footer="0.3"/>
  <pageSetup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16" sqref="J16"/>
    </sheetView>
  </sheetViews>
  <sheetFormatPr defaultRowHeight="15" x14ac:dyDescent="0.25"/>
  <cols>
    <col min="1" max="1" width="18.42578125" customWidth="1"/>
    <col min="7" max="7" width="11.5703125" customWidth="1"/>
  </cols>
  <sheetData>
    <row r="1" spans="1:12" x14ac:dyDescent="0.25">
      <c r="A1" s="67"/>
      <c r="B1" s="5"/>
      <c r="C1" s="5"/>
      <c r="D1" s="8" t="s">
        <v>34</v>
      </c>
      <c r="E1" s="5"/>
      <c r="F1" s="5"/>
      <c r="G1" s="5"/>
      <c r="H1" s="5"/>
      <c r="I1" s="5"/>
      <c r="J1" s="6"/>
    </row>
    <row r="2" spans="1:12" ht="21" x14ac:dyDescent="0.25">
      <c r="A2" s="67"/>
      <c r="B2" s="40"/>
      <c r="C2" s="40"/>
      <c r="D2" s="46"/>
      <c r="E2" s="46"/>
      <c r="F2" s="47"/>
      <c r="G2" s="46"/>
      <c r="H2" s="46"/>
      <c r="I2" s="40"/>
      <c r="J2" s="40"/>
    </row>
    <row r="3" spans="1:12" x14ac:dyDescent="0.25">
      <c r="A3" s="13" t="s">
        <v>0</v>
      </c>
      <c r="B3" s="13" t="s">
        <v>77</v>
      </c>
      <c r="C3" s="13" t="s">
        <v>9</v>
      </c>
      <c r="D3" s="32" t="s">
        <v>1</v>
      </c>
      <c r="E3" s="33" t="s">
        <v>12</v>
      </c>
      <c r="F3" s="32" t="s">
        <v>3</v>
      </c>
      <c r="G3" s="14" t="s">
        <v>13</v>
      </c>
      <c r="H3" s="14" t="s">
        <v>14</v>
      </c>
      <c r="I3" s="14" t="s">
        <v>15</v>
      </c>
      <c r="J3" s="14" t="s">
        <v>16</v>
      </c>
    </row>
    <row r="4" spans="1:12" x14ac:dyDescent="0.25">
      <c r="A4" s="2" t="s">
        <v>107</v>
      </c>
      <c r="B4" s="3">
        <v>1</v>
      </c>
      <c r="C4" s="18">
        <v>0</v>
      </c>
      <c r="D4" s="18">
        <v>2500</v>
      </c>
      <c r="E4" s="18">
        <f>C4+D4</f>
        <v>2500</v>
      </c>
      <c r="F4" s="20">
        <v>2500</v>
      </c>
      <c r="G4" s="37"/>
      <c r="H4" s="18"/>
      <c r="I4" s="18">
        <f>E4-F4</f>
        <v>0</v>
      </c>
      <c r="J4" s="18"/>
    </row>
    <row r="5" spans="1:12" x14ac:dyDescent="0.25">
      <c r="A5" s="2" t="s">
        <v>89</v>
      </c>
      <c r="B5" s="3">
        <v>2</v>
      </c>
      <c r="C5" s="18">
        <v>0</v>
      </c>
      <c r="D5" s="18">
        <v>2500</v>
      </c>
      <c r="E5" s="18"/>
      <c r="F5" s="20"/>
      <c r="G5" s="18" t="s">
        <v>100</v>
      </c>
      <c r="H5" s="18"/>
      <c r="I5" s="18">
        <f t="shared" ref="I5:I15" si="0">E5-F5</f>
        <v>0</v>
      </c>
      <c r="J5" s="18">
        <v>0</v>
      </c>
    </row>
    <row r="6" spans="1:12" x14ac:dyDescent="0.25">
      <c r="A6" s="2" t="s">
        <v>35</v>
      </c>
      <c r="B6" s="3"/>
      <c r="C6" s="18"/>
      <c r="D6" s="18"/>
      <c r="E6" s="18">
        <v>0</v>
      </c>
      <c r="F6" s="20"/>
      <c r="G6" s="18"/>
      <c r="H6" s="18"/>
      <c r="I6" s="18">
        <f t="shared" si="0"/>
        <v>0</v>
      </c>
      <c r="J6" s="18"/>
    </row>
    <row r="7" spans="1:12" x14ac:dyDescent="0.25">
      <c r="A7" s="4" t="s">
        <v>35</v>
      </c>
      <c r="B7" s="3">
        <v>4</v>
      </c>
      <c r="C7" s="18"/>
      <c r="D7" s="18"/>
      <c r="E7" s="18">
        <v>0</v>
      </c>
      <c r="F7" s="20"/>
      <c r="G7" s="18"/>
      <c r="H7" s="18">
        <v>0</v>
      </c>
      <c r="I7" s="18">
        <f t="shared" si="0"/>
        <v>0</v>
      </c>
      <c r="J7" s="18">
        <v>0</v>
      </c>
    </row>
    <row r="8" spans="1:12" x14ac:dyDescent="0.25">
      <c r="A8" s="4" t="s">
        <v>92</v>
      </c>
      <c r="B8" s="19">
        <v>5</v>
      </c>
      <c r="C8" s="18"/>
      <c r="D8" s="21">
        <v>4200</v>
      </c>
      <c r="E8" s="18">
        <v>0</v>
      </c>
      <c r="F8" s="20">
        <v>1500</v>
      </c>
      <c r="G8" s="18"/>
      <c r="H8" s="18"/>
      <c r="I8" s="18"/>
      <c r="J8" s="18"/>
    </row>
    <row r="9" spans="1:12" x14ac:dyDescent="0.25">
      <c r="A9" s="4" t="s">
        <v>110</v>
      </c>
      <c r="B9" s="19" t="s">
        <v>42</v>
      </c>
      <c r="C9" s="18"/>
      <c r="D9" s="21">
        <v>1500</v>
      </c>
      <c r="E9" s="18">
        <f>C9+D9</f>
        <v>1500</v>
      </c>
      <c r="F9" s="20">
        <v>1500</v>
      </c>
      <c r="G9" s="18"/>
      <c r="H9" s="18">
        <v>0</v>
      </c>
      <c r="I9" s="18">
        <f t="shared" si="0"/>
        <v>0</v>
      </c>
      <c r="J9" s="18"/>
    </row>
    <row r="10" spans="1:12" x14ac:dyDescent="0.25">
      <c r="A10" s="63" t="s">
        <v>111</v>
      </c>
      <c r="B10" s="19" t="s">
        <v>44</v>
      </c>
      <c r="C10" s="18">
        <v>1500</v>
      </c>
      <c r="D10" s="21">
        <v>1500</v>
      </c>
      <c r="E10" s="18">
        <f>C10+D10</f>
        <v>3000</v>
      </c>
      <c r="F10" s="20">
        <v>1500</v>
      </c>
      <c r="G10" s="18"/>
      <c r="H10" s="18"/>
      <c r="I10" s="18">
        <f t="shared" si="0"/>
        <v>1500</v>
      </c>
      <c r="J10" s="18">
        <f>SUM(E10-F10)</f>
        <v>1500</v>
      </c>
    </row>
    <row r="11" spans="1:12" x14ac:dyDescent="0.25">
      <c r="A11" s="2" t="s">
        <v>45</v>
      </c>
      <c r="B11" s="19" t="s">
        <v>49</v>
      </c>
      <c r="C11" s="18"/>
      <c r="D11" s="21">
        <v>1500</v>
      </c>
      <c r="E11" s="18">
        <f>C11+D11</f>
        <v>1500</v>
      </c>
      <c r="F11" s="20">
        <v>2000</v>
      </c>
      <c r="G11" s="18"/>
      <c r="H11" s="18"/>
      <c r="I11" s="18">
        <f t="shared" si="0"/>
        <v>-500</v>
      </c>
      <c r="J11" s="18">
        <f>SUM(E11-F11)</f>
        <v>-500</v>
      </c>
    </row>
    <row r="12" spans="1:12" x14ac:dyDescent="0.25">
      <c r="A12" s="4" t="s">
        <v>92</v>
      </c>
      <c r="B12" s="19" t="s">
        <v>66</v>
      </c>
      <c r="C12" s="18"/>
      <c r="D12" s="21">
        <v>1500</v>
      </c>
      <c r="E12" s="18">
        <f>C12+D12</f>
        <v>1500</v>
      </c>
      <c r="F12" s="20">
        <v>2700</v>
      </c>
      <c r="G12" s="37"/>
      <c r="H12" s="18"/>
      <c r="I12" s="18">
        <f t="shared" si="0"/>
        <v>-1200</v>
      </c>
      <c r="J12" s="18"/>
    </row>
    <row r="13" spans="1:12" x14ac:dyDescent="0.25">
      <c r="A13" s="63" t="s">
        <v>108</v>
      </c>
      <c r="B13" s="19" t="s">
        <v>84</v>
      </c>
      <c r="C13" s="18"/>
      <c r="D13" s="21">
        <v>1500</v>
      </c>
      <c r="E13" s="18">
        <f>C13+D13</f>
        <v>1500</v>
      </c>
      <c r="F13" s="20">
        <v>1500</v>
      </c>
      <c r="G13" s="18"/>
      <c r="H13" s="18"/>
      <c r="I13" s="18">
        <f t="shared" si="0"/>
        <v>0</v>
      </c>
      <c r="J13" s="18"/>
      <c r="L13">
        <v>15000</v>
      </c>
    </row>
    <row r="14" spans="1:12" x14ac:dyDescent="0.25">
      <c r="A14" s="4"/>
      <c r="B14" s="19"/>
      <c r="C14" s="18"/>
      <c r="D14" s="18"/>
      <c r="E14" s="18">
        <v>0</v>
      </c>
      <c r="F14" s="20"/>
      <c r="G14" s="18"/>
      <c r="H14" s="18"/>
      <c r="I14" s="18">
        <f t="shared" si="0"/>
        <v>0</v>
      </c>
      <c r="J14" s="18"/>
    </row>
    <row r="15" spans="1:12" x14ac:dyDescent="0.25">
      <c r="A15" s="16" t="s">
        <v>2</v>
      </c>
      <c r="B15" s="3"/>
      <c r="C15" s="18"/>
      <c r="D15" s="75">
        <f>SUM(D4:D14)</f>
        <v>16700</v>
      </c>
      <c r="E15" s="75">
        <f>SUM(E4:E14)</f>
        <v>11500</v>
      </c>
      <c r="F15" s="76">
        <f>SUM(F4:F14)</f>
        <v>13200</v>
      </c>
      <c r="G15" s="75"/>
      <c r="H15" s="75"/>
      <c r="I15" s="75">
        <f t="shared" si="0"/>
        <v>-1700</v>
      </c>
      <c r="J15" s="75">
        <f>SUM(J4:J14)</f>
        <v>1000</v>
      </c>
    </row>
    <row r="16" spans="1:12" ht="16.5" x14ac:dyDescent="0.35">
      <c r="A16" s="62" t="s">
        <v>17</v>
      </c>
      <c r="B16" s="23"/>
      <c r="C16" s="67"/>
      <c r="D16" s="24"/>
      <c r="E16" s="67"/>
      <c r="F16" s="67"/>
      <c r="G16" s="67"/>
      <c r="H16" s="67"/>
      <c r="I16" s="48"/>
      <c r="J16" s="15"/>
    </row>
    <row r="17" spans="1:14" ht="18" x14ac:dyDescent="0.4">
      <c r="A17" s="54" t="s">
        <v>62</v>
      </c>
      <c r="B17" s="23"/>
      <c r="C17" s="67"/>
      <c r="D17" s="49">
        <v>15700</v>
      </c>
      <c r="E17" s="61"/>
      <c r="F17" s="61"/>
      <c r="G17" s="64">
        <f>SUM(D26)</f>
        <v>2450</v>
      </c>
      <c r="H17" s="67"/>
      <c r="I17" s="17"/>
      <c r="J17" s="15"/>
      <c r="L17">
        <v>15700</v>
      </c>
    </row>
    <row r="18" spans="1:14" x14ac:dyDescent="0.25">
      <c r="A18" s="54" t="s">
        <v>2</v>
      </c>
      <c r="B18" s="23"/>
      <c r="C18" s="67"/>
      <c r="D18" s="49">
        <f>SUM(D17:D17)</f>
        <v>15700</v>
      </c>
      <c r="E18" s="67"/>
      <c r="F18" s="67"/>
      <c r="G18" s="52"/>
      <c r="H18" s="67"/>
      <c r="I18" s="17"/>
      <c r="J18" s="15"/>
      <c r="L18">
        <v>1240</v>
      </c>
      <c r="M18" s="67" t="s">
        <v>10</v>
      </c>
    </row>
    <row r="19" spans="1:14" x14ac:dyDescent="0.25">
      <c r="A19" s="54" t="s">
        <v>76</v>
      </c>
      <c r="B19" s="67"/>
      <c r="C19" s="67"/>
      <c r="D19" s="36">
        <v>15700</v>
      </c>
      <c r="E19" s="74">
        <v>0.1</v>
      </c>
      <c r="F19" s="67"/>
      <c r="G19" s="51"/>
      <c r="H19" s="67"/>
      <c r="I19" s="17"/>
      <c r="J19" s="15"/>
      <c r="L19">
        <f>L17-L18</f>
        <v>14460</v>
      </c>
      <c r="M19" s="74">
        <v>0.1</v>
      </c>
    </row>
    <row r="20" spans="1:14" x14ac:dyDescent="0.25">
      <c r="A20" s="54" t="s">
        <v>46</v>
      </c>
      <c r="B20" s="23"/>
      <c r="C20" s="67"/>
      <c r="D20" s="52">
        <f>D19*E19</f>
        <v>1570</v>
      </c>
      <c r="E20" s="67"/>
      <c r="F20" s="67"/>
      <c r="G20" s="51"/>
      <c r="H20" s="67"/>
      <c r="I20" s="15"/>
      <c r="J20" s="15"/>
      <c r="L20">
        <f>L19*M19</f>
        <v>1446</v>
      </c>
    </row>
    <row r="21" spans="1:14" x14ac:dyDescent="0.25">
      <c r="A21" s="73" t="s">
        <v>17</v>
      </c>
      <c r="B21" s="23"/>
      <c r="C21" s="67"/>
      <c r="D21" s="52"/>
      <c r="E21" s="67"/>
      <c r="F21" s="67"/>
      <c r="G21" s="51"/>
      <c r="H21" s="67"/>
      <c r="I21" s="15"/>
      <c r="J21" s="15"/>
      <c r="L21">
        <f>L19-L20</f>
        <v>13014</v>
      </c>
      <c r="M21">
        <v>2500</v>
      </c>
      <c r="N21">
        <f>L21-M21</f>
        <v>10514</v>
      </c>
    </row>
    <row r="22" spans="1:14" x14ac:dyDescent="0.25">
      <c r="A22" s="54" t="s">
        <v>109</v>
      </c>
      <c r="B22" s="23"/>
      <c r="C22" s="67"/>
      <c r="D22" s="52">
        <v>2500</v>
      </c>
      <c r="E22" s="67"/>
      <c r="F22" s="67"/>
      <c r="G22" s="67"/>
      <c r="H22" s="67"/>
      <c r="I22" s="67"/>
      <c r="J22" s="67"/>
    </row>
    <row r="23" spans="1:14" x14ac:dyDescent="0.25">
      <c r="A23" s="54" t="s">
        <v>112</v>
      </c>
      <c r="B23" s="23"/>
      <c r="C23" s="67"/>
      <c r="D23" s="52">
        <v>9180</v>
      </c>
      <c r="E23" s="30"/>
      <c r="F23" s="67"/>
      <c r="G23" s="65" t="s">
        <v>21</v>
      </c>
      <c r="H23" s="29"/>
      <c r="I23" s="29" t="s">
        <v>22</v>
      </c>
      <c r="J23" s="15"/>
    </row>
    <row r="24" spans="1:14" x14ac:dyDescent="0.25">
      <c r="A24" s="55" t="s">
        <v>2</v>
      </c>
      <c r="B24" s="23"/>
      <c r="C24" s="67"/>
      <c r="D24" s="53">
        <f>SUM(D20:D23)</f>
        <v>13250</v>
      </c>
      <c r="E24" s="67"/>
      <c r="F24" s="67"/>
      <c r="G24" s="67"/>
      <c r="H24" s="67"/>
      <c r="I24" s="67"/>
      <c r="J24" s="15"/>
    </row>
    <row r="25" spans="1:14" x14ac:dyDescent="0.25">
      <c r="A25" s="55"/>
      <c r="B25" s="23"/>
      <c r="C25" s="67"/>
      <c r="D25" s="53"/>
      <c r="E25" s="56"/>
      <c r="F25" s="67"/>
      <c r="G25" s="56" t="s">
        <v>24</v>
      </c>
      <c r="H25" s="56"/>
      <c r="I25" s="56" t="s">
        <v>47</v>
      </c>
      <c r="J25" s="67"/>
    </row>
    <row r="26" spans="1:14" x14ac:dyDescent="0.25">
      <c r="A26" s="55"/>
      <c r="B26" s="23"/>
      <c r="C26" s="67"/>
      <c r="D26" s="53">
        <f>SUM(D18-D24)</f>
        <v>2450</v>
      </c>
      <c r="E26" s="57"/>
      <c r="F26" s="67"/>
      <c r="G26" s="57" t="s">
        <v>27</v>
      </c>
      <c r="H26" s="56"/>
      <c r="I26" s="56" t="s">
        <v>56</v>
      </c>
      <c r="J26" s="6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4" workbookViewId="0">
      <selection activeCell="D27" sqref="D27"/>
    </sheetView>
  </sheetViews>
  <sheetFormatPr defaultRowHeight="15" x14ac:dyDescent="0.25"/>
  <cols>
    <col min="1" max="1" width="18" customWidth="1"/>
    <col min="4" max="4" width="9.5703125" bestFit="1" customWidth="1"/>
    <col min="7" max="7" width="12" customWidth="1"/>
  </cols>
  <sheetData>
    <row r="1" spans="1:9" x14ac:dyDescent="0.25">
      <c r="A1" s="67"/>
      <c r="B1" s="5"/>
      <c r="C1" s="5"/>
      <c r="D1" s="8" t="s">
        <v>34</v>
      </c>
      <c r="E1" s="5"/>
      <c r="F1" s="5"/>
      <c r="G1" s="5"/>
      <c r="H1" s="5"/>
    </row>
    <row r="2" spans="1:9" ht="23.25" x14ac:dyDescent="0.25">
      <c r="A2" s="67"/>
      <c r="B2" s="77" t="s">
        <v>121</v>
      </c>
      <c r="C2" s="77"/>
      <c r="D2" s="77"/>
      <c r="E2" s="77"/>
      <c r="F2" s="78"/>
      <c r="G2" s="46"/>
      <c r="H2" s="46"/>
    </row>
    <row r="3" spans="1:9" x14ac:dyDescent="0.25">
      <c r="A3" s="13" t="s">
        <v>0</v>
      </c>
      <c r="B3" s="13" t="s">
        <v>77</v>
      </c>
      <c r="C3" s="13" t="s">
        <v>9</v>
      </c>
      <c r="D3" s="32" t="s">
        <v>1</v>
      </c>
      <c r="E3" s="33" t="s">
        <v>12</v>
      </c>
      <c r="F3" s="32" t="s">
        <v>3</v>
      </c>
      <c r="G3" s="14" t="s">
        <v>13</v>
      </c>
      <c r="H3" s="14" t="s">
        <v>14</v>
      </c>
    </row>
    <row r="4" spans="1:9" x14ac:dyDescent="0.25">
      <c r="A4" s="2" t="s">
        <v>107</v>
      </c>
      <c r="B4" s="3">
        <v>1</v>
      </c>
      <c r="C4" s="18">
        <v>0</v>
      </c>
      <c r="D4" s="18">
        <v>2500</v>
      </c>
      <c r="E4" s="18"/>
      <c r="F4" s="20"/>
      <c r="G4" s="37"/>
      <c r="H4" s="18"/>
      <c r="I4" s="67" t="s">
        <v>119</v>
      </c>
    </row>
    <row r="5" spans="1:9" x14ac:dyDescent="0.25">
      <c r="A5" s="2" t="s">
        <v>89</v>
      </c>
      <c r="B5" s="3">
        <v>2</v>
      </c>
      <c r="C5" s="18">
        <v>0</v>
      </c>
      <c r="D5" s="18">
        <v>2500</v>
      </c>
      <c r="E5" s="18"/>
      <c r="F5" s="20"/>
      <c r="G5" s="18"/>
      <c r="H5" s="18"/>
    </row>
    <row r="6" spans="1:9" x14ac:dyDescent="0.25">
      <c r="A6" s="2" t="s">
        <v>35</v>
      </c>
      <c r="B6" s="3"/>
      <c r="C6" s="18"/>
      <c r="D6" s="18" t="s">
        <v>100</v>
      </c>
      <c r="E6" s="18"/>
      <c r="F6" s="20"/>
      <c r="G6" s="18"/>
      <c r="H6" s="18"/>
    </row>
    <row r="7" spans="1:9" x14ac:dyDescent="0.25">
      <c r="A7" s="4" t="s">
        <v>35</v>
      </c>
      <c r="B7" s="3">
        <v>4</v>
      </c>
      <c r="C7" s="18"/>
      <c r="D7" s="18"/>
      <c r="E7" s="18"/>
      <c r="F7" s="20"/>
      <c r="G7" s="18"/>
      <c r="H7" s="18"/>
    </row>
    <row r="8" spans="1:9" x14ac:dyDescent="0.25">
      <c r="A8" s="4" t="s">
        <v>92</v>
      </c>
      <c r="B8" s="19">
        <v>5</v>
      </c>
      <c r="C8" s="18"/>
      <c r="D8" s="21">
        <v>4200</v>
      </c>
      <c r="E8" s="18"/>
      <c r="F8" s="20"/>
      <c r="G8" s="18"/>
      <c r="H8" s="18"/>
    </row>
    <row r="9" spans="1:9" x14ac:dyDescent="0.25">
      <c r="A9" s="4" t="s">
        <v>110</v>
      </c>
      <c r="B9" s="19" t="s">
        <v>42</v>
      </c>
      <c r="C9" s="18"/>
      <c r="D9" s="21">
        <v>1500</v>
      </c>
      <c r="E9" s="18"/>
      <c r="F9" s="20"/>
      <c r="G9" s="18"/>
      <c r="H9" s="18"/>
    </row>
    <row r="10" spans="1:9" x14ac:dyDescent="0.25">
      <c r="A10" s="63" t="s">
        <v>111</v>
      </c>
      <c r="B10" s="19" t="s">
        <v>44</v>
      </c>
      <c r="C10" s="18"/>
      <c r="D10" s="21">
        <v>1500</v>
      </c>
      <c r="E10" s="18"/>
      <c r="F10" s="20"/>
      <c r="G10" s="18"/>
      <c r="H10" s="18"/>
      <c r="I10" s="67" t="s">
        <v>115</v>
      </c>
    </row>
    <row r="11" spans="1:9" x14ac:dyDescent="0.25">
      <c r="A11" s="2" t="s">
        <v>45</v>
      </c>
      <c r="B11" s="19" t="s">
        <v>49</v>
      </c>
      <c r="C11" s="18"/>
      <c r="D11" s="21">
        <v>1500</v>
      </c>
      <c r="E11" s="18"/>
      <c r="F11" s="20"/>
      <c r="G11" s="18"/>
      <c r="H11" s="18"/>
    </row>
    <row r="12" spans="1:9" x14ac:dyDescent="0.25">
      <c r="A12" s="4" t="s">
        <v>92</v>
      </c>
      <c r="B12" s="19" t="s">
        <v>66</v>
      </c>
      <c r="C12" s="18"/>
      <c r="D12" s="21">
        <v>1500</v>
      </c>
      <c r="E12" s="18"/>
      <c r="F12" s="20"/>
      <c r="G12" s="37"/>
      <c r="H12" s="18"/>
      <c r="I12" s="67" t="s">
        <v>118</v>
      </c>
    </row>
    <row r="13" spans="1:9" x14ac:dyDescent="0.25">
      <c r="A13" s="63" t="s">
        <v>116</v>
      </c>
      <c r="B13" s="19" t="s">
        <v>84</v>
      </c>
      <c r="C13" s="18"/>
      <c r="D13" s="21">
        <v>1500</v>
      </c>
      <c r="E13" s="18"/>
      <c r="F13" s="20"/>
      <c r="G13" s="18"/>
      <c r="H13" s="18"/>
      <c r="I13" s="67" t="s">
        <v>117</v>
      </c>
    </row>
    <row r="14" spans="1:9" x14ac:dyDescent="0.25">
      <c r="A14" s="4"/>
      <c r="B14" s="19"/>
      <c r="C14" s="18"/>
      <c r="D14" s="18"/>
      <c r="E14" s="18"/>
      <c r="F14" s="20"/>
      <c r="G14" s="18"/>
      <c r="H14" s="18"/>
    </row>
    <row r="15" spans="1:9" x14ac:dyDescent="0.25">
      <c r="A15" s="16" t="s">
        <v>2</v>
      </c>
      <c r="B15" s="3"/>
      <c r="C15" s="18"/>
      <c r="D15" s="75">
        <f>SUM(D4:D14)</f>
        <v>16700</v>
      </c>
      <c r="E15" s="75"/>
      <c r="F15" s="76"/>
      <c r="G15" s="75"/>
      <c r="H15" s="75"/>
    </row>
    <row r="16" spans="1:9" ht="16.5" x14ac:dyDescent="0.35">
      <c r="A16" s="62" t="s">
        <v>17</v>
      </c>
      <c r="B16" s="23"/>
      <c r="C16" s="67"/>
      <c r="D16" s="24"/>
      <c r="E16" s="67"/>
      <c r="F16" s="67"/>
      <c r="G16" s="67"/>
      <c r="H16" s="67"/>
    </row>
    <row r="17" spans="1:8" ht="18" x14ac:dyDescent="0.4">
      <c r="A17" s="54" t="s">
        <v>62</v>
      </c>
      <c r="B17" s="23"/>
      <c r="C17" s="67"/>
      <c r="D17" s="49">
        <f>D15</f>
        <v>16700</v>
      </c>
      <c r="E17" s="61"/>
      <c r="F17" s="61"/>
      <c r="G17" s="64">
        <f>D25-D26</f>
        <v>5200</v>
      </c>
      <c r="H17" s="67"/>
    </row>
    <row r="18" spans="1:8" x14ac:dyDescent="0.25">
      <c r="A18" s="54" t="s">
        <v>2</v>
      </c>
      <c r="B18" s="23"/>
      <c r="C18" s="67"/>
      <c r="D18" s="49">
        <f>SUM(D17:D17)</f>
        <v>16700</v>
      </c>
      <c r="E18" s="67"/>
      <c r="F18" s="67"/>
      <c r="G18" s="52"/>
      <c r="H18" s="67"/>
    </row>
    <row r="19" spans="1:8" x14ac:dyDescent="0.25">
      <c r="A19" s="54" t="s">
        <v>76</v>
      </c>
      <c r="B19" s="67"/>
      <c r="C19" s="67"/>
      <c r="D19" s="49">
        <f>SUM(D18:D18)</f>
        <v>16700</v>
      </c>
      <c r="E19" s="74">
        <v>0.1</v>
      </c>
      <c r="F19" s="67"/>
      <c r="G19" s="51"/>
      <c r="H19" s="67"/>
    </row>
    <row r="20" spans="1:8" x14ac:dyDescent="0.25">
      <c r="A20" s="54" t="s">
        <v>46</v>
      </c>
      <c r="B20" s="23"/>
      <c r="C20" s="67"/>
      <c r="D20" s="52">
        <f>D19*E19</f>
        <v>1670</v>
      </c>
      <c r="E20" s="67"/>
      <c r="F20" s="67"/>
      <c r="G20" s="51"/>
      <c r="H20" s="67"/>
    </row>
    <row r="21" spans="1:8" x14ac:dyDescent="0.25">
      <c r="A21" s="73" t="s">
        <v>17</v>
      </c>
      <c r="B21" s="23"/>
      <c r="C21" s="67"/>
      <c r="D21" s="52"/>
      <c r="E21" s="67"/>
      <c r="F21" s="67"/>
      <c r="G21" s="51"/>
      <c r="H21" s="67"/>
    </row>
    <row r="22" spans="1:8" x14ac:dyDescent="0.25">
      <c r="A22" s="54" t="s">
        <v>114</v>
      </c>
      <c r="B22" s="23"/>
      <c r="C22" s="67"/>
      <c r="D22" s="52">
        <v>2500</v>
      </c>
      <c r="E22" s="67"/>
      <c r="F22" s="67"/>
      <c r="G22" s="67"/>
      <c r="H22" s="67"/>
    </row>
    <row r="23" spans="1:8" x14ac:dyDescent="0.25">
      <c r="A23" s="54"/>
      <c r="B23" s="23"/>
      <c r="C23" s="67"/>
      <c r="D23" s="52">
        <f>SUM(D20:D22)</f>
        <v>4170</v>
      </c>
      <c r="E23" s="30"/>
      <c r="F23" s="67"/>
      <c r="G23" s="65" t="s">
        <v>21</v>
      </c>
      <c r="H23" s="29"/>
    </row>
    <row r="24" spans="1:8" x14ac:dyDescent="0.25">
      <c r="A24" s="55"/>
      <c r="B24" s="23"/>
      <c r="C24" s="67"/>
      <c r="D24" s="53"/>
      <c r="E24" s="67"/>
      <c r="F24" s="67"/>
      <c r="G24" s="67"/>
      <c r="H24" s="67"/>
    </row>
    <row r="25" spans="1:8" x14ac:dyDescent="0.25">
      <c r="B25" s="23"/>
      <c r="C25" s="67"/>
      <c r="D25" s="53">
        <f>D19-D24</f>
        <v>16700</v>
      </c>
      <c r="E25" s="56"/>
      <c r="F25" s="67"/>
      <c r="G25" s="56" t="s">
        <v>24</v>
      </c>
      <c r="H25" s="56"/>
    </row>
    <row r="26" spans="1:8" x14ac:dyDescent="0.25">
      <c r="B26" s="23"/>
      <c r="C26" s="67"/>
      <c r="D26" s="53">
        <v>11500</v>
      </c>
      <c r="E26" s="57"/>
      <c r="F26" s="67"/>
      <c r="G26" s="57" t="s">
        <v>27</v>
      </c>
      <c r="H26" s="56"/>
    </row>
    <row r="27" spans="1:8" x14ac:dyDescent="0.25">
      <c r="B27" s="67"/>
      <c r="C27" s="67"/>
      <c r="D27" s="79">
        <v>1470</v>
      </c>
      <c r="E27" s="67"/>
      <c r="F27" s="67"/>
      <c r="G27" s="67"/>
      <c r="H27" s="67"/>
    </row>
    <row r="28" spans="1:8" x14ac:dyDescent="0.25">
      <c r="B28" s="67"/>
      <c r="C28" s="67"/>
      <c r="D28" s="67"/>
      <c r="E28" s="67"/>
      <c r="F28" s="67"/>
      <c r="G28" s="67"/>
      <c r="H28" s="67"/>
    </row>
    <row r="29" spans="1:8" x14ac:dyDescent="0.25">
      <c r="A29" s="55" t="s">
        <v>59</v>
      </c>
    </row>
    <row r="30" spans="1:8" x14ac:dyDescent="0.25">
      <c r="A30" s="55" t="s">
        <v>120</v>
      </c>
    </row>
    <row r="31" spans="1:8" x14ac:dyDescent="0.25">
      <c r="A31" s="55" t="s">
        <v>113</v>
      </c>
    </row>
    <row r="32" spans="1:8" x14ac:dyDescent="0.25">
      <c r="A32" s="67"/>
    </row>
  </sheetData>
  <pageMargins left="0.7" right="0.7" top="0.75" bottom="0.75" header="0.3" footer="0.3"/>
  <pageSetup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12" sqref="A12"/>
    </sheetView>
  </sheetViews>
  <sheetFormatPr defaultRowHeight="15" x14ac:dyDescent="0.25"/>
  <cols>
    <col min="1" max="1" width="18.28515625" customWidth="1"/>
    <col min="4" max="4" width="10.5703125" bestFit="1" customWidth="1"/>
    <col min="5" max="5" width="10.5703125" style="67" customWidth="1"/>
    <col min="8" max="8" width="10.85546875" customWidth="1"/>
  </cols>
  <sheetData>
    <row r="1" spans="1:12" ht="28.5" x14ac:dyDescent="0.45">
      <c r="B1" s="6"/>
      <c r="C1" s="12"/>
      <c r="D1" s="9" t="s">
        <v>4</v>
      </c>
      <c r="E1" s="9"/>
      <c r="F1" s="9"/>
    </row>
    <row r="2" spans="1:12" x14ac:dyDescent="0.25">
      <c r="B2" s="6"/>
      <c r="C2" s="1" t="s">
        <v>6</v>
      </c>
      <c r="D2" s="1"/>
      <c r="E2" s="1"/>
      <c r="F2" s="6"/>
    </row>
    <row r="3" spans="1:12" ht="15.75" x14ac:dyDescent="0.25">
      <c r="B3" s="40"/>
      <c r="C3" s="41" t="s">
        <v>7</v>
      </c>
      <c r="D3" s="42"/>
      <c r="E3" s="42"/>
      <c r="F3" s="42"/>
    </row>
    <row r="4" spans="1:12" x14ac:dyDescent="0.25">
      <c r="B4" s="6"/>
      <c r="C4" s="7" t="s">
        <v>5</v>
      </c>
      <c r="D4" s="7"/>
      <c r="E4" s="7"/>
      <c r="F4" s="6"/>
    </row>
    <row r="5" spans="1:12" x14ac:dyDescent="0.25">
      <c r="A5" s="67"/>
      <c r="B5" s="5"/>
      <c r="C5" s="5"/>
      <c r="D5" s="8" t="s">
        <v>34</v>
      </c>
      <c r="E5" s="8"/>
      <c r="F5" s="5"/>
      <c r="G5" s="5"/>
      <c r="H5" s="5"/>
    </row>
    <row r="6" spans="1:12" ht="23.25" x14ac:dyDescent="0.25">
      <c r="A6" s="77" t="s">
        <v>124</v>
      </c>
      <c r="B6" s="77"/>
      <c r="C6" s="77"/>
      <c r="D6" s="77"/>
      <c r="E6" s="77"/>
      <c r="F6" s="78"/>
      <c r="G6" s="46"/>
    </row>
    <row r="7" spans="1:12" x14ac:dyDescent="0.25">
      <c r="A7" s="13" t="s">
        <v>0</v>
      </c>
      <c r="B7" s="13" t="s">
        <v>77</v>
      </c>
      <c r="C7" s="13" t="s">
        <v>9</v>
      </c>
      <c r="D7" s="32" t="s">
        <v>1</v>
      </c>
      <c r="E7" s="32" t="s">
        <v>128</v>
      </c>
      <c r="F7" s="33" t="s">
        <v>12</v>
      </c>
      <c r="G7" s="32" t="s">
        <v>3</v>
      </c>
      <c r="H7" s="14" t="s">
        <v>13</v>
      </c>
    </row>
    <row r="8" spans="1:12" x14ac:dyDescent="0.25">
      <c r="A8" s="2" t="s">
        <v>107</v>
      </c>
      <c r="B8" s="3">
        <v>1</v>
      </c>
      <c r="C8" s="18">
        <v>0</v>
      </c>
      <c r="D8" s="18">
        <v>2500</v>
      </c>
      <c r="E8" s="18">
        <v>100</v>
      </c>
      <c r="F8" s="18"/>
      <c r="G8" s="20"/>
      <c r="H8" s="37"/>
    </row>
    <row r="9" spans="1:12" x14ac:dyDescent="0.25">
      <c r="A9" s="2" t="s">
        <v>89</v>
      </c>
      <c r="B9" s="3">
        <v>2</v>
      </c>
      <c r="C9" s="18">
        <v>0</v>
      </c>
      <c r="D9" s="18">
        <v>2500</v>
      </c>
      <c r="E9" s="18"/>
      <c r="F9" s="18"/>
      <c r="G9" s="20"/>
      <c r="H9" s="18"/>
      <c r="L9">
        <v>538</v>
      </c>
    </row>
    <row r="10" spans="1:12" x14ac:dyDescent="0.25">
      <c r="A10" s="2" t="s">
        <v>35</v>
      </c>
      <c r="B10" s="3"/>
      <c r="C10" s="18"/>
      <c r="D10" s="18" t="s">
        <v>100</v>
      </c>
      <c r="E10" s="18"/>
      <c r="F10" s="18"/>
      <c r="G10" s="20"/>
      <c r="H10" s="18"/>
      <c r="L10">
        <v>643</v>
      </c>
    </row>
    <row r="11" spans="1:12" x14ac:dyDescent="0.25">
      <c r="A11" s="4" t="s">
        <v>35</v>
      </c>
      <c r="B11" s="3">
        <v>4</v>
      </c>
      <c r="C11" s="18"/>
      <c r="D11" s="18"/>
      <c r="E11" s="18"/>
      <c r="F11" s="18"/>
      <c r="G11" s="20"/>
      <c r="H11" s="18"/>
      <c r="L11">
        <f>L9-L10</f>
        <v>-105</v>
      </c>
    </row>
    <row r="12" spans="1:12" x14ac:dyDescent="0.25">
      <c r="A12" s="4" t="s">
        <v>92</v>
      </c>
      <c r="B12" s="19">
        <v>5</v>
      </c>
      <c r="C12" s="18"/>
      <c r="D12" s="21">
        <v>4200</v>
      </c>
      <c r="E12" s="21">
        <v>100</v>
      </c>
      <c r="F12" s="18"/>
      <c r="G12" s="20"/>
      <c r="H12" s="18"/>
    </row>
    <row r="13" spans="1:12" x14ac:dyDescent="0.25">
      <c r="A13" s="4" t="s">
        <v>110</v>
      </c>
      <c r="B13" s="19" t="s">
        <v>42</v>
      </c>
      <c r="C13" s="18"/>
      <c r="D13" s="21">
        <v>1500</v>
      </c>
      <c r="E13" s="21">
        <v>100</v>
      </c>
      <c r="F13" s="18"/>
      <c r="G13" s="20"/>
      <c r="H13" s="18"/>
    </row>
    <row r="14" spans="1:12" x14ac:dyDescent="0.25">
      <c r="A14" s="63" t="s">
        <v>111</v>
      </c>
      <c r="B14" s="19" t="s">
        <v>44</v>
      </c>
      <c r="C14" s="18"/>
      <c r="D14" s="21">
        <v>1500</v>
      </c>
      <c r="E14" s="21">
        <v>100</v>
      </c>
      <c r="F14" s="18"/>
      <c r="G14" s="20"/>
      <c r="H14" s="18"/>
    </row>
    <row r="15" spans="1:12" x14ac:dyDescent="0.25">
      <c r="A15" s="2" t="s">
        <v>45</v>
      </c>
      <c r="B15" s="19" t="s">
        <v>49</v>
      </c>
      <c r="C15" s="18"/>
      <c r="D15" s="21">
        <v>1500</v>
      </c>
      <c r="E15" s="21"/>
      <c r="F15" s="18"/>
      <c r="G15" s="20"/>
      <c r="H15" s="18"/>
    </row>
    <row r="16" spans="1:12" x14ac:dyDescent="0.25">
      <c r="A16" s="4" t="s">
        <v>92</v>
      </c>
      <c r="B16" s="19" t="s">
        <v>66</v>
      </c>
      <c r="C16" s="18"/>
      <c r="D16" s="21">
        <v>1500</v>
      </c>
      <c r="E16" s="21">
        <v>100</v>
      </c>
      <c r="F16" s="18"/>
      <c r="G16" s="20"/>
      <c r="H16" s="37"/>
    </row>
    <row r="17" spans="1:13" x14ac:dyDescent="0.25">
      <c r="A17" s="63" t="s">
        <v>116</v>
      </c>
      <c r="B17" s="19" t="s">
        <v>84</v>
      </c>
      <c r="C17" s="18"/>
      <c r="D17" s="21">
        <v>1500</v>
      </c>
      <c r="E17" s="21">
        <v>100</v>
      </c>
      <c r="F17" s="18"/>
      <c r="G17" s="20"/>
      <c r="H17" s="18"/>
      <c r="K17">
        <v>105</v>
      </c>
      <c r="L17">
        <v>110</v>
      </c>
      <c r="M17">
        <f>K17*L17</f>
        <v>11550</v>
      </c>
    </row>
    <row r="18" spans="1:13" x14ac:dyDescent="0.25">
      <c r="A18" s="4"/>
      <c r="B18" s="19"/>
      <c r="C18" s="18"/>
      <c r="D18" s="18"/>
      <c r="E18" s="18"/>
      <c r="F18" s="18"/>
      <c r="G18" s="20"/>
      <c r="H18" s="18"/>
    </row>
    <row r="19" spans="1:13" x14ac:dyDescent="0.25">
      <c r="A19" s="16" t="s">
        <v>2</v>
      </c>
      <c r="B19" s="3"/>
      <c r="C19" s="18"/>
      <c r="D19" s="75">
        <f>SUM(D8:D18)</f>
        <v>16700</v>
      </c>
      <c r="E19" s="75">
        <f>SUM(E8:E18)</f>
        <v>600</v>
      </c>
      <c r="F19" s="75"/>
      <c r="G19" s="76"/>
      <c r="H19" s="75"/>
    </row>
    <row r="20" spans="1:13" ht="16.5" x14ac:dyDescent="0.35">
      <c r="A20" s="62" t="s">
        <v>17</v>
      </c>
      <c r="B20" s="23"/>
      <c r="C20" s="67"/>
      <c r="D20" s="24"/>
      <c r="E20" s="24"/>
      <c r="F20" s="67"/>
      <c r="G20" s="67"/>
      <c r="H20" s="67"/>
    </row>
    <row r="21" spans="1:13" ht="18" x14ac:dyDescent="0.4">
      <c r="A21" s="54" t="s">
        <v>62</v>
      </c>
      <c r="B21" s="23"/>
      <c r="C21" s="67"/>
      <c r="D21" s="49">
        <f>D19</f>
        <v>16700</v>
      </c>
      <c r="E21" s="49"/>
      <c r="F21" s="61"/>
      <c r="G21" s="61"/>
      <c r="H21" s="64"/>
    </row>
    <row r="22" spans="1:13" x14ac:dyDescent="0.25">
      <c r="A22" s="54" t="s">
        <v>2</v>
      </c>
      <c r="B22" s="23"/>
      <c r="C22" s="67"/>
      <c r="D22" s="49">
        <f>SUM(D21:D21)</f>
        <v>16700</v>
      </c>
      <c r="E22" s="49"/>
      <c r="F22" s="67"/>
      <c r="G22" s="67"/>
      <c r="H22" s="52"/>
    </row>
    <row r="23" spans="1:13" x14ac:dyDescent="0.25">
      <c r="A23" s="54" t="s">
        <v>76</v>
      </c>
      <c r="B23" s="67"/>
      <c r="C23" s="67"/>
      <c r="D23" s="49">
        <f>SUM(D22:D22)</f>
        <v>16700</v>
      </c>
      <c r="E23" s="49"/>
      <c r="F23" s="74">
        <v>0.1</v>
      </c>
      <c r="G23" s="67"/>
      <c r="H23" s="51"/>
    </row>
    <row r="24" spans="1:13" x14ac:dyDescent="0.25">
      <c r="A24" s="54" t="s">
        <v>46</v>
      </c>
      <c r="B24" s="23"/>
      <c r="C24" s="67"/>
      <c r="D24" s="52">
        <f>D23*F23</f>
        <v>1670</v>
      </c>
      <c r="E24" s="52"/>
      <c r="F24" s="67"/>
      <c r="G24" s="67"/>
      <c r="H24" s="51"/>
    </row>
    <row r="25" spans="1:13" x14ac:dyDescent="0.25">
      <c r="A25" s="73" t="s">
        <v>17</v>
      </c>
      <c r="B25" s="23"/>
      <c r="C25" s="67"/>
      <c r="D25" s="52"/>
      <c r="E25" s="52"/>
      <c r="F25" s="67"/>
      <c r="G25" s="67"/>
      <c r="H25" s="51">
        <v>1650</v>
      </c>
    </row>
    <row r="26" spans="1:13" s="67" customFormat="1" x14ac:dyDescent="0.25">
      <c r="A26" s="54" t="s">
        <v>114</v>
      </c>
      <c r="B26" s="23"/>
      <c r="D26" s="52">
        <v>2500</v>
      </c>
      <c r="E26" s="52"/>
      <c r="H26" s="67">
        <v>1650</v>
      </c>
      <c r="I26"/>
    </row>
    <row r="27" spans="1:13" x14ac:dyDescent="0.25">
      <c r="A27" s="54" t="s">
        <v>10</v>
      </c>
      <c r="B27" s="23"/>
      <c r="C27" s="67"/>
      <c r="D27" s="79">
        <v>1650</v>
      </c>
      <c r="E27" s="79"/>
      <c r="F27" s="30"/>
      <c r="G27" s="67"/>
      <c r="H27" s="85">
        <f>SUM(H25:H26)</f>
        <v>3300</v>
      </c>
    </row>
    <row r="28" spans="1:13" x14ac:dyDescent="0.25">
      <c r="A28" s="55" t="s">
        <v>122</v>
      </c>
      <c r="B28" s="23"/>
      <c r="C28" s="67"/>
      <c r="D28" s="79">
        <v>1670</v>
      </c>
      <c r="E28" s="79"/>
      <c r="F28" s="67"/>
      <c r="G28" s="67"/>
      <c r="H28" s="67"/>
    </row>
    <row r="29" spans="1:13" x14ac:dyDescent="0.25">
      <c r="A29" s="67" t="s">
        <v>113</v>
      </c>
      <c r="D29" s="80">
        <v>1470</v>
      </c>
      <c r="E29" s="80"/>
      <c r="F29" s="56"/>
      <c r="G29" s="67"/>
      <c r="H29" s="56"/>
    </row>
    <row r="30" spans="1:13" x14ac:dyDescent="0.25">
      <c r="B30" s="23"/>
      <c r="C30" s="67"/>
      <c r="D30" s="80">
        <f>SUM(D26:D29)</f>
        <v>7290</v>
      </c>
      <c r="E30" s="80"/>
      <c r="F30" s="57"/>
      <c r="G30" s="67"/>
      <c r="H30" s="57"/>
      <c r="I30" s="67"/>
    </row>
    <row r="31" spans="1:13" x14ac:dyDescent="0.25">
      <c r="B31" s="23"/>
      <c r="C31" s="67"/>
      <c r="D31" s="53"/>
      <c r="E31" s="53"/>
      <c r="F31" s="67"/>
      <c r="G31" s="67"/>
      <c r="H31" s="67"/>
    </row>
    <row r="34" spans="1:8" x14ac:dyDescent="0.25">
      <c r="A34" s="67"/>
      <c r="B34" s="67"/>
      <c r="C34" s="67"/>
      <c r="D34" s="53"/>
      <c r="E34" s="53"/>
      <c r="F34" s="67"/>
      <c r="G34" s="67"/>
      <c r="H34" s="67"/>
    </row>
    <row r="35" spans="1:8" x14ac:dyDescent="0.25">
      <c r="A35" s="55" t="s">
        <v>59</v>
      </c>
      <c r="D35" s="80">
        <f>D23-D30</f>
        <v>9410</v>
      </c>
      <c r="E35" s="80"/>
    </row>
    <row r="36" spans="1:8" x14ac:dyDescent="0.25">
      <c r="A36" s="55" t="s">
        <v>123</v>
      </c>
      <c r="D36">
        <v>500</v>
      </c>
    </row>
    <row r="37" spans="1:8" x14ac:dyDescent="0.25">
      <c r="A37" s="67" t="s">
        <v>59</v>
      </c>
      <c r="D37" s="80">
        <f>SUM(D35:D36)</f>
        <v>9910</v>
      </c>
      <c r="E37" s="80"/>
    </row>
    <row r="39" spans="1:8" x14ac:dyDescent="0.25">
      <c r="A39" s="65" t="s">
        <v>21</v>
      </c>
      <c r="B39" s="29"/>
      <c r="C39" s="29" t="s">
        <v>22</v>
      </c>
      <c r="D39" s="15"/>
      <c r="E39" s="15"/>
    </row>
    <row r="40" spans="1:8" x14ac:dyDescent="0.25">
      <c r="A40" s="67"/>
      <c r="B40" s="67"/>
      <c r="C40" s="67"/>
      <c r="D40" s="15"/>
      <c r="E40" s="15"/>
    </row>
    <row r="41" spans="1:8" x14ac:dyDescent="0.25">
      <c r="A41" s="56" t="s">
        <v>24</v>
      </c>
      <c r="B41" s="56"/>
      <c r="C41" s="56" t="s">
        <v>47</v>
      </c>
      <c r="D41" s="67"/>
    </row>
    <row r="42" spans="1:8" x14ac:dyDescent="0.25">
      <c r="A42" s="57" t="s">
        <v>27</v>
      </c>
      <c r="B42" s="56"/>
      <c r="C42" s="56" t="s">
        <v>56</v>
      </c>
      <c r="D42" s="67"/>
    </row>
  </sheetData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"/>
  <sheetViews>
    <sheetView topLeftCell="A16" workbookViewId="0">
      <selection activeCell="E31" sqref="E31"/>
    </sheetView>
  </sheetViews>
  <sheetFormatPr defaultRowHeight="15" x14ac:dyDescent="0.25"/>
  <cols>
    <col min="1" max="1" width="21.42578125" customWidth="1"/>
    <col min="2" max="2" width="21.42578125" style="67" customWidth="1"/>
    <col min="5" max="5" width="11.85546875" customWidth="1"/>
    <col min="7" max="7" width="11.5703125" customWidth="1"/>
    <col min="10" max="10" width="9.5703125" bestFit="1" customWidth="1"/>
  </cols>
  <sheetData>
    <row r="2" spans="1:10" ht="28.5" x14ac:dyDescent="0.45">
      <c r="A2" s="67"/>
      <c r="C2" s="6"/>
      <c r="D2" s="12"/>
      <c r="E2" s="9" t="s">
        <v>4</v>
      </c>
      <c r="F2" s="9"/>
      <c r="G2" s="67"/>
      <c r="H2" s="67"/>
    </row>
    <row r="3" spans="1:10" x14ac:dyDescent="0.25">
      <c r="A3" s="67"/>
      <c r="C3" s="6"/>
      <c r="D3" s="1" t="s">
        <v>6</v>
      </c>
      <c r="E3" s="1"/>
      <c r="F3" s="6"/>
      <c r="G3" s="67"/>
      <c r="H3" s="67"/>
    </row>
    <row r="4" spans="1:10" ht="15.75" x14ac:dyDescent="0.25">
      <c r="A4" s="67"/>
      <c r="C4" s="40"/>
      <c r="D4" s="41" t="s">
        <v>7</v>
      </c>
      <c r="E4" s="42"/>
      <c r="F4" s="42"/>
      <c r="G4" s="67"/>
      <c r="H4" s="67"/>
    </row>
    <row r="5" spans="1:10" x14ac:dyDescent="0.25">
      <c r="A5" s="67"/>
      <c r="C5" s="6"/>
      <c r="D5" s="7" t="s">
        <v>5</v>
      </c>
      <c r="E5" s="7"/>
      <c r="F5" s="6"/>
      <c r="G5" s="67"/>
      <c r="H5" s="67"/>
    </row>
    <row r="6" spans="1:10" x14ac:dyDescent="0.25">
      <c r="A6" s="67"/>
      <c r="C6" s="5"/>
      <c r="D6" s="5"/>
      <c r="E6" s="8" t="s">
        <v>34</v>
      </c>
      <c r="F6" s="5"/>
      <c r="G6" s="5"/>
      <c r="H6" s="5"/>
    </row>
    <row r="7" spans="1:10" ht="23.25" x14ac:dyDescent="0.25">
      <c r="A7" s="77" t="s">
        <v>125</v>
      </c>
      <c r="B7" s="77"/>
      <c r="C7" s="77"/>
      <c r="D7" s="77"/>
      <c r="E7" s="77"/>
      <c r="F7" s="78"/>
      <c r="G7" s="46"/>
      <c r="H7" s="67"/>
    </row>
    <row r="8" spans="1:10" x14ac:dyDescent="0.25">
      <c r="A8" s="13" t="s">
        <v>0</v>
      </c>
      <c r="B8" s="13"/>
      <c r="C8" s="13"/>
      <c r="D8" s="13" t="s">
        <v>9</v>
      </c>
      <c r="E8" s="32" t="s">
        <v>1</v>
      </c>
      <c r="F8" s="33" t="s">
        <v>123</v>
      </c>
      <c r="G8" s="32" t="s">
        <v>126</v>
      </c>
      <c r="H8" s="14" t="s">
        <v>13</v>
      </c>
    </row>
    <row r="9" spans="1:10" x14ac:dyDescent="0.25">
      <c r="A9" s="2" t="s">
        <v>107</v>
      </c>
      <c r="B9" s="2"/>
      <c r="C9" s="3">
        <v>1</v>
      </c>
      <c r="D9" s="18">
        <v>0</v>
      </c>
      <c r="E9" s="18">
        <v>2500</v>
      </c>
      <c r="F9" s="18">
        <v>100</v>
      </c>
      <c r="G9" s="20"/>
      <c r="H9" s="37"/>
    </row>
    <row r="10" spans="1:10" x14ac:dyDescent="0.25">
      <c r="A10" s="2" t="s">
        <v>89</v>
      </c>
      <c r="B10" s="2"/>
      <c r="C10" s="3">
        <v>2</v>
      </c>
      <c r="D10" s="18">
        <v>0</v>
      </c>
      <c r="E10" s="18">
        <v>2500</v>
      </c>
      <c r="F10" s="18"/>
      <c r="G10" s="20"/>
      <c r="H10" s="18"/>
    </row>
    <row r="11" spans="1:10" x14ac:dyDescent="0.25">
      <c r="A11" s="2" t="s">
        <v>37</v>
      </c>
      <c r="B11" s="2"/>
      <c r="C11" s="3"/>
      <c r="D11" s="18"/>
      <c r="E11" s="18" t="s">
        <v>100</v>
      </c>
      <c r="F11" s="18"/>
      <c r="G11" s="20"/>
      <c r="H11" s="18"/>
    </row>
    <row r="12" spans="1:10" x14ac:dyDescent="0.25">
      <c r="A12" s="4" t="s">
        <v>35</v>
      </c>
      <c r="B12" s="4"/>
      <c r="C12" s="3">
        <v>4</v>
      </c>
      <c r="D12" s="18"/>
      <c r="E12" s="18"/>
      <c r="F12" s="18"/>
      <c r="G12" s="20"/>
      <c r="H12" s="18"/>
    </row>
    <row r="13" spans="1:10" x14ac:dyDescent="0.25">
      <c r="A13" s="4" t="s">
        <v>92</v>
      </c>
      <c r="B13" s="4"/>
      <c r="C13" s="19">
        <v>5</v>
      </c>
      <c r="D13" s="18"/>
      <c r="E13" s="21">
        <v>4200</v>
      </c>
      <c r="F13" s="18">
        <v>100</v>
      </c>
      <c r="G13" s="20">
        <v>200</v>
      </c>
      <c r="H13" s="18"/>
      <c r="J13" s="86">
        <v>6000</v>
      </c>
    </row>
    <row r="14" spans="1:10" x14ac:dyDescent="0.25">
      <c r="A14" s="4" t="s">
        <v>110</v>
      </c>
      <c r="B14" s="4"/>
      <c r="C14" s="19" t="s">
        <v>42</v>
      </c>
      <c r="D14" s="18"/>
      <c r="E14" s="21">
        <v>1500</v>
      </c>
      <c r="F14" s="18">
        <v>100</v>
      </c>
      <c r="G14" s="20">
        <v>200</v>
      </c>
      <c r="H14" s="18"/>
    </row>
    <row r="15" spans="1:10" x14ac:dyDescent="0.25">
      <c r="A15" s="63" t="s">
        <v>111</v>
      </c>
      <c r="B15" s="63"/>
      <c r="C15" s="19" t="s">
        <v>44</v>
      </c>
      <c r="D15" s="18"/>
      <c r="E15" s="21">
        <v>1500</v>
      </c>
      <c r="F15" s="18">
        <v>100</v>
      </c>
      <c r="G15" s="20">
        <v>200</v>
      </c>
      <c r="H15" s="18"/>
    </row>
    <row r="16" spans="1:10" x14ac:dyDescent="0.25">
      <c r="A16" s="2" t="s">
        <v>45</v>
      </c>
      <c r="B16" s="2"/>
      <c r="C16" s="19" t="s">
        <v>49</v>
      </c>
      <c r="D16" s="18"/>
      <c r="E16" s="21">
        <v>1500</v>
      </c>
      <c r="F16" s="18"/>
      <c r="G16" s="20"/>
      <c r="H16" s="18"/>
    </row>
    <row r="17" spans="1:8" x14ac:dyDescent="0.25">
      <c r="A17" s="63" t="s">
        <v>116</v>
      </c>
      <c r="B17" s="4"/>
      <c r="C17" s="19" t="s">
        <v>84</v>
      </c>
      <c r="D17" s="18"/>
      <c r="E17" s="21">
        <v>1500</v>
      </c>
      <c r="F17" s="18">
        <v>100</v>
      </c>
      <c r="G17" s="20">
        <v>200</v>
      </c>
      <c r="H17" s="18"/>
    </row>
    <row r="18" spans="1:8" x14ac:dyDescent="0.25">
      <c r="A18" s="4"/>
      <c r="B18" s="63"/>
      <c r="C18" s="19"/>
      <c r="D18" s="18"/>
      <c r="E18" s="18"/>
      <c r="F18" s="18"/>
      <c r="G18" s="20"/>
      <c r="H18" s="18"/>
    </row>
    <row r="19" spans="1:8" x14ac:dyDescent="0.25">
      <c r="A19" s="16" t="s">
        <v>2</v>
      </c>
      <c r="B19" s="4"/>
      <c r="C19" s="3"/>
      <c r="D19" s="18"/>
      <c r="E19" s="75">
        <f>SUM(E9:E18)</f>
        <v>15200</v>
      </c>
      <c r="F19" s="75">
        <f>SUM(F9:F18)</f>
        <v>500</v>
      </c>
      <c r="G19" s="76"/>
      <c r="H19" s="75"/>
    </row>
    <row r="20" spans="1:8" ht="16.5" x14ac:dyDescent="0.35">
      <c r="A20" s="62" t="s">
        <v>17</v>
      </c>
      <c r="B20" s="62"/>
      <c r="C20" s="23"/>
      <c r="D20" s="67"/>
      <c r="E20" s="24"/>
      <c r="F20" s="67"/>
      <c r="G20" s="67"/>
      <c r="H20" s="67"/>
    </row>
    <row r="21" spans="1:8" ht="18" x14ac:dyDescent="0.4">
      <c r="A21" s="54" t="s">
        <v>62</v>
      </c>
      <c r="B21" s="54"/>
      <c r="C21" s="23"/>
      <c r="D21" s="67"/>
      <c r="E21" s="49">
        <f>E19</f>
        <v>15200</v>
      </c>
      <c r="F21" s="61"/>
      <c r="G21" s="61"/>
      <c r="H21" s="64"/>
    </row>
    <row r="22" spans="1:8" x14ac:dyDescent="0.25">
      <c r="A22" s="54" t="s">
        <v>2</v>
      </c>
      <c r="B22" s="54"/>
      <c r="C22" s="23"/>
      <c r="D22" s="67"/>
      <c r="E22" s="49">
        <f>SUM(E21:E21)</f>
        <v>15200</v>
      </c>
      <c r="F22" s="67"/>
      <c r="G22" s="67"/>
      <c r="H22" s="52"/>
    </row>
    <row r="23" spans="1:8" x14ac:dyDescent="0.25">
      <c r="A23" s="54" t="s">
        <v>76</v>
      </c>
      <c r="B23" s="54"/>
      <c r="C23" s="67"/>
      <c r="D23" s="67"/>
      <c r="E23" s="49">
        <f>SUM(E22:E22)</f>
        <v>15200</v>
      </c>
      <c r="F23" s="74">
        <v>0.1</v>
      </c>
      <c r="G23" s="67"/>
      <c r="H23" s="51"/>
    </row>
    <row r="24" spans="1:8" x14ac:dyDescent="0.25">
      <c r="A24" s="54" t="s">
        <v>46</v>
      </c>
      <c r="B24" s="54"/>
      <c r="C24" s="23"/>
      <c r="D24" s="67"/>
      <c r="E24" s="52">
        <f>E23*F23</f>
        <v>1520</v>
      </c>
      <c r="F24" s="67"/>
      <c r="G24" s="67"/>
      <c r="H24" s="51"/>
    </row>
    <row r="25" spans="1:8" x14ac:dyDescent="0.25">
      <c r="A25" s="73" t="s">
        <v>17</v>
      </c>
      <c r="B25" s="73"/>
      <c r="C25" s="23"/>
      <c r="D25" s="67"/>
      <c r="E25" s="52"/>
      <c r="F25" s="67"/>
      <c r="G25" s="67"/>
      <c r="H25" s="51"/>
    </row>
    <row r="26" spans="1:8" x14ac:dyDescent="0.25">
      <c r="A26" s="54" t="s">
        <v>114</v>
      </c>
      <c r="B26" s="54"/>
      <c r="C26" s="23"/>
      <c r="D26" s="67"/>
      <c r="E26" s="52"/>
      <c r="F26" s="67"/>
      <c r="G26" s="67"/>
      <c r="H26" s="67"/>
    </row>
    <row r="27" spans="1:8" x14ac:dyDescent="0.25">
      <c r="A27" s="55" t="s">
        <v>59</v>
      </c>
      <c r="B27" s="55"/>
      <c r="C27" s="23"/>
      <c r="D27" s="67"/>
      <c r="E27" s="79">
        <f>E23-E24</f>
        <v>13680</v>
      </c>
      <c r="F27" s="30"/>
      <c r="G27" s="67"/>
      <c r="H27" s="65"/>
    </row>
    <row r="28" spans="1:8" x14ac:dyDescent="0.25">
      <c r="A28" s="55" t="s">
        <v>89</v>
      </c>
      <c r="B28" s="55"/>
      <c r="C28" s="23"/>
      <c r="D28" s="67"/>
      <c r="E28" s="79">
        <v>2500</v>
      </c>
      <c r="F28" s="67"/>
      <c r="G28" s="67"/>
      <c r="H28" s="67"/>
    </row>
    <row r="29" spans="1:8" s="67" customFormat="1" x14ac:dyDescent="0.25">
      <c r="A29" s="55" t="s">
        <v>126</v>
      </c>
      <c r="B29" s="55"/>
      <c r="C29" s="23"/>
      <c r="E29" s="79">
        <v>1600</v>
      </c>
    </row>
    <row r="30" spans="1:8" s="67" customFormat="1" x14ac:dyDescent="0.25">
      <c r="A30" s="81" t="s">
        <v>2</v>
      </c>
      <c r="B30" s="81"/>
      <c r="C30" s="82"/>
      <c r="D30" s="82"/>
      <c r="E30" s="83">
        <f>E27-E28+E29</f>
        <v>12780</v>
      </c>
    </row>
    <row r="31" spans="1:8" x14ac:dyDescent="0.25">
      <c r="A31" s="55" t="s">
        <v>127</v>
      </c>
      <c r="B31" s="55"/>
      <c r="F31" s="84"/>
      <c r="G31" s="67"/>
      <c r="H31" s="56"/>
    </row>
    <row r="32" spans="1:8" x14ac:dyDescent="0.25">
      <c r="A32" s="55" t="s">
        <v>59</v>
      </c>
      <c r="C32" s="67"/>
      <c r="D32" s="67"/>
      <c r="E32" s="15"/>
      <c r="F32" s="67"/>
      <c r="G32" s="67"/>
      <c r="H32" s="67"/>
    </row>
    <row r="33" spans="1:8" x14ac:dyDescent="0.25">
      <c r="A33" s="56" t="s">
        <v>24</v>
      </c>
      <c r="B33" s="56"/>
      <c r="C33" s="56"/>
      <c r="D33" s="56" t="s">
        <v>47</v>
      </c>
      <c r="E33" s="67"/>
      <c r="F33" s="67"/>
      <c r="G33" s="67"/>
      <c r="H33" s="67"/>
    </row>
    <row r="34" spans="1:8" x14ac:dyDescent="0.25">
      <c r="A34" s="57" t="s">
        <v>27</v>
      </c>
      <c r="B34" s="57"/>
      <c r="C34" s="56"/>
      <c r="D34" s="56" t="s">
        <v>56</v>
      </c>
      <c r="E34" s="67"/>
      <c r="F34" s="67"/>
      <c r="G34" s="67"/>
      <c r="H34" s="67"/>
    </row>
    <row r="35" spans="1:8" x14ac:dyDescent="0.25">
      <c r="F35" s="67"/>
      <c r="G35" s="67"/>
      <c r="H35" s="67"/>
    </row>
    <row r="36" spans="1:8" x14ac:dyDescent="0.25">
      <c r="A36" s="55"/>
      <c r="B36" s="55"/>
      <c r="C36" s="67"/>
      <c r="D36" s="67"/>
      <c r="E36" s="80"/>
      <c r="F36" s="67"/>
      <c r="G36" s="67"/>
      <c r="H36" s="67"/>
    </row>
    <row r="37" spans="1:8" x14ac:dyDescent="0.25">
      <c r="A37" s="55"/>
      <c r="B37" s="55"/>
      <c r="C37" s="67"/>
      <c r="D37" s="67"/>
      <c r="E37" s="67"/>
      <c r="F37" s="67"/>
      <c r="G37" s="67"/>
      <c r="H37" s="67"/>
    </row>
    <row r="38" spans="1:8" x14ac:dyDescent="0.25">
      <c r="A38" s="67"/>
      <c r="C38" s="67"/>
      <c r="D38" s="67"/>
      <c r="E38" s="80"/>
      <c r="F38" s="67"/>
      <c r="G38" s="67"/>
      <c r="H38" s="67"/>
    </row>
    <row r="39" spans="1:8" x14ac:dyDescent="0.25">
      <c r="A39" s="67"/>
      <c r="C39" s="67"/>
      <c r="D39" s="67"/>
      <c r="E39" s="67"/>
      <c r="F39" s="67"/>
      <c r="G39" s="67"/>
      <c r="H39" s="67"/>
    </row>
    <row r="40" spans="1:8" x14ac:dyDescent="0.25">
      <c r="F40" s="67"/>
      <c r="G40" s="67"/>
      <c r="H40" s="67"/>
    </row>
    <row r="41" spans="1:8" x14ac:dyDescent="0.25">
      <c r="F41" s="67"/>
      <c r="G41" s="67"/>
      <c r="H41" s="67"/>
    </row>
    <row r="42" spans="1:8" x14ac:dyDescent="0.25">
      <c r="F42" s="67"/>
      <c r="G42" s="67"/>
      <c r="H42" s="67"/>
    </row>
    <row r="43" spans="1:8" x14ac:dyDescent="0.25">
      <c r="F43" s="67"/>
      <c r="G43" s="67"/>
      <c r="H43" s="67"/>
    </row>
    <row r="44" spans="1:8" x14ac:dyDescent="0.25">
      <c r="A44" s="67"/>
      <c r="C44" s="67"/>
      <c r="D44" s="67"/>
      <c r="E44" s="67"/>
      <c r="F44" s="67"/>
      <c r="G44" s="67"/>
      <c r="H44" s="67"/>
    </row>
    <row r="45" spans="1:8" x14ac:dyDescent="0.25">
      <c r="A45" s="67"/>
      <c r="C45" s="67"/>
      <c r="D45" s="67"/>
      <c r="E45" s="67"/>
      <c r="F45" s="67"/>
      <c r="G45" s="67"/>
      <c r="H45" s="67"/>
    </row>
  </sheetData>
  <pageMargins left="0.7" right="0.7" top="0.75" bottom="0.75" header="0.3" footer="0.3"/>
  <pageSetup orientation="portrait" horizontalDpi="120" verticalDpi="7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13" workbookViewId="0">
      <selection activeCell="I26" sqref="I26"/>
    </sheetView>
  </sheetViews>
  <sheetFormatPr defaultRowHeight="15" x14ac:dyDescent="0.25"/>
  <cols>
    <col min="1" max="1" width="20.42578125" customWidth="1"/>
    <col min="5" max="5" width="11.85546875" customWidth="1"/>
    <col min="7" max="7" width="10.5703125" bestFit="1" customWidth="1"/>
    <col min="8" max="9" width="9.5703125" bestFit="1" customWidth="1"/>
  </cols>
  <sheetData>
    <row r="1" spans="1:9" ht="28.5" x14ac:dyDescent="0.45">
      <c r="A1" s="6"/>
      <c r="B1" s="12"/>
      <c r="C1" s="9" t="s">
        <v>4</v>
      </c>
      <c r="D1" s="9"/>
      <c r="E1" s="67"/>
    </row>
    <row r="2" spans="1:9" x14ac:dyDescent="0.25">
      <c r="A2" s="6"/>
      <c r="B2" s="1" t="s">
        <v>6</v>
      </c>
      <c r="C2" s="1"/>
      <c r="D2" s="6"/>
      <c r="E2" s="67"/>
    </row>
    <row r="3" spans="1:9" ht="15.75" x14ac:dyDescent="0.25">
      <c r="A3" s="40"/>
      <c r="B3" s="41" t="s">
        <v>7</v>
      </c>
      <c r="C3" s="42"/>
      <c r="D3" s="42"/>
      <c r="E3" s="67"/>
    </row>
    <row r="4" spans="1:9" x14ac:dyDescent="0.25">
      <c r="A4" s="6"/>
      <c r="B4" s="7" t="s">
        <v>5</v>
      </c>
      <c r="C4" s="7"/>
      <c r="D4" s="6"/>
      <c r="E4" s="67"/>
    </row>
    <row r="5" spans="1:9" x14ac:dyDescent="0.25">
      <c r="A5" s="5"/>
      <c r="B5" s="5"/>
      <c r="C5" s="8" t="s">
        <v>34</v>
      </c>
      <c r="D5" s="5"/>
      <c r="E5" s="5"/>
    </row>
    <row r="6" spans="1:9" ht="23.25" x14ac:dyDescent="0.25">
      <c r="A6" s="77" t="s">
        <v>132</v>
      </c>
      <c r="B6" s="77"/>
      <c r="C6" s="77"/>
      <c r="D6" s="77"/>
      <c r="E6" s="77"/>
      <c r="F6" s="78"/>
      <c r="G6" s="46"/>
    </row>
    <row r="7" spans="1:9" x14ac:dyDescent="0.25">
      <c r="A7" s="13" t="s">
        <v>0</v>
      </c>
      <c r="B7" s="13"/>
      <c r="C7" s="13"/>
      <c r="D7" s="13" t="s">
        <v>9</v>
      </c>
      <c r="E7" s="32" t="s">
        <v>1</v>
      </c>
      <c r="F7" s="33" t="s">
        <v>123</v>
      </c>
      <c r="G7" s="32" t="s">
        <v>126</v>
      </c>
    </row>
    <row r="8" spans="1:9" x14ac:dyDescent="0.25">
      <c r="A8" s="2" t="s">
        <v>107</v>
      </c>
      <c r="B8" s="2"/>
      <c r="C8" s="3">
        <v>1</v>
      </c>
      <c r="D8" s="18">
        <v>0</v>
      </c>
      <c r="E8" s="18">
        <v>2500</v>
      </c>
      <c r="F8" s="18">
        <v>100</v>
      </c>
      <c r="G8" s="20"/>
    </row>
    <row r="9" spans="1:9" x14ac:dyDescent="0.25">
      <c r="A9" s="2" t="s">
        <v>89</v>
      </c>
      <c r="B9" s="2"/>
      <c r="C9" s="3">
        <v>2</v>
      </c>
      <c r="D9" s="18">
        <v>0</v>
      </c>
      <c r="E9" s="18">
        <v>2500</v>
      </c>
      <c r="F9" s="18"/>
      <c r="G9" s="20"/>
    </row>
    <row r="10" spans="1:9" x14ac:dyDescent="0.25">
      <c r="A10" s="2" t="s">
        <v>37</v>
      </c>
      <c r="B10" s="2"/>
      <c r="C10" s="3"/>
      <c r="D10" s="18"/>
      <c r="E10" s="18" t="s">
        <v>100</v>
      </c>
      <c r="F10" s="18"/>
      <c r="G10" s="20"/>
    </row>
    <row r="11" spans="1:9" x14ac:dyDescent="0.25">
      <c r="A11" s="4" t="s">
        <v>35</v>
      </c>
      <c r="B11" s="4"/>
      <c r="C11" s="3">
        <v>4</v>
      </c>
      <c r="D11" s="18"/>
      <c r="E11" s="18"/>
      <c r="F11" s="18"/>
      <c r="G11" s="20"/>
    </row>
    <row r="12" spans="1:9" x14ac:dyDescent="0.25">
      <c r="A12" s="4" t="s">
        <v>92</v>
      </c>
      <c r="B12" s="4"/>
      <c r="C12" s="19">
        <v>5</v>
      </c>
      <c r="D12" s="18"/>
      <c r="E12" s="21">
        <v>4200</v>
      </c>
      <c r="F12" s="18">
        <v>100</v>
      </c>
      <c r="G12" s="20">
        <v>200</v>
      </c>
    </row>
    <row r="13" spans="1:9" x14ac:dyDescent="0.25">
      <c r="A13" s="4" t="s">
        <v>110</v>
      </c>
      <c r="B13" s="4"/>
      <c r="C13" s="19" t="s">
        <v>42</v>
      </c>
      <c r="D13" s="18"/>
      <c r="E13" s="21">
        <v>1500</v>
      </c>
      <c r="F13" s="18">
        <v>100</v>
      </c>
      <c r="G13" s="20">
        <v>200</v>
      </c>
    </row>
    <row r="14" spans="1:9" x14ac:dyDescent="0.25">
      <c r="A14" s="63" t="s">
        <v>111</v>
      </c>
      <c r="B14" s="63"/>
      <c r="C14" s="19" t="s">
        <v>44</v>
      </c>
      <c r="D14" s="18"/>
      <c r="E14" s="21">
        <v>1500</v>
      </c>
      <c r="F14" s="18">
        <v>100</v>
      </c>
      <c r="G14" s="20">
        <v>200</v>
      </c>
      <c r="I14" s="86">
        <v>1500</v>
      </c>
    </row>
    <row r="15" spans="1:9" x14ac:dyDescent="0.25">
      <c r="A15" s="2" t="s">
        <v>45</v>
      </c>
      <c r="B15" s="2"/>
      <c r="C15" s="19" t="s">
        <v>49</v>
      </c>
      <c r="D15" s="18"/>
      <c r="E15" s="21">
        <v>1500</v>
      </c>
      <c r="F15" s="18"/>
      <c r="G15" s="20"/>
      <c r="I15">
        <v>3</v>
      </c>
    </row>
    <row r="16" spans="1:9" x14ac:dyDescent="0.25">
      <c r="A16" s="63" t="s">
        <v>116</v>
      </c>
      <c r="B16" s="4"/>
      <c r="C16" s="19" t="s">
        <v>84</v>
      </c>
      <c r="D16" s="18"/>
      <c r="E16" s="21">
        <v>1500</v>
      </c>
      <c r="F16" s="18">
        <v>100</v>
      </c>
      <c r="G16" s="20">
        <v>200</v>
      </c>
      <c r="I16" s="80">
        <f>I14*I15</f>
        <v>4500</v>
      </c>
    </row>
    <row r="17" spans="1:8" x14ac:dyDescent="0.25">
      <c r="A17" s="4"/>
      <c r="B17" s="63"/>
      <c r="C17" s="19"/>
      <c r="D17" s="18"/>
      <c r="E17" s="18"/>
      <c r="F17" s="18"/>
      <c r="G17" s="20"/>
    </row>
    <row r="18" spans="1:8" x14ac:dyDescent="0.25">
      <c r="A18" s="16" t="s">
        <v>2</v>
      </c>
      <c r="B18" s="4"/>
      <c r="C18" s="3"/>
      <c r="D18" s="18"/>
      <c r="E18" s="75">
        <f>SUM(E8:E17)</f>
        <v>15200</v>
      </c>
      <c r="F18" s="75">
        <f>SUM(F8:F17)</f>
        <v>500</v>
      </c>
      <c r="G18" s="76">
        <f>SUM(G12:G17)</f>
        <v>800</v>
      </c>
      <c r="H18" s="80"/>
    </row>
    <row r="19" spans="1:8" ht="16.5" x14ac:dyDescent="0.35">
      <c r="A19" s="62" t="s">
        <v>17</v>
      </c>
      <c r="B19" s="62"/>
      <c r="C19" s="23"/>
      <c r="D19" s="67"/>
      <c r="E19" s="24"/>
      <c r="F19" s="67"/>
      <c r="G19" s="67"/>
    </row>
    <row r="20" spans="1:8" ht="15.75" x14ac:dyDescent="0.25">
      <c r="A20" s="54" t="s">
        <v>62</v>
      </c>
      <c r="B20" s="54"/>
      <c r="C20" s="23"/>
      <c r="D20" s="67"/>
      <c r="E20" s="49">
        <f>E18</f>
        <v>15200</v>
      </c>
      <c r="F20" s="61"/>
      <c r="G20" s="61"/>
    </row>
    <row r="21" spans="1:8" x14ac:dyDescent="0.25">
      <c r="A21" s="55" t="s">
        <v>130</v>
      </c>
      <c r="B21" s="55"/>
      <c r="C21" s="23"/>
      <c r="D21" s="67"/>
      <c r="E21" s="79">
        <v>1300</v>
      </c>
      <c r="F21" s="67"/>
      <c r="G21" s="67"/>
    </row>
    <row r="22" spans="1:8" x14ac:dyDescent="0.25">
      <c r="A22" s="54"/>
      <c r="B22" s="54"/>
      <c r="C22" s="67"/>
      <c r="D22" s="67"/>
      <c r="E22" s="49"/>
      <c r="F22" s="74">
        <v>0.1</v>
      </c>
      <c r="G22" s="67"/>
    </row>
    <row r="23" spans="1:8" x14ac:dyDescent="0.25">
      <c r="E23" s="80">
        <f>SUM(E20:E22)</f>
        <v>16500</v>
      </c>
      <c r="F23" s="67"/>
      <c r="G23" s="67"/>
    </row>
    <row r="24" spans="1:8" x14ac:dyDescent="0.25">
      <c r="A24" s="73" t="s">
        <v>17</v>
      </c>
      <c r="B24" s="73"/>
      <c r="C24" s="23"/>
      <c r="D24" s="67"/>
      <c r="E24" s="52"/>
      <c r="F24" s="67"/>
      <c r="G24" s="67"/>
    </row>
    <row r="25" spans="1:8" x14ac:dyDescent="0.25">
      <c r="A25" s="55" t="s">
        <v>129</v>
      </c>
      <c r="B25" s="55"/>
      <c r="C25" s="23"/>
      <c r="D25" s="67"/>
      <c r="E25" s="79">
        <v>1500</v>
      </c>
      <c r="F25" s="30"/>
      <c r="G25" s="67"/>
    </row>
    <row r="26" spans="1:8" x14ac:dyDescent="0.25">
      <c r="A26" s="55" t="s">
        <v>89</v>
      </c>
      <c r="B26" s="55"/>
      <c r="C26" s="23"/>
      <c r="D26" s="67"/>
      <c r="E26" s="79">
        <v>2500</v>
      </c>
      <c r="F26" s="67"/>
      <c r="G26" s="67"/>
    </row>
    <row r="27" spans="1:8" x14ac:dyDescent="0.25">
      <c r="A27" s="54" t="s">
        <v>46</v>
      </c>
      <c r="B27" s="54"/>
      <c r="C27" s="23"/>
      <c r="D27" s="67"/>
      <c r="E27" s="52">
        <f>F22*E20</f>
        <v>1520</v>
      </c>
      <c r="F27" s="67"/>
      <c r="G27" s="67"/>
    </row>
    <row r="28" spans="1:8" x14ac:dyDescent="0.25">
      <c r="A28" s="81" t="s">
        <v>2</v>
      </c>
      <c r="B28" s="81"/>
      <c r="C28" s="82"/>
      <c r="D28" s="82"/>
      <c r="E28" s="83">
        <f>SUM(E25:E27)</f>
        <v>5520</v>
      </c>
      <c r="F28" s="67"/>
      <c r="G28" s="67"/>
    </row>
    <row r="29" spans="1:8" s="67" customFormat="1" x14ac:dyDescent="0.25">
      <c r="A29" s="55" t="s">
        <v>131</v>
      </c>
      <c r="B29" s="81"/>
      <c r="C29" s="82"/>
      <c r="D29" s="82"/>
      <c r="E29" s="83">
        <f>E23-E28</f>
        <v>10980</v>
      </c>
      <c r="G29" s="80"/>
    </row>
    <row r="30" spans="1:8" x14ac:dyDescent="0.25">
      <c r="B30" s="55"/>
      <c r="C30" s="67"/>
      <c r="D30" s="67"/>
      <c r="E30" s="67">
        <v>180</v>
      </c>
      <c r="F30" s="87">
        <f>E29+E30</f>
        <v>11160</v>
      </c>
      <c r="G30" s="67"/>
    </row>
    <row r="31" spans="1:8" x14ac:dyDescent="0.25">
      <c r="A31" s="65" t="s">
        <v>21</v>
      </c>
      <c r="B31" s="65"/>
      <c r="C31" s="29"/>
      <c r="D31" s="29" t="s">
        <v>22</v>
      </c>
      <c r="E31" s="48"/>
      <c r="F31" s="57"/>
      <c r="G31" s="67"/>
    </row>
    <row r="32" spans="1:8" x14ac:dyDescent="0.25">
      <c r="A32" s="67"/>
      <c r="B32" s="67"/>
      <c r="C32" s="67"/>
      <c r="D32" s="67"/>
      <c r="E32" s="15"/>
      <c r="F32" s="67"/>
      <c r="G32" s="67"/>
    </row>
    <row r="33" spans="1:7" x14ac:dyDescent="0.25">
      <c r="A33" s="56" t="s">
        <v>24</v>
      </c>
      <c r="B33" s="56"/>
      <c r="C33" s="56"/>
      <c r="D33" s="56" t="s">
        <v>47</v>
      </c>
      <c r="E33" s="67"/>
      <c r="F33" s="67"/>
      <c r="G33" s="67"/>
    </row>
    <row r="34" spans="1:7" x14ac:dyDescent="0.25">
      <c r="A34" s="57" t="s">
        <v>27</v>
      </c>
      <c r="B34" s="57"/>
      <c r="C34" s="56"/>
      <c r="D34" s="56" t="s">
        <v>56</v>
      </c>
      <c r="E34" s="67"/>
      <c r="F34" s="67"/>
      <c r="G34" s="67"/>
    </row>
  </sheetData>
  <pageMargins left="0.7" right="0.7" top="0.75" bottom="0.75" header="0.3" footer="0.3"/>
  <pageSetup orientation="portrait" horizontalDpi="120" verticalDpi="7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0" workbookViewId="0">
      <selection sqref="A1:H35"/>
    </sheetView>
  </sheetViews>
  <sheetFormatPr defaultRowHeight="15" x14ac:dyDescent="0.25"/>
  <cols>
    <col min="1" max="1" width="20.42578125" customWidth="1"/>
    <col min="5" max="5" width="11.5703125" customWidth="1"/>
    <col min="7" max="7" width="10.5703125" bestFit="1" customWidth="1"/>
  </cols>
  <sheetData>
    <row r="1" spans="1:7" ht="28.5" x14ac:dyDescent="0.45">
      <c r="A1" s="6"/>
      <c r="B1" s="12"/>
      <c r="C1" s="9" t="s">
        <v>4</v>
      </c>
      <c r="D1" s="9"/>
      <c r="E1" s="67"/>
      <c r="F1" s="67"/>
      <c r="G1" s="67"/>
    </row>
    <row r="2" spans="1:7" x14ac:dyDescent="0.25">
      <c r="A2" s="6"/>
      <c r="B2" s="1" t="s">
        <v>6</v>
      </c>
      <c r="C2" s="1"/>
      <c r="D2" s="6"/>
      <c r="E2" s="67"/>
      <c r="F2" s="67"/>
      <c r="G2" s="67"/>
    </row>
    <row r="3" spans="1:7" ht="15.75" x14ac:dyDescent="0.25">
      <c r="A3" s="40"/>
      <c r="B3" s="41" t="s">
        <v>7</v>
      </c>
      <c r="C3" s="42"/>
      <c r="D3" s="42"/>
      <c r="E3" s="67"/>
      <c r="F3" s="67"/>
      <c r="G3" s="67"/>
    </row>
    <row r="4" spans="1:7" x14ac:dyDescent="0.25">
      <c r="A4" s="6"/>
      <c r="B4" s="7" t="s">
        <v>5</v>
      </c>
      <c r="C4" s="7"/>
      <c r="D4" s="6"/>
      <c r="E4" s="67"/>
      <c r="F4" s="67"/>
      <c r="G4" s="67"/>
    </row>
    <row r="5" spans="1:7" x14ac:dyDescent="0.25">
      <c r="A5" s="5"/>
      <c r="B5" s="5"/>
      <c r="C5" s="8" t="s">
        <v>34</v>
      </c>
      <c r="D5" s="5"/>
      <c r="E5" s="5"/>
      <c r="F5" s="67"/>
      <c r="G5" s="67"/>
    </row>
    <row r="6" spans="1:7" ht="23.25" x14ac:dyDescent="0.25">
      <c r="A6" s="77" t="s">
        <v>133</v>
      </c>
      <c r="B6" s="77"/>
      <c r="C6" s="77"/>
      <c r="D6" s="77"/>
      <c r="E6" s="77"/>
      <c r="F6" s="78"/>
      <c r="G6" s="46"/>
    </row>
    <row r="7" spans="1:7" x14ac:dyDescent="0.25">
      <c r="A7" s="13" t="s">
        <v>0</v>
      </c>
      <c r="B7" s="13"/>
      <c r="C7" s="13"/>
      <c r="D7" s="13" t="s">
        <v>9</v>
      </c>
      <c r="E7" s="32" t="s">
        <v>1</v>
      </c>
      <c r="F7" s="33" t="s">
        <v>123</v>
      </c>
      <c r="G7" s="32" t="s">
        <v>126</v>
      </c>
    </row>
    <row r="8" spans="1:7" x14ac:dyDescent="0.25">
      <c r="A8" s="2" t="s">
        <v>107</v>
      </c>
      <c r="B8" s="2"/>
      <c r="C8" s="3">
        <v>1</v>
      </c>
      <c r="D8" s="18">
        <v>0</v>
      </c>
      <c r="E8" s="18">
        <v>2500</v>
      </c>
      <c r="F8" s="18">
        <v>100</v>
      </c>
      <c r="G8" s="20"/>
    </row>
    <row r="9" spans="1:7" x14ac:dyDescent="0.25">
      <c r="A9" s="2" t="s">
        <v>89</v>
      </c>
      <c r="B9" s="2"/>
      <c r="C9" s="3">
        <v>2</v>
      </c>
      <c r="D9" s="18">
        <v>0</v>
      </c>
      <c r="E9" s="18">
        <v>2500</v>
      </c>
      <c r="F9" s="18"/>
      <c r="G9" s="20"/>
    </row>
    <row r="10" spans="1:7" x14ac:dyDescent="0.25">
      <c r="A10" s="2" t="s">
        <v>37</v>
      </c>
      <c r="B10" s="2"/>
      <c r="C10" s="3"/>
      <c r="D10" s="18"/>
      <c r="E10" s="18" t="s">
        <v>100</v>
      </c>
      <c r="F10" s="18"/>
      <c r="G10" s="20"/>
    </row>
    <row r="11" spans="1:7" x14ac:dyDescent="0.25">
      <c r="A11" s="4" t="s">
        <v>35</v>
      </c>
      <c r="B11" s="4"/>
      <c r="C11" s="3">
        <v>4</v>
      </c>
      <c r="D11" s="18"/>
      <c r="E11" s="18"/>
      <c r="F11" s="18"/>
      <c r="G11" s="20"/>
    </row>
    <row r="12" spans="1:7" x14ac:dyDescent="0.25">
      <c r="A12" s="4" t="s">
        <v>92</v>
      </c>
      <c r="B12" s="4"/>
      <c r="C12" s="19">
        <v>5</v>
      </c>
      <c r="D12" s="18"/>
      <c r="E12" s="21">
        <v>4200</v>
      </c>
      <c r="F12" s="18">
        <v>100</v>
      </c>
      <c r="G12" s="20">
        <v>200</v>
      </c>
    </row>
    <row r="13" spans="1:7" x14ac:dyDescent="0.25">
      <c r="A13" s="4" t="s">
        <v>110</v>
      </c>
      <c r="B13" s="4"/>
      <c r="C13" s="19" t="s">
        <v>42</v>
      </c>
      <c r="D13" s="18"/>
      <c r="E13" s="21">
        <v>1500</v>
      </c>
      <c r="F13" s="18">
        <v>100</v>
      </c>
      <c r="G13" s="20">
        <v>200</v>
      </c>
    </row>
    <row r="14" spans="1:7" x14ac:dyDescent="0.25">
      <c r="A14" s="63" t="s">
        <v>111</v>
      </c>
      <c r="B14" s="63"/>
      <c r="C14" s="19" t="s">
        <v>44</v>
      </c>
      <c r="D14" s="18"/>
      <c r="E14" s="21">
        <v>1500</v>
      </c>
      <c r="F14" s="18">
        <v>100</v>
      </c>
      <c r="G14" s="20">
        <v>200</v>
      </c>
    </row>
    <row r="15" spans="1:7" x14ac:dyDescent="0.25">
      <c r="A15" s="2" t="s">
        <v>45</v>
      </c>
      <c r="B15" s="2"/>
      <c r="C15" s="19" t="s">
        <v>49</v>
      </c>
      <c r="D15" s="18"/>
      <c r="E15" s="21">
        <v>1500</v>
      </c>
      <c r="F15" s="18"/>
      <c r="G15" s="20"/>
    </row>
    <row r="16" spans="1:7" x14ac:dyDescent="0.25">
      <c r="A16" s="63" t="s">
        <v>116</v>
      </c>
      <c r="B16" s="4"/>
      <c r="C16" s="19" t="s">
        <v>84</v>
      </c>
      <c r="D16" s="18"/>
      <c r="E16" s="21">
        <v>1500</v>
      </c>
      <c r="F16" s="18">
        <v>100</v>
      </c>
      <c r="G16" s="20">
        <v>200</v>
      </c>
    </row>
    <row r="17" spans="1:7" x14ac:dyDescent="0.25">
      <c r="A17" s="4"/>
      <c r="B17" s="63"/>
      <c r="C17" s="19"/>
      <c r="D17" s="18"/>
      <c r="E17" s="18"/>
      <c r="F17" s="18"/>
      <c r="G17" s="20"/>
    </row>
    <row r="18" spans="1:7" x14ac:dyDescent="0.25">
      <c r="A18" s="16" t="s">
        <v>2</v>
      </c>
      <c r="B18" s="4"/>
      <c r="C18" s="3"/>
      <c r="D18" s="18"/>
      <c r="E18" s="75">
        <f>SUM(E8:E17)</f>
        <v>15200</v>
      </c>
      <c r="F18" s="75">
        <f>SUM(F8:F17)</f>
        <v>500</v>
      </c>
      <c r="G18" s="76">
        <f>SUM(G12:G17)</f>
        <v>800</v>
      </c>
    </row>
    <row r="19" spans="1:7" ht="16.5" x14ac:dyDescent="0.35">
      <c r="A19" s="62" t="s">
        <v>17</v>
      </c>
      <c r="B19" s="62"/>
      <c r="C19" s="23"/>
      <c r="D19" s="67"/>
      <c r="E19" s="24"/>
      <c r="F19" s="67"/>
      <c r="G19" s="67"/>
    </row>
    <row r="20" spans="1:7" ht="15.75" x14ac:dyDescent="0.25">
      <c r="A20" s="54" t="s">
        <v>62</v>
      </c>
      <c r="B20" s="54"/>
      <c r="C20" s="23"/>
      <c r="D20" s="67"/>
      <c r="E20" s="49">
        <f>E18</f>
        <v>15200</v>
      </c>
      <c r="F20" s="61"/>
      <c r="G20" s="61"/>
    </row>
    <row r="21" spans="1:7" x14ac:dyDescent="0.25">
      <c r="A21" s="55" t="s">
        <v>130</v>
      </c>
      <c r="B21" s="55"/>
      <c r="C21" s="23"/>
      <c r="D21" s="67"/>
      <c r="E21" s="79">
        <v>1200</v>
      </c>
      <c r="F21" s="67"/>
      <c r="G21" s="67"/>
    </row>
    <row r="22" spans="1:7" x14ac:dyDescent="0.25">
      <c r="A22" s="54" t="s">
        <v>123</v>
      </c>
      <c r="B22" s="54"/>
      <c r="C22" s="67"/>
      <c r="D22" s="67"/>
      <c r="E22" s="49">
        <v>500</v>
      </c>
      <c r="F22" s="74">
        <v>0.1</v>
      </c>
      <c r="G22" s="67"/>
    </row>
    <row r="23" spans="1:7" x14ac:dyDescent="0.25">
      <c r="A23" s="67"/>
      <c r="B23" s="67"/>
      <c r="C23" s="67"/>
      <c r="D23" s="67"/>
      <c r="E23" s="80">
        <f>SUM(E20:E22)</f>
        <v>16900</v>
      </c>
      <c r="F23" s="67"/>
      <c r="G23" s="67"/>
    </row>
    <row r="24" spans="1:7" x14ac:dyDescent="0.25">
      <c r="A24" s="73" t="s">
        <v>17</v>
      </c>
      <c r="B24" s="73"/>
      <c r="C24" s="23"/>
      <c r="D24" s="67"/>
      <c r="E24" s="52"/>
      <c r="F24" s="67"/>
      <c r="G24" s="67"/>
    </row>
    <row r="25" spans="1:7" x14ac:dyDescent="0.25">
      <c r="A25" s="55" t="s">
        <v>129</v>
      </c>
      <c r="B25" s="55"/>
      <c r="C25" s="23"/>
      <c r="D25" s="67"/>
      <c r="E25" s="79">
        <v>1000</v>
      </c>
      <c r="F25" s="30"/>
      <c r="G25" s="67"/>
    </row>
    <row r="26" spans="1:7" x14ac:dyDescent="0.25">
      <c r="A26" s="55" t="s">
        <v>89</v>
      </c>
      <c r="B26" s="55"/>
      <c r="C26" s="23"/>
      <c r="D26" s="67"/>
      <c r="E26" s="79">
        <v>2500</v>
      </c>
      <c r="F26" s="67"/>
      <c r="G26" s="67"/>
    </row>
    <row r="27" spans="1:7" x14ac:dyDescent="0.25">
      <c r="A27" s="54" t="s">
        <v>46</v>
      </c>
      <c r="B27" s="54"/>
      <c r="C27" s="23"/>
      <c r="D27" s="67"/>
      <c r="E27" s="52">
        <f>F22*E20</f>
        <v>1520</v>
      </c>
      <c r="F27" s="67"/>
      <c r="G27" s="67"/>
    </row>
    <row r="28" spans="1:7" x14ac:dyDescent="0.25">
      <c r="A28" s="81" t="s">
        <v>2</v>
      </c>
      <c r="B28" s="81"/>
      <c r="C28" s="82"/>
      <c r="D28" s="82"/>
      <c r="E28" s="83">
        <f>SUM(E25:E27)</f>
        <v>5020</v>
      </c>
      <c r="F28" s="67"/>
      <c r="G28" s="67"/>
    </row>
    <row r="29" spans="1:7" x14ac:dyDescent="0.25">
      <c r="A29" s="55" t="s">
        <v>131</v>
      </c>
      <c r="B29" s="81"/>
      <c r="C29" s="82"/>
      <c r="D29" s="82"/>
      <c r="E29" s="83">
        <f>E23-E28</f>
        <v>11880</v>
      </c>
      <c r="F29" s="67">
        <v>180</v>
      </c>
      <c r="G29" s="80">
        <f>E29+F29</f>
        <v>12060</v>
      </c>
    </row>
    <row r="30" spans="1:7" x14ac:dyDescent="0.25">
      <c r="A30" s="67"/>
      <c r="B30" s="55"/>
      <c r="C30" s="67"/>
      <c r="D30" s="67"/>
      <c r="E30" s="67"/>
      <c r="F30" s="84"/>
      <c r="G30" s="67"/>
    </row>
    <row r="31" spans="1:7" x14ac:dyDescent="0.25">
      <c r="A31" s="65" t="s">
        <v>21</v>
      </c>
      <c r="B31" s="65"/>
      <c r="C31" s="29"/>
      <c r="D31" s="29" t="s">
        <v>22</v>
      </c>
      <c r="E31" s="15"/>
      <c r="F31" s="57"/>
      <c r="G31" s="67"/>
    </row>
    <row r="32" spans="1:7" x14ac:dyDescent="0.25">
      <c r="A32" s="67"/>
      <c r="B32" s="67"/>
      <c r="C32" s="67"/>
      <c r="D32" s="67"/>
      <c r="E32" s="15"/>
      <c r="F32" s="67"/>
      <c r="G32" s="67"/>
    </row>
    <row r="33" spans="1:7" x14ac:dyDescent="0.25">
      <c r="A33" s="56" t="s">
        <v>24</v>
      </c>
      <c r="B33" s="56"/>
      <c r="C33" s="56"/>
      <c r="D33" s="56" t="s">
        <v>47</v>
      </c>
      <c r="E33" s="67"/>
      <c r="F33" s="67"/>
      <c r="G33" s="67"/>
    </row>
    <row r="34" spans="1:7" x14ac:dyDescent="0.25">
      <c r="A34" s="57" t="s">
        <v>27</v>
      </c>
      <c r="B34" s="57"/>
      <c r="C34" s="56"/>
      <c r="D34" s="56" t="s">
        <v>56</v>
      </c>
      <c r="E34" s="67"/>
      <c r="F34" s="67"/>
      <c r="G34" s="67"/>
    </row>
  </sheetData>
  <pageMargins left="0.7" right="0.7" top="0.75" bottom="0.75" header="0.3" footer="0.3"/>
  <pageSetup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activeCell="A26" sqref="A26:E32"/>
    </sheetView>
  </sheetViews>
  <sheetFormatPr defaultRowHeight="15" x14ac:dyDescent="0.25"/>
  <cols>
    <col min="1" max="1" width="19.28515625" customWidth="1"/>
    <col min="5" max="5" width="10.5703125" customWidth="1"/>
    <col min="7" max="7" width="10.5703125" customWidth="1"/>
  </cols>
  <sheetData>
    <row r="1" spans="1:13" ht="28.5" x14ac:dyDescent="0.45">
      <c r="A1" s="6"/>
      <c r="B1" s="12"/>
      <c r="C1" s="9" t="s">
        <v>4</v>
      </c>
      <c r="D1" s="9"/>
      <c r="E1" s="67"/>
      <c r="F1" s="67"/>
      <c r="G1" s="67"/>
      <c r="H1" s="67"/>
    </row>
    <row r="2" spans="1:13" x14ac:dyDescent="0.25">
      <c r="A2" s="6"/>
      <c r="B2" s="1" t="s">
        <v>6</v>
      </c>
      <c r="C2" s="1"/>
      <c r="D2" s="6"/>
      <c r="E2" s="67"/>
      <c r="F2" s="67"/>
      <c r="G2" s="67"/>
      <c r="H2" s="67"/>
    </row>
    <row r="3" spans="1:13" ht="15.75" x14ac:dyDescent="0.25">
      <c r="A3" s="40"/>
      <c r="B3" s="41" t="s">
        <v>7</v>
      </c>
      <c r="C3" s="42"/>
      <c r="D3" s="42"/>
      <c r="E3" s="67"/>
      <c r="F3" s="67"/>
    </row>
    <row r="4" spans="1:13" x14ac:dyDescent="0.25">
      <c r="A4" s="6"/>
      <c r="B4" s="7" t="s">
        <v>5</v>
      </c>
      <c r="C4" s="7"/>
      <c r="D4" s="6"/>
      <c r="E4" s="67"/>
      <c r="F4" s="67"/>
      <c r="G4" s="67"/>
      <c r="H4" s="67"/>
    </row>
    <row r="5" spans="1:13" x14ac:dyDescent="0.25">
      <c r="A5" s="5"/>
      <c r="B5" s="5"/>
      <c r="C5" s="8" t="s">
        <v>34</v>
      </c>
      <c r="D5" s="5"/>
      <c r="E5" s="5"/>
      <c r="F5" s="67"/>
      <c r="G5" s="67"/>
      <c r="H5" s="67"/>
    </row>
    <row r="6" spans="1:13" ht="23.25" x14ac:dyDescent="0.25">
      <c r="A6" s="77" t="s">
        <v>134</v>
      </c>
      <c r="B6" s="77"/>
      <c r="C6" s="77"/>
      <c r="D6" s="77"/>
      <c r="E6" s="77"/>
      <c r="F6" s="78"/>
      <c r="G6" s="46"/>
      <c r="H6" s="67"/>
    </row>
    <row r="7" spans="1:13" x14ac:dyDescent="0.25">
      <c r="A7" s="13" t="s">
        <v>0</v>
      </c>
      <c r="B7" s="13"/>
      <c r="C7" s="13"/>
      <c r="D7" s="13" t="s">
        <v>9</v>
      </c>
      <c r="E7" s="32" t="s">
        <v>1</v>
      </c>
      <c r="F7" s="33" t="s">
        <v>123</v>
      </c>
      <c r="G7" s="32" t="s">
        <v>126</v>
      </c>
      <c r="H7" s="67"/>
    </row>
    <row r="8" spans="1:13" x14ac:dyDescent="0.25">
      <c r="A8" s="2" t="s">
        <v>107</v>
      </c>
      <c r="B8" s="2"/>
      <c r="C8" s="3">
        <v>1</v>
      </c>
      <c r="D8" s="18">
        <v>0</v>
      </c>
      <c r="E8" s="18">
        <v>2500</v>
      </c>
      <c r="F8" s="18">
        <v>100</v>
      </c>
      <c r="G8" s="20"/>
      <c r="H8" s="67"/>
    </row>
    <row r="9" spans="1:13" x14ac:dyDescent="0.25">
      <c r="A9" s="63" t="s">
        <v>111</v>
      </c>
      <c r="B9" s="63"/>
      <c r="C9" s="19" t="s">
        <v>44</v>
      </c>
      <c r="D9" s="18"/>
      <c r="E9" s="21">
        <v>2500</v>
      </c>
      <c r="F9" s="18">
        <v>100</v>
      </c>
      <c r="G9" s="20">
        <v>200</v>
      </c>
      <c r="H9" s="67"/>
    </row>
    <row r="10" spans="1:13" x14ac:dyDescent="0.25">
      <c r="A10" s="2" t="s">
        <v>89</v>
      </c>
      <c r="B10" s="2"/>
      <c r="C10" s="3">
        <v>2</v>
      </c>
      <c r="D10" s="18">
        <v>0</v>
      </c>
      <c r="E10" s="18">
        <v>3700</v>
      </c>
      <c r="G10" s="88"/>
    </row>
    <row r="11" spans="1:13" x14ac:dyDescent="0.25">
      <c r="A11" s="4" t="s">
        <v>35</v>
      </c>
      <c r="B11" s="4"/>
      <c r="C11" s="3">
        <v>4</v>
      </c>
      <c r="D11" s="18"/>
      <c r="E11" s="18"/>
      <c r="F11" s="93"/>
      <c r="G11" s="2"/>
      <c r="H11" s="89"/>
      <c r="I11" s="90"/>
      <c r="J11" s="91"/>
      <c r="K11" s="91"/>
      <c r="L11" s="91"/>
      <c r="M11" s="92"/>
    </row>
    <row r="12" spans="1:13" x14ac:dyDescent="0.25">
      <c r="A12" s="4" t="s">
        <v>92</v>
      </c>
      <c r="B12" s="4"/>
      <c r="C12" s="19">
        <v>5</v>
      </c>
      <c r="D12" s="18"/>
      <c r="E12" s="21">
        <v>4200</v>
      </c>
      <c r="F12" s="18">
        <v>100</v>
      </c>
      <c r="G12" s="20">
        <v>200</v>
      </c>
      <c r="H12" s="67"/>
    </row>
    <row r="13" spans="1:13" x14ac:dyDescent="0.25">
      <c r="A13" s="4" t="s">
        <v>110</v>
      </c>
      <c r="B13" s="4"/>
      <c r="C13" s="19" t="s">
        <v>42</v>
      </c>
      <c r="D13" s="18"/>
      <c r="E13" s="21">
        <v>1500</v>
      </c>
      <c r="F13" s="18">
        <v>100</v>
      </c>
      <c r="G13" s="20">
        <v>200</v>
      </c>
      <c r="H13" s="67"/>
    </row>
    <row r="14" spans="1:13" x14ac:dyDescent="0.25">
      <c r="A14" s="4" t="s">
        <v>35</v>
      </c>
      <c r="B14" s="88"/>
      <c r="C14" s="88"/>
      <c r="D14" s="88"/>
      <c r="E14" s="88"/>
      <c r="F14" s="88"/>
      <c r="G14" s="88"/>
      <c r="H14" s="67"/>
    </row>
    <row r="15" spans="1:13" x14ac:dyDescent="0.25">
      <c r="A15" s="2" t="s">
        <v>45</v>
      </c>
      <c r="B15" s="2"/>
      <c r="C15" s="19" t="s">
        <v>49</v>
      </c>
      <c r="D15" s="18"/>
      <c r="E15" s="21"/>
      <c r="F15" s="18"/>
      <c r="G15" s="20"/>
      <c r="H15" s="67"/>
    </row>
    <row r="16" spans="1:13" x14ac:dyDescent="0.25">
      <c r="A16" s="63" t="s">
        <v>116</v>
      </c>
      <c r="B16" s="4"/>
      <c r="C16" s="19" t="s">
        <v>84</v>
      </c>
      <c r="D16" s="18"/>
      <c r="E16" s="21">
        <v>1500</v>
      </c>
      <c r="F16" s="18">
        <v>100</v>
      </c>
      <c r="G16" s="20">
        <v>200</v>
      </c>
      <c r="H16" s="67"/>
    </row>
    <row r="17" spans="1:8" x14ac:dyDescent="0.25">
      <c r="A17" s="4"/>
      <c r="B17" s="63"/>
      <c r="C17" s="19"/>
      <c r="D17" s="18"/>
      <c r="E17" s="18"/>
      <c r="F17" s="18"/>
      <c r="G17" s="20"/>
      <c r="H17" s="67"/>
    </row>
    <row r="18" spans="1:8" x14ac:dyDescent="0.25">
      <c r="A18" s="16" t="s">
        <v>2</v>
      </c>
      <c r="B18" s="4"/>
      <c r="C18" s="3"/>
      <c r="D18" s="18"/>
      <c r="E18" s="75">
        <f>SUM(E8:E17)</f>
        <v>15900</v>
      </c>
      <c r="F18" s="75">
        <f>SUM(F8:F17)</f>
        <v>500</v>
      </c>
      <c r="G18" s="76">
        <f>SUM(G12:G17)</f>
        <v>600</v>
      </c>
      <c r="H18" s="67"/>
    </row>
    <row r="19" spans="1:8" ht="16.5" x14ac:dyDescent="0.35">
      <c r="A19" s="62" t="s">
        <v>17</v>
      </c>
      <c r="B19" s="62"/>
      <c r="C19" s="23"/>
      <c r="D19" s="67"/>
      <c r="E19" s="24"/>
      <c r="F19" s="67"/>
      <c r="G19" s="67"/>
      <c r="H19" s="67"/>
    </row>
    <row r="20" spans="1:8" ht="15.75" x14ac:dyDescent="0.25">
      <c r="A20" s="54" t="s">
        <v>62</v>
      </c>
      <c r="B20" s="54"/>
      <c r="C20" s="23"/>
      <c r="D20" s="67"/>
      <c r="E20" s="49">
        <f>E18</f>
        <v>15900</v>
      </c>
      <c r="F20" s="61"/>
      <c r="G20" s="61"/>
      <c r="H20" s="67"/>
    </row>
    <row r="21" spans="1:8" x14ac:dyDescent="0.25">
      <c r="A21" s="55" t="s">
        <v>130</v>
      </c>
      <c r="B21" s="55"/>
      <c r="C21" s="23"/>
      <c r="D21" s="67"/>
      <c r="E21" s="79">
        <v>600</v>
      </c>
      <c r="F21" s="67"/>
      <c r="G21" s="67"/>
      <c r="H21" s="67"/>
    </row>
    <row r="22" spans="1:8" x14ac:dyDescent="0.25">
      <c r="A22" s="54" t="s">
        <v>123</v>
      </c>
      <c r="B22" s="54"/>
      <c r="C22" s="67"/>
      <c r="D22" s="67"/>
      <c r="E22" s="49">
        <v>500</v>
      </c>
      <c r="F22" s="74">
        <v>0.1</v>
      </c>
      <c r="G22" s="67"/>
      <c r="H22" s="67"/>
    </row>
    <row r="23" spans="1:8" x14ac:dyDescent="0.25">
      <c r="A23" s="67"/>
      <c r="B23" s="67"/>
      <c r="C23" s="67"/>
      <c r="D23" s="67"/>
      <c r="E23" s="80">
        <f>SUM(E20:E22)</f>
        <v>17000</v>
      </c>
      <c r="F23" s="67"/>
      <c r="G23" s="67"/>
      <c r="H23" s="67"/>
    </row>
    <row r="24" spans="1:8" ht="16.5" x14ac:dyDescent="0.35">
      <c r="A24" s="94" t="s">
        <v>17</v>
      </c>
      <c r="B24" s="73"/>
      <c r="C24" s="23"/>
      <c r="D24" s="67"/>
      <c r="E24" s="52"/>
      <c r="F24" s="67"/>
      <c r="G24" s="67"/>
      <c r="H24" s="67"/>
    </row>
    <row r="25" spans="1:8" x14ac:dyDescent="0.25">
      <c r="A25" s="55"/>
      <c r="B25" s="55"/>
      <c r="C25" s="23"/>
      <c r="D25" s="67"/>
      <c r="E25" s="79"/>
      <c r="F25" s="30"/>
      <c r="G25" s="67"/>
      <c r="H25" s="67"/>
    </row>
    <row r="26" spans="1:8" x14ac:dyDescent="0.25">
      <c r="A26" s="55" t="s">
        <v>89</v>
      </c>
      <c r="B26" s="55"/>
      <c r="C26" s="23"/>
      <c r="D26" s="67"/>
      <c r="E26" s="79">
        <v>3700</v>
      </c>
      <c r="F26" s="67"/>
      <c r="G26" s="67"/>
      <c r="H26" s="67"/>
    </row>
    <row r="27" spans="1:8" x14ac:dyDescent="0.25">
      <c r="A27" s="55" t="s">
        <v>136</v>
      </c>
      <c r="E27" s="79">
        <v>900</v>
      </c>
      <c r="F27" s="67"/>
      <c r="G27" s="67"/>
      <c r="H27" s="67"/>
    </row>
    <row r="28" spans="1:8" x14ac:dyDescent="0.25">
      <c r="A28" s="54" t="s">
        <v>46</v>
      </c>
      <c r="B28" s="54"/>
      <c r="C28" s="23"/>
      <c r="D28" s="67"/>
      <c r="E28" s="52">
        <f>F22*E20</f>
        <v>1590</v>
      </c>
      <c r="F28" s="67"/>
      <c r="G28" s="67"/>
      <c r="H28" s="67"/>
    </row>
    <row r="29" spans="1:8" x14ac:dyDescent="0.25">
      <c r="A29" s="81" t="s">
        <v>2</v>
      </c>
      <c r="B29" s="81"/>
      <c r="C29" s="82"/>
      <c r="D29" s="82"/>
      <c r="E29" s="83">
        <f>SUM(E25:E28)</f>
        <v>6190</v>
      </c>
      <c r="F29" s="67"/>
      <c r="G29" s="80"/>
      <c r="H29" s="67"/>
    </row>
    <row r="30" spans="1:8" x14ac:dyDescent="0.25">
      <c r="A30" s="55" t="s">
        <v>135</v>
      </c>
      <c r="B30" s="81"/>
      <c r="C30" s="82"/>
      <c r="D30" s="82"/>
      <c r="E30" s="83">
        <f>E23-E29</f>
        <v>10810</v>
      </c>
      <c r="F30" s="84"/>
      <c r="G30" s="67"/>
      <c r="H30" s="67"/>
    </row>
    <row r="31" spans="1:8" x14ac:dyDescent="0.25">
      <c r="A31" s="65" t="s">
        <v>21</v>
      </c>
      <c r="B31" s="65"/>
      <c r="C31" s="29"/>
      <c r="D31" s="29" t="s">
        <v>22</v>
      </c>
      <c r="E31" s="15"/>
      <c r="F31" s="57"/>
      <c r="G31" s="67"/>
      <c r="H31" s="67"/>
    </row>
    <row r="32" spans="1:8" x14ac:dyDescent="0.25">
      <c r="A32" s="67"/>
      <c r="B32" s="67"/>
      <c r="C32" s="67"/>
      <c r="D32" s="67"/>
      <c r="E32" s="15"/>
      <c r="F32" s="67"/>
      <c r="G32" s="67"/>
      <c r="H32" s="67"/>
    </row>
    <row r="33" spans="1:8" x14ac:dyDescent="0.25">
      <c r="A33" s="56" t="s">
        <v>24</v>
      </c>
      <c r="B33" s="56"/>
      <c r="C33" s="56"/>
      <c r="D33" s="56" t="s">
        <v>47</v>
      </c>
      <c r="E33" s="67"/>
      <c r="F33" s="67"/>
      <c r="G33" s="67"/>
      <c r="H33" s="67"/>
    </row>
    <row r="34" spans="1:8" x14ac:dyDescent="0.25">
      <c r="A34" s="57" t="s">
        <v>27</v>
      </c>
      <c r="B34" s="57"/>
      <c r="C34" s="56"/>
      <c r="D34" s="56" t="s">
        <v>56</v>
      </c>
      <c r="E34" s="67"/>
      <c r="F34" s="67"/>
      <c r="G34" s="67"/>
      <c r="H34" s="67"/>
    </row>
    <row r="35" spans="1:8" x14ac:dyDescent="0.25">
      <c r="A35" s="67"/>
      <c r="B35" s="67"/>
      <c r="C35" s="67"/>
      <c r="D35" s="67"/>
      <c r="E35" s="67"/>
      <c r="F35" s="67"/>
      <c r="G35" s="67"/>
      <c r="H35" s="67"/>
    </row>
  </sheetData>
  <pageMargins left="0.7" right="0.7" top="0.75" bottom="0.75" header="0.3" footer="0.3"/>
  <pageSetup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7" workbookViewId="0">
      <selection activeCell="A3" sqref="A3:G31"/>
    </sheetView>
  </sheetViews>
  <sheetFormatPr defaultRowHeight="15" x14ac:dyDescent="0.25"/>
  <cols>
    <col min="1" max="1" width="21.140625" customWidth="1"/>
    <col min="5" max="5" width="12.42578125" customWidth="1"/>
  </cols>
  <sheetData>
    <row r="1" spans="1:7" ht="28.5" x14ac:dyDescent="0.45">
      <c r="A1" s="6" t="s">
        <v>139</v>
      </c>
      <c r="B1" s="12"/>
      <c r="C1" s="9" t="s">
        <v>4</v>
      </c>
      <c r="D1" s="9"/>
      <c r="E1" s="67"/>
      <c r="F1" s="67"/>
      <c r="G1" s="67"/>
    </row>
    <row r="2" spans="1:7" x14ac:dyDescent="0.25">
      <c r="A2" s="6"/>
      <c r="B2" s="1" t="s">
        <v>6</v>
      </c>
      <c r="C2" s="1"/>
      <c r="D2" s="6"/>
      <c r="E2" s="67"/>
      <c r="F2" s="67"/>
      <c r="G2" s="67"/>
    </row>
    <row r="3" spans="1:7" ht="15.75" x14ac:dyDescent="0.25">
      <c r="A3" s="40"/>
      <c r="B3" s="41" t="s">
        <v>7</v>
      </c>
      <c r="C3" s="42"/>
      <c r="D3" s="42"/>
      <c r="E3" s="67"/>
      <c r="F3" s="67"/>
      <c r="G3" s="67"/>
    </row>
    <row r="4" spans="1:7" x14ac:dyDescent="0.25">
      <c r="A4" s="6"/>
      <c r="B4" s="7" t="s">
        <v>5</v>
      </c>
      <c r="C4" s="7"/>
      <c r="D4" s="6"/>
      <c r="E4" s="67"/>
      <c r="F4" s="67"/>
      <c r="G4" s="67"/>
    </row>
    <row r="5" spans="1:7" x14ac:dyDescent="0.25">
      <c r="A5" s="5"/>
      <c r="B5" s="5"/>
      <c r="C5" s="8" t="s">
        <v>34</v>
      </c>
      <c r="D5" s="5"/>
      <c r="E5" s="5"/>
      <c r="F5" s="67"/>
      <c r="G5" s="67"/>
    </row>
    <row r="6" spans="1:7" ht="23.25" x14ac:dyDescent="0.25">
      <c r="A6" s="77" t="s">
        <v>138</v>
      </c>
      <c r="B6" s="77"/>
      <c r="C6" s="77"/>
      <c r="D6" s="77"/>
      <c r="E6" s="77"/>
      <c r="F6" s="78"/>
      <c r="G6" s="46"/>
    </row>
    <row r="7" spans="1:7" x14ac:dyDescent="0.25">
      <c r="A7" s="13" t="s">
        <v>0</v>
      </c>
      <c r="B7" s="13"/>
      <c r="C7" s="13"/>
      <c r="D7" s="13" t="s">
        <v>9</v>
      </c>
      <c r="E7" s="32" t="s">
        <v>1</v>
      </c>
      <c r="F7" s="33" t="s">
        <v>123</v>
      </c>
      <c r="G7" s="32" t="s">
        <v>126</v>
      </c>
    </row>
    <row r="8" spans="1:7" x14ac:dyDescent="0.25">
      <c r="A8" s="2" t="s">
        <v>107</v>
      </c>
      <c r="B8" s="2"/>
      <c r="C8" s="3">
        <v>1</v>
      </c>
      <c r="D8" s="18">
        <v>0</v>
      </c>
      <c r="E8" s="18">
        <v>2500</v>
      </c>
      <c r="F8" s="18">
        <v>100</v>
      </c>
      <c r="G8" s="20"/>
    </row>
    <row r="9" spans="1:7" x14ac:dyDescent="0.25">
      <c r="A9" s="63" t="s">
        <v>111</v>
      </c>
      <c r="B9" s="63"/>
      <c r="C9" s="19" t="s">
        <v>44</v>
      </c>
      <c r="D9" s="18"/>
      <c r="E9" s="21">
        <v>2500</v>
      </c>
      <c r="F9" s="18">
        <v>100</v>
      </c>
      <c r="G9" s="20">
        <v>200</v>
      </c>
    </row>
    <row r="10" spans="1:7" x14ac:dyDescent="0.25">
      <c r="A10" s="2" t="s">
        <v>89</v>
      </c>
      <c r="B10" s="2"/>
      <c r="C10" s="3">
        <v>2</v>
      </c>
      <c r="D10" s="18">
        <v>0</v>
      </c>
      <c r="E10" s="18">
        <v>3700</v>
      </c>
      <c r="F10" s="67"/>
      <c r="G10" s="88"/>
    </row>
    <row r="11" spans="1:7" x14ac:dyDescent="0.25">
      <c r="A11" s="4" t="s">
        <v>35</v>
      </c>
      <c r="B11" s="4"/>
      <c r="C11" s="3">
        <v>4</v>
      </c>
      <c r="D11" s="18"/>
      <c r="E11" s="18"/>
      <c r="F11" s="93"/>
      <c r="G11" s="2"/>
    </row>
    <row r="12" spans="1:7" x14ac:dyDescent="0.25">
      <c r="A12" s="4" t="s">
        <v>92</v>
      </c>
      <c r="B12" s="4"/>
      <c r="C12" s="19">
        <v>5</v>
      </c>
      <c r="D12" s="18"/>
      <c r="E12" s="21">
        <v>4200</v>
      </c>
      <c r="F12" s="18">
        <v>100</v>
      </c>
      <c r="G12" s="20">
        <v>200</v>
      </c>
    </row>
    <row r="13" spans="1:7" x14ac:dyDescent="0.25">
      <c r="A13" s="4" t="s">
        <v>110</v>
      </c>
      <c r="B13" s="4"/>
      <c r="C13" s="19" t="s">
        <v>42</v>
      </c>
      <c r="D13" s="18"/>
      <c r="E13" s="21">
        <v>1500</v>
      </c>
      <c r="F13" s="18">
        <v>100</v>
      </c>
      <c r="G13" s="20">
        <v>200</v>
      </c>
    </row>
    <row r="14" spans="1:7" x14ac:dyDescent="0.25">
      <c r="A14" s="4" t="s">
        <v>35</v>
      </c>
      <c r="B14" s="88"/>
      <c r="C14" s="88"/>
      <c r="D14" s="88"/>
      <c r="E14" s="88"/>
      <c r="F14" s="88"/>
      <c r="G14" s="88"/>
    </row>
    <row r="15" spans="1:7" x14ac:dyDescent="0.25">
      <c r="A15" s="2" t="s">
        <v>45</v>
      </c>
      <c r="B15" s="2"/>
      <c r="C15" s="19" t="s">
        <v>49</v>
      </c>
      <c r="D15" s="18"/>
      <c r="E15" s="21"/>
      <c r="F15" s="18"/>
      <c r="G15" s="20"/>
    </row>
    <row r="16" spans="1:7" x14ac:dyDescent="0.25">
      <c r="A16" s="63" t="s">
        <v>116</v>
      </c>
      <c r="B16" s="4"/>
      <c r="C16" s="19" t="s">
        <v>84</v>
      </c>
      <c r="D16" s="18"/>
      <c r="E16" s="21">
        <v>1500</v>
      </c>
      <c r="F16" s="18">
        <v>100</v>
      </c>
      <c r="G16" s="20">
        <v>200</v>
      </c>
    </row>
    <row r="17" spans="1:7" x14ac:dyDescent="0.25">
      <c r="A17" s="4"/>
      <c r="B17" s="63"/>
      <c r="C17" s="19"/>
      <c r="D17" s="18"/>
      <c r="E17" s="18"/>
      <c r="F17" s="18"/>
      <c r="G17" s="20"/>
    </row>
    <row r="18" spans="1:7" x14ac:dyDescent="0.25">
      <c r="A18" s="16" t="s">
        <v>2</v>
      </c>
      <c r="B18" s="4"/>
      <c r="C18" s="3"/>
      <c r="D18" s="18"/>
      <c r="E18" s="75">
        <f>SUM(E8:E17)</f>
        <v>15900</v>
      </c>
      <c r="F18" s="75">
        <f>SUM(F8:F17)</f>
        <v>500</v>
      </c>
      <c r="G18" s="76">
        <f>SUM(G12:G17)</f>
        <v>600</v>
      </c>
    </row>
    <row r="19" spans="1:7" ht="16.5" x14ac:dyDescent="0.35">
      <c r="A19" s="62" t="s">
        <v>17</v>
      </c>
      <c r="B19" s="62"/>
      <c r="C19" s="23"/>
      <c r="D19" s="67"/>
      <c r="E19" s="24"/>
      <c r="F19" s="67"/>
      <c r="G19" s="67"/>
    </row>
    <row r="20" spans="1:7" ht="15.75" x14ac:dyDescent="0.25">
      <c r="A20" s="54" t="s">
        <v>62</v>
      </c>
      <c r="B20" s="54"/>
      <c r="C20" s="23"/>
      <c r="D20" s="67"/>
      <c r="E20" s="49">
        <f>E18</f>
        <v>15900</v>
      </c>
      <c r="F20" s="61"/>
      <c r="G20" s="61"/>
    </row>
    <row r="21" spans="1:7" x14ac:dyDescent="0.25">
      <c r="A21" s="55" t="s">
        <v>126</v>
      </c>
      <c r="B21" s="55"/>
      <c r="C21" s="23"/>
      <c r="D21" s="67"/>
      <c r="E21" s="79">
        <v>400</v>
      </c>
      <c r="F21" s="67"/>
      <c r="G21" s="67"/>
    </row>
    <row r="22" spans="1:7" x14ac:dyDescent="0.25">
      <c r="A22" s="54" t="s">
        <v>123</v>
      </c>
      <c r="B22" s="54"/>
      <c r="C22" s="67"/>
      <c r="D22" s="67"/>
      <c r="E22" s="49">
        <v>500</v>
      </c>
      <c r="F22" s="74">
        <v>0.1</v>
      </c>
      <c r="G22" s="67"/>
    </row>
    <row r="23" spans="1:7" x14ac:dyDescent="0.25">
      <c r="A23" s="67"/>
      <c r="B23" s="67"/>
      <c r="C23" s="67"/>
      <c r="D23" s="67"/>
      <c r="E23" s="80">
        <f>SUM(E20:E22)</f>
        <v>16800</v>
      </c>
      <c r="F23" s="67"/>
      <c r="G23" s="67"/>
    </row>
    <row r="24" spans="1:7" ht="16.5" x14ac:dyDescent="0.35">
      <c r="A24" s="94" t="s">
        <v>17</v>
      </c>
      <c r="B24" s="73"/>
      <c r="C24" s="23"/>
      <c r="D24" s="67"/>
      <c r="E24" s="52"/>
      <c r="F24" s="67"/>
      <c r="G24" s="67"/>
    </row>
    <row r="25" spans="1:7" x14ac:dyDescent="0.25">
      <c r="A25" s="55" t="s">
        <v>89</v>
      </c>
      <c r="B25" s="55"/>
      <c r="C25" s="23"/>
      <c r="D25" s="67"/>
      <c r="E25" s="79">
        <v>3700</v>
      </c>
      <c r="F25" s="30"/>
      <c r="G25" s="67"/>
    </row>
    <row r="26" spans="1:7" x14ac:dyDescent="0.25">
      <c r="A26" s="54" t="s">
        <v>46</v>
      </c>
      <c r="B26" s="54"/>
      <c r="C26" s="23"/>
      <c r="D26" s="67"/>
      <c r="E26" s="52">
        <f>F22*E20</f>
        <v>1590</v>
      </c>
      <c r="F26" s="67"/>
      <c r="G26" s="67"/>
    </row>
    <row r="27" spans="1:7" x14ac:dyDescent="0.25">
      <c r="A27" s="81" t="s">
        <v>2</v>
      </c>
      <c r="B27" s="81"/>
      <c r="C27" s="82"/>
      <c r="D27" s="82"/>
      <c r="E27" s="83">
        <f>SUM(E25:E26)</f>
        <v>5290</v>
      </c>
      <c r="F27" s="67"/>
      <c r="G27" s="67"/>
    </row>
    <row r="28" spans="1:7" x14ac:dyDescent="0.25">
      <c r="A28" s="55" t="s">
        <v>137</v>
      </c>
      <c r="B28" s="81"/>
      <c r="C28" s="82"/>
      <c r="D28" s="82"/>
      <c r="E28" s="83">
        <f>E23-E27</f>
        <v>11510</v>
      </c>
      <c r="F28" s="67"/>
      <c r="G28" s="67"/>
    </row>
    <row r="29" spans="1:7" x14ac:dyDescent="0.25">
      <c r="A29" s="65" t="s">
        <v>21</v>
      </c>
      <c r="B29" s="65"/>
      <c r="C29" s="29"/>
      <c r="D29" s="29" t="s">
        <v>22</v>
      </c>
      <c r="E29" s="15"/>
      <c r="F29" s="67"/>
      <c r="G29" s="80"/>
    </row>
    <row r="30" spans="1:7" x14ac:dyDescent="0.25">
      <c r="A30" s="67"/>
      <c r="B30" s="67"/>
      <c r="C30" s="67"/>
      <c r="D30" s="67"/>
      <c r="E30" s="15"/>
      <c r="F30" s="84"/>
      <c r="G30" s="67"/>
    </row>
    <row r="31" spans="1:7" x14ac:dyDescent="0.25">
      <c r="A31" s="56" t="s">
        <v>24</v>
      </c>
      <c r="B31" s="56"/>
      <c r="C31" s="56"/>
      <c r="D31" s="56" t="s">
        <v>47</v>
      </c>
      <c r="E31" s="67"/>
      <c r="F31" s="57"/>
      <c r="G31" s="67"/>
    </row>
    <row r="32" spans="1:7" x14ac:dyDescent="0.25">
      <c r="A32" s="57" t="s">
        <v>27</v>
      </c>
      <c r="B32" s="57"/>
      <c r="C32" s="56"/>
      <c r="D32" s="56" t="s">
        <v>56</v>
      </c>
      <c r="E32" s="67"/>
      <c r="F32" s="67"/>
      <c r="G32" s="67"/>
    </row>
    <row r="33" spans="5:7" x14ac:dyDescent="0.25">
      <c r="F33" s="67"/>
      <c r="G33" s="67"/>
    </row>
    <row r="34" spans="5:7" x14ac:dyDescent="0.25">
      <c r="E34" s="67"/>
      <c r="F34" s="67"/>
      <c r="G34" s="67"/>
    </row>
  </sheetData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workbookViewId="0">
      <selection activeCell="A2" sqref="A2:H36"/>
    </sheetView>
  </sheetViews>
  <sheetFormatPr defaultRowHeight="15" x14ac:dyDescent="0.25"/>
  <cols>
    <col min="2" max="2" width="19.42578125" customWidth="1"/>
    <col min="6" max="6" width="10.42578125" customWidth="1"/>
  </cols>
  <sheetData>
    <row r="2" spans="2:8" ht="15.75" x14ac:dyDescent="0.25">
      <c r="B2" s="40"/>
      <c r="C2" s="41" t="s">
        <v>7</v>
      </c>
      <c r="D2" s="42"/>
      <c r="E2" s="42"/>
      <c r="F2" s="67"/>
      <c r="G2" s="67"/>
      <c r="H2" s="67"/>
    </row>
    <row r="3" spans="2:8" x14ac:dyDescent="0.25">
      <c r="B3" s="6"/>
      <c r="C3" s="7" t="s">
        <v>5</v>
      </c>
      <c r="D3" s="7"/>
      <c r="E3" s="6"/>
      <c r="F3" s="67"/>
      <c r="G3" s="67"/>
      <c r="H3" s="67"/>
    </row>
    <row r="4" spans="2:8" x14ac:dyDescent="0.25">
      <c r="B4" s="5"/>
      <c r="C4" s="5"/>
      <c r="D4" s="8" t="s">
        <v>34</v>
      </c>
      <c r="E4" s="5"/>
      <c r="F4" s="5"/>
      <c r="G4" s="67"/>
      <c r="H4" s="67"/>
    </row>
    <row r="5" spans="2:8" ht="23.25" x14ac:dyDescent="0.25">
      <c r="B5" s="77" t="s">
        <v>143</v>
      </c>
      <c r="C5" s="77"/>
      <c r="D5" s="77"/>
      <c r="E5" s="77"/>
      <c r="F5" s="77"/>
      <c r="G5" s="78"/>
      <c r="H5" s="46"/>
    </row>
    <row r="6" spans="2:8" x14ac:dyDescent="0.25">
      <c r="B6" s="13" t="s">
        <v>0</v>
      </c>
      <c r="C6" s="13"/>
      <c r="D6" s="13"/>
      <c r="E6" s="13" t="s">
        <v>9</v>
      </c>
      <c r="F6" s="32" t="s">
        <v>1</v>
      </c>
      <c r="G6" s="33" t="s">
        <v>123</v>
      </c>
      <c r="H6" s="32" t="s">
        <v>126</v>
      </c>
    </row>
    <row r="7" spans="2:8" x14ac:dyDescent="0.25">
      <c r="B7" s="2" t="s">
        <v>107</v>
      </c>
      <c r="C7" s="2"/>
      <c r="D7" s="3">
        <v>1</v>
      </c>
      <c r="E7" s="18">
        <v>0</v>
      </c>
      <c r="F7" s="18">
        <v>2500</v>
      </c>
      <c r="G7" s="18">
        <v>100</v>
      </c>
      <c r="H7" s="20"/>
    </row>
    <row r="8" spans="2:8" x14ac:dyDescent="0.25">
      <c r="B8" s="63" t="s">
        <v>111</v>
      </c>
      <c r="C8" s="63"/>
      <c r="D8" s="19" t="s">
        <v>44</v>
      </c>
      <c r="E8" s="18"/>
      <c r="F8" s="21">
        <v>2500</v>
      </c>
      <c r="G8" s="18">
        <v>100</v>
      </c>
      <c r="H8" s="20">
        <v>250</v>
      </c>
    </row>
    <row r="9" spans="2:8" x14ac:dyDescent="0.25">
      <c r="B9" s="2" t="s">
        <v>89</v>
      </c>
      <c r="C9" s="2"/>
      <c r="D9" s="3">
        <v>2</v>
      </c>
      <c r="E9" s="18">
        <v>0</v>
      </c>
      <c r="F9" s="18">
        <v>3700</v>
      </c>
      <c r="G9" s="67"/>
      <c r="H9" s="88"/>
    </row>
    <row r="10" spans="2:8" x14ac:dyDescent="0.25">
      <c r="B10" s="4" t="s">
        <v>35</v>
      </c>
      <c r="C10" s="4"/>
      <c r="D10" s="3">
        <v>4</v>
      </c>
      <c r="E10" s="18"/>
      <c r="F10" s="18"/>
      <c r="G10" s="93"/>
      <c r="H10" s="2"/>
    </row>
    <row r="11" spans="2:8" x14ac:dyDescent="0.25">
      <c r="B11" s="4" t="s">
        <v>92</v>
      </c>
      <c r="C11" s="4"/>
      <c r="D11" s="19">
        <v>5</v>
      </c>
      <c r="E11" s="18"/>
      <c r="F11" s="21">
        <v>4200</v>
      </c>
      <c r="G11" s="18">
        <v>100</v>
      </c>
      <c r="H11" s="20">
        <v>250</v>
      </c>
    </row>
    <row r="12" spans="2:8" x14ac:dyDescent="0.25">
      <c r="B12" s="4" t="s">
        <v>110</v>
      </c>
      <c r="C12" s="4"/>
      <c r="D12" s="19" t="s">
        <v>42</v>
      </c>
      <c r="E12" s="18"/>
      <c r="F12" s="21">
        <v>1500</v>
      </c>
      <c r="G12" s="18">
        <v>100</v>
      </c>
      <c r="H12" s="20">
        <v>250</v>
      </c>
    </row>
    <row r="13" spans="2:8" x14ac:dyDescent="0.25">
      <c r="B13" s="4" t="s">
        <v>140</v>
      </c>
      <c r="C13" s="88"/>
      <c r="D13" s="19" t="s">
        <v>44</v>
      </c>
      <c r="E13" s="88"/>
      <c r="F13" s="95">
        <v>1500</v>
      </c>
      <c r="G13" s="88"/>
      <c r="H13" s="88"/>
    </row>
    <row r="14" spans="2:8" x14ac:dyDescent="0.25">
      <c r="B14" s="2" t="s">
        <v>116</v>
      </c>
      <c r="C14" s="2"/>
      <c r="D14" s="19" t="s">
        <v>49</v>
      </c>
      <c r="E14" s="18"/>
      <c r="F14" s="21">
        <v>1500</v>
      </c>
      <c r="G14" s="18"/>
      <c r="H14" s="20"/>
    </row>
    <row r="15" spans="2:8" x14ac:dyDescent="0.25">
      <c r="B15" s="63" t="s">
        <v>116</v>
      </c>
      <c r="C15" s="4"/>
      <c r="D15" s="19" t="s">
        <v>84</v>
      </c>
      <c r="E15" s="18"/>
      <c r="F15" s="21">
        <v>1500</v>
      </c>
      <c r="G15" s="18">
        <v>300</v>
      </c>
      <c r="H15" s="20">
        <v>250</v>
      </c>
    </row>
    <row r="16" spans="2:8" x14ac:dyDescent="0.25">
      <c r="B16" s="4"/>
      <c r="C16" s="63"/>
      <c r="D16" s="19"/>
      <c r="E16" s="18"/>
      <c r="F16" s="18"/>
      <c r="G16" s="18"/>
      <c r="H16" s="20"/>
    </row>
    <row r="17" spans="2:8" x14ac:dyDescent="0.25">
      <c r="B17" s="16" t="s">
        <v>2</v>
      </c>
      <c r="C17" s="4"/>
      <c r="D17" s="3"/>
      <c r="E17" s="18"/>
      <c r="F17" s="75">
        <f>SUM(F7:F16)</f>
        <v>18900</v>
      </c>
      <c r="G17" s="75">
        <f>SUM(G7:G16)</f>
        <v>700</v>
      </c>
      <c r="H17" s="76">
        <f>SUM(H11:H16)</f>
        <v>750</v>
      </c>
    </row>
    <row r="18" spans="2:8" ht="16.5" x14ac:dyDescent="0.35">
      <c r="B18" s="62" t="s">
        <v>17</v>
      </c>
      <c r="C18" s="62"/>
      <c r="D18" s="23"/>
      <c r="E18" s="67"/>
      <c r="F18" s="24"/>
      <c r="G18" s="67"/>
      <c r="H18" s="67"/>
    </row>
    <row r="19" spans="2:8" ht="15.75" x14ac:dyDescent="0.25">
      <c r="B19" s="54" t="s">
        <v>62</v>
      </c>
      <c r="C19" s="54"/>
      <c r="D19" s="23"/>
      <c r="E19" s="67"/>
      <c r="F19" s="49">
        <f>F17</f>
        <v>18900</v>
      </c>
      <c r="G19" s="61"/>
      <c r="H19" s="61"/>
    </row>
    <row r="20" spans="2:8" x14ac:dyDescent="0.25">
      <c r="B20" s="55"/>
      <c r="C20" s="55"/>
      <c r="D20" s="23"/>
      <c r="E20" s="67"/>
      <c r="F20" s="79"/>
      <c r="G20" s="67"/>
      <c r="H20" s="67"/>
    </row>
    <row r="21" spans="2:8" x14ac:dyDescent="0.25">
      <c r="B21" s="54"/>
      <c r="C21" s="54"/>
      <c r="D21" s="67"/>
      <c r="E21" s="67"/>
      <c r="F21" s="49"/>
      <c r="G21" s="74">
        <v>0.1</v>
      </c>
      <c r="H21" s="67"/>
    </row>
    <row r="22" spans="2:8" x14ac:dyDescent="0.25">
      <c r="B22" s="67"/>
      <c r="C22" s="67"/>
      <c r="D22" s="67"/>
      <c r="E22" s="67"/>
      <c r="F22" s="80">
        <f>SUM(F19:F21)</f>
        <v>18900</v>
      </c>
      <c r="G22" s="67"/>
      <c r="H22" s="67"/>
    </row>
    <row r="23" spans="2:8" ht="16.5" x14ac:dyDescent="0.35">
      <c r="B23" s="94" t="s">
        <v>17</v>
      </c>
      <c r="C23" s="73"/>
      <c r="D23" s="23"/>
      <c r="E23" s="67"/>
      <c r="F23" s="52"/>
      <c r="G23" s="67"/>
      <c r="H23" s="67"/>
    </row>
    <row r="24" spans="2:8" x14ac:dyDescent="0.25">
      <c r="B24" s="55" t="s">
        <v>142</v>
      </c>
      <c r="C24" s="55"/>
      <c r="D24" s="23"/>
      <c r="E24" s="67"/>
      <c r="F24" s="79">
        <v>5200</v>
      </c>
      <c r="G24" s="30"/>
      <c r="H24" s="67"/>
    </row>
    <row r="25" spans="2:8" x14ac:dyDescent="0.25">
      <c r="B25" s="54" t="s">
        <v>46</v>
      </c>
      <c r="C25" s="54"/>
      <c r="D25" s="23"/>
      <c r="E25" s="67"/>
      <c r="F25" s="52">
        <f>G21*F19</f>
        <v>1890</v>
      </c>
      <c r="G25" s="67"/>
      <c r="H25" s="67"/>
    </row>
    <row r="26" spans="2:8" s="67" customFormat="1" x14ac:dyDescent="0.25">
      <c r="B26" s="54" t="s">
        <v>141</v>
      </c>
      <c r="C26" s="54"/>
      <c r="D26" s="23"/>
      <c r="F26" s="52">
        <v>1500</v>
      </c>
    </row>
    <row r="27" spans="2:8" s="67" customFormat="1" x14ac:dyDescent="0.25">
      <c r="B27" s="54"/>
      <c r="C27" s="54"/>
      <c r="D27" s="23"/>
      <c r="F27" s="52"/>
    </row>
    <row r="28" spans="2:8" x14ac:dyDescent="0.25">
      <c r="B28" s="81" t="s">
        <v>2</v>
      </c>
      <c r="C28" s="81"/>
      <c r="D28" s="82"/>
      <c r="E28" s="82"/>
      <c r="F28" s="83">
        <f>SUM(F24:F26)</f>
        <v>8590</v>
      </c>
      <c r="G28" s="67"/>
      <c r="H28" s="67"/>
    </row>
    <row r="29" spans="2:8" x14ac:dyDescent="0.25">
      <c r="B29" s="55" t="s">
        <v>144</v>
      </c>
      <c r="C29" s="81"/>
      <c r="D29" s="82"/>
      <c r="E29" s="82"/>
      <c r="F29" s="83">
        <f>F22-F28</f>
        <v>10310</v>
      </c>
      <c r="G29" s="67"/>
      <c r="H29" s="67"/>
    </row>
    <row r="30" spans="2:8" x14ac:dyDescent="0.25">
      <c r="B30" s="65" t="s">
        <v>21</v>
      </c>
      <c r="C30" s="65"/>
      <c r="D30" s="29"/>
      <c r="E30" s="29" t="s">
        <v>22</v>
      </c>
      <c r="F30" s="15"/>
      <c r="G30" s="67"/>
      <c r="H30" s="80"/>
    </row>
    <row r="31" spans="2:8" x14ac:dyDescent="0.25">
      <c r="B31" s="67"/>
      <c r="C31" s="67"/>
      <c r="D31" s="67"/>
      <c r="E31" s="67"/>
      <c r="F31" s="15"/>
      <c r="G31" s="84"/>
      <c r="H31" s="67"/>
    </row>
    <row r="32" spans="2:8" x14ac:dyDescent="0.25">
      <c r="B32" s="56" t="s">
        <v>24</v>
      </c>
      <c r="C32" s="56"/>
      <c r="D32" s="56"/>
      <c r="E32" s="56" t="s">
        <v>47</v>
      </c>
      <c r="F32" s="67"/>
      <c r="G32" s="57"/>
      <c r="H32" s="67"/>
    </row>
  </sheetData>
  <pageMargins left="0.7" right="0.7" top="0.75" bottom="0.75" header="0.3" footer="0.3"/>
  <pageSetup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1" sqref="B1:H33"/>
    </sheetView>
  </sheetViews>
  <sheetFormatPr defaultRowHeight="15" x14ac:dyDescent="0.25"/>
  <cols>
    <col min="2" max="2" width="17" customWidth="1"/>
    <col min="6" max="6" width="12.140625" customWidth="1"/>
  </cols>
  <sheetData>
    <row r="1" spans="1:8" ht="15.75" x14ac:dyDescent="0.25">
      <c r="A1" s="67"/>
      <c r="B1" s="40"/>
      <c r="C1" s="41" t="s">
        <v>7</v>
      </c>
      <c r="D1" s="42"/>
      <c r="E1" s="42"/>
      <c r="F1" s="67"/>
      <c r="G1" s="67"/>
      <c r="H1" s="67"/>
    </row>
    <row r="2" spans="1:8" x14ac:dyDescent="0.25">
      <c r="A2" s="67"/>
      <c r="B2" s="6"/>
      <c r="C2" s="7" t="s">
        <v>5</v>
      </c>
      <c r="D2" s="7"/>
      <c r="E2" s="6"/>
      <c r="F2" s="67"/>
      <c r="G2" s="67"/>
      <c r="H2" s="67"/>
    </row>
    <row r="3" spans="1:8" x14ac:dyDescent="0.25">
      <c r="A3" s="67"/>
      <c r="B3" s="5"/>
      <c r="C3" s="5"/>
      <c r="D3" s="8" t="s">
        <v>34</v>
      </c>
      <c r="E3" s="5"/>
      <c r="F3" s="5"/>
      <c r="G3" s="67"/>
      <c r="H3" s="67"/>
    </row>
    <row r="4" spans="1:8" ht="23.25" x14ac:dyDescent="0.25">
      <c r="A4" s="67"/>
      <c r="B4" s="77" t="s">
        <v>143</v>
      </c>
      <c r="C4" s="77"/>
      <c r="D4" s="77"/>
      <c r="E4" s="77"/>
      <c r="F4" s="77"/>
      <c r="G4" s="78"/>
      <c r="H4" s="46"/>
    </row>
    <row r="5" spans="1:8" x14ac:dyDescent="0.25">
      <c r="A5" s="67"/>
      <c r="B5" s="13" t="s">
        <v>0</v>
      </c>
      <c r="C5" s="13"/>
      <c r="D5" s="13"/>
      <c r="E5" s="13" t="s">
        <v>9</v>
      </c>
      <c r="F5" s="32" t="s">
        <v>1</v>
      </c>
      <c r="G5" s="33" t="s">
        <v>123</v>
      </c>
      <c r="H5" s="32" t="s">
        <v>126</v>
      </c>
    </row>
    <row r="6" spans="1:8" x14ac:dyDescent="0.25">
      <c r="A6" s="67"/>
      <c r="B6" s="2" t="s">
        <v>107</v>
      </c>
      <c r="C6" s="2"/>
      <c r="D6" s="3">
        <v>1</v>
      </c>
      <c r="E6" s="18">
        <v>0</v>
      </c>
      <c r="F6" s="18">
        <v>2500</v>
      </c>
      <c r="G6" s="18">
        <v>100</v>
      </c>
      <c r="H6" s="20"/>
    </row>
    <row r="7" spans="1:8" x14ac:dyDescent="0.25">
      <c r="A7" s="67"/>
      <c r="B7" s="63" t="s">
        <v>111</v>
      </c>
      <c r="C7" s="63"/>
      <c r="D7" s="19" t="s">
        <v>44</v>
      </c>
      <c r="E7" s="18"/>
      <c r="F7" s="21">
        <v>2500</v>
      </c>
      <c r="G7" s="18">
        <v>100</v>
      </c>
      <c r="H7" s="20">
        <v>250</v>
      </c>
    </row>
    <row r="8" spans="1:8" x14ac:dyDescent="0.25">
      <c r="A8" s="67"/>
      <c r="B8" s="2" t="s">
        <v>89</v>
      </c>
      <c r="C8" s="2"/>
      <c r="D8" s="3">
        <v>2</v>
      </c>
      <c r="E8" s="18">
        <v>0</v>
      </c>
      <c r="F8" s="18">
        <v>3700</v>
      </c>
      <c r="G8" s="67"/>
      <c r="H8" s="88"/>
    </row>
    <row r="9" spans="1:8" x14ac:dyDescent="0.25">
      <c r="A9" s="67"/>
      <c r="B9" s="4" t="s">
        <v>146</v>
      </c>
      <c r="C9" s="4"/>
      <c r="D9" s="3">
        <v>4</v>
      </c>
      <c r="E9" s="18"/>
      <c r="F9" s="18"/>
      <c r="G9" s="93"/>
      <c r="H9" s="2"/>
    </row>
    <row r="10" spans="1:8" x14ac:dyDescent="0.25">
      <c r="A10" s="67"/>
      <c r="B10" s="4" t="s">
        <v>92</v>
      </c>
      <c r="C10" s="4"/>
      <c r="D10" s="19">
        <v>5</v>
      </c>
      <c r="E10" s="18"/>
      <c r="F10" s="21">
        <v>4200</v>
      </c>
      <c r="G10" s="18">
        <v>100</v>
      </c>
      <c r="H10" s="20">
        <v>250</v>
      </c>
    </row>
    <row r="11" spans="1:8" x14ac:dyDescent="0.25">
      <c r="A11" s="67"/>
      <c r="B11" s="4" t="s">
        <v>110</v>
      </c>
      <c r="C11" s="4"/>
      <c r="D11" s="19" t="s">
        <v>42</v>
      </c>
      <c r="E11" s="18"/>
      <c r="F11" s="21">
        <v>1500</v>
      </c>
      <c r="G11" s="18">
        <v>100</v>
      </c>
      <c r="H11" s="20">
        <v>250</v>
      </c>
    </row>
    <row r="12" spans="1:8" x14ac:dyDescent="0.25">
      <c r="A12" s="67"/>
      <c r="B12" s="4" t="s">
        <v>140</v>
      </c>
      <c r="C12" s="88"/>
      <c r="D12" s="19" t="s">
        <v>44</v>
      </c>
      <c r="E12" s="88"/>
      <c r="F12" s="95">
        <v>1500</v>
      </c>
      <c r="G12" s="88"/>
      <c r="H12" s="88"/>
    </row>
    <row r="13" spans="1:8" x14ac:dyDescent="0.25">
      <c r="A13" s="67"/>
      <c r="B13" s="2" t="s">
        <v>116</v>
      </c>
      <c r="C13" s="2"/>
      <c r="D13" s="19" t="s">
        <v>49</v>
      </c>
      <c r="E13" s="18"/>
      <c r="F13" s="21">
        <v>1500</v>
      </c>
      <c r="G13" s="18"/>
      <c r="H13" s="20"/>
    </row>
    <row r="14" spans="1:8" x14ac:dyDescent="0.25">
      <c r="A14" s="67"/>
      <c r="B14" s="63" t="s">
        <v>116</v>
      </c>
      <c r="C14" s="4"/>
      <c r="D14" s="19" t="s">
        <v>84</v>
      </c>
      <c r="E14" s="18"/>
      <c r="F14" s="21">
        <v>1500</v>
      </c>
      <c r="G14" s="18">
        <v>300</v>
      </c>
      <c r="H14" s="20">
        <v>250</v>
      </c>
    </row>
    <row r="15" spans="1:8" x14ac:dyDescent="0.25">
      <c r="A15" s="67"/>
      <c r="B15" s="4"/>
      <c r="C15" s="63"/>
      <c r="D15" s="19"/>
      <c r="E15" s="18"/>
      <c r="F15" s="18"/>
      <c r="G15" s="18"/>
      <c r="H15" s="20"/>
    </row>
    <row r="16" spans="1:8" x14ac:dyDescent="0.25">
      <c r="A16" s="67"/>
      <c r="B16" s="16" t="s">
        <v>2</v>
      </c>
      <c r="C16" s="4"/>
      <c r="D16" s="3"/>
      <c r="E16" s="18"/>
      <c r="F16" s="75">
        <f>SUM(F6:F15)</f>
        <v>18900</v>
      </c>
      <c r="G16" s="75">
        <f>SUM(G6:G15)</f>
        <v>700</v>
      </c>
      <c r="H16" s="76">
        <f>SUM(H10:H15)</f>
        <v>750</v>
      </c>
    </row>
    <row r="17" spans="1:8" ht="16.5" x14ac:dyDescent="0.35">
      <c r="A17" s="67"/>
      <c r="B17" s="62" t="s">
        <v>17</v>
      </c>
      <c r="C17" s="62"/>
      <c r="D17" s="23"/>
      <c r="E17" s="67"/>
      <c r="F17" s="96"/>
      <c r="G17" s="67"/>
      <c r="H17" s="67"/>
    </row>
    <row r="18" spans="1:8" ht="15.75" x14ac:dyDescent="0.25">
      <c r="A18" s="67"/>
      <c r="B18" s="54" t="s">
        <v>62</v>
      </c>
      <c r="C18" s="54"/>
      <c r="D18" s="23"/>
      <c r="E18" s="67"/>
      <c r="F18" s="49">
        <f>F16</f>
        <v>18900</v>
      </c>
      <c r="G18" s="61"/>
      <c r="H18" s="61"/>
    </row>
    <row r="19" spans="1:8" x14ac:dyDescent="0.25">
      <c r="A19" s="67"/>
      <c r="B19" s="55"/>
      <c r="C19" s="55"/>
      <c r="D19" s="23"/>
      <c r="E19" s="67"/>
      <c r="F19" s="97"/>
      <c r="G19" s="67"/>
      <c r="H19" s="67"/>
    </row>
    <row r="20" spans="1:8" x14ac:dyDescent="0.25">
      <c r="A20" s="67"/>
      <c r="B20" s="54"/>
      <c r="C20" s="54"/>
      <c r="D20" s="67"/>
      <c r="E20" s="67"/>
      <c r="F20" s="49"/>
      <c r="G20" s="74">
        <v>0.1</v>
      </c>
      <c r="H20" s="67"/>
    </row>
    <row r="21" spans="1:8" x14ac:dyDescent="0.25">
      <c r="A21" s="67"/>
      <c r="B21" s="67"/>
      <c r="C21" s="67"/>
      <c r="D21" s="67"/>
      <c r="E21" s="67"/>
      <c r="F21" s="98">
        <f>SUM(F18:F20)</f>
        <v>18900</v>
      </c>
      <c r="G21" s="67"/>
      <c r="H21" s="67"/>
    </row>
    <row r="22" spans="1:8" ht="16.5" x14ac:dyDescent="0.35">
      <c r="A22" s="67"/>
      <c r="B22" s="94" t="s">
        <v>17</v>
      </c>
      <c r="C22" s="73"/>
      <c r="D22" s="23"/>
      <c r="E22" s="67"/>
      <c r="F22" s="92"/>
      <c r="G22" s="67"/>
      <c r="H22" s="67"/>
    </row>
    <row r="23" spans="1:8" x14ac:dyDescent="0.25">
      <c r="A23" s="67"/>
      <c r="B23" s="55" t="s">
        <v>145</v>
      </c>
      <c r="C23" s="55"/>
      <c r="D23" s="23"/>
      <c r="E23" s="67"/>
      <c r="F23" s="97">
        <v>3700</v>
      </c>
      <c r="G23" s="30"/>
      <c r="H23" s="67"/>
    </row>
    <row r="24" spans="1:8" x14ac:dyDescent="0.25">
      <c r="A24" s="67"/>
      <c r="B24" s="54" t="s">
        <v>46</v>
      </c>
      <c r="C24" s="54"/>
      <c r="D24" s="23"/>
      <c r="E24" s="67"/>
      <c r="F24" s="92">
        <f>G20*F18</f>
        <v>1890</v>
      </c>
      <c r="G24" s="67"/>
      <c r="H24" s="67"/>
    </row>
    <row r="25" spans="1:8" x14ac:dyDescent="0.25">
      <c r="A25" s="67"/>
      <c r="B25" s="54"/>
      <c r="C25" s="54"/>
      <c r="D25" s="23"/>
      <c r="E25" s="67"/>
      <c r="F25" s="92"/>
      <c r="G25" s="67"/>
      <c r="H25" s="67"/>
    </row>
    <row r="26" spans="1:8" x14ac:dyDescent="0.25">
      <c r="A26" s="67"/>
      <c r="B26" s="54"/>
      <c r="C26" s="54"/>
      <c r="D26" s="23"/>
      <c r="E26" s="67"/>
      <c r="F26" s="92"/>
      <c r="G26" s="67"/>
      <c r="H26" s="67"/>
    </row>
    <row r="27" spans="1:8" x14ac:dyDescent="0.25">
      <c r="A27" s="67"/>
      <c r="B27" s="81" t="s">
        <v>2</v>
      </c>
      <c r="C27" s="81"/>
      <c r="D27" s="82"/>
      <c r="E27" s="82"/>
      <c r="F27" s="99">
        <f>SUM(F23:F25)</f>
        <v>5590</v>
      </c>
      <c r="G27" s="67"/>
      <c r="H27" s="67"/>
    </row>
    <row r="28" spans="1:8" x14ac:dyDescent="0.25">
      <c r="A28" s="67"/>
      <c r="B28" s="55" t="s">
        <v>144</v>
      </c>
      <c r="C28" s="81"/>
      <c r="D28" s="82"/>
      <c r="E28" s="82"/>
      <c r="F28" s="100">
        <f>F21-F27</f>
        <v>13310</v>
      </c>
      <c r="G28" s="67"/>
      <c r="H28" s="67"/>
    </row>
    <row r="29" spans="1:8" x14ac:dyDescent="0.25">
      <c r="A29" s="67"/>
      <c r="B29" s="65" t="s">
        <v>21</v>
      </c>
      <c r="C29" s="65"/>
      <c r="D29" s="29"/>
      <c r="E29" s="29" t="s">
        <v>22</v>
      </c>
      <c r="F29" s="15"/>
      <c r="G29" s="67"/>
      <c r="H29" s="80"/>
    </row>
    <row r="30" spans="1:8" x14ac:dyDescent="0.25">
      <c r="A30" s="67"/>
      <c r="B30" s="67"/>
      <c r="C30" s="67"/>
      <c r="D30" s="67"/>
      <c r="E30" s="67"/>
      <c r="F30" s="15"/>
      <c r="G30" s="84"/>
      <c r="H30" s="67"/>
    </row>
    <row r="31" spans="1:8" x14ac:dyDescent="0.25">
      <c r="A31" s="67"/>
      <c r="B31" s="56" t="s">
        <v>24</v>
      </c>
      <c r="C31" s="56"/>
      <c r="D31" s="56"/>
      <c r="E31" s="56" t="s">
        <v>47</v>
      </c>
      <c r="F31" s="67"/>
      <c r="G31" s="57"/>
      <c r="H31" s="67"/>
    </row>
    <row r="32" spans="1:8" x14ac:dyDescent="0.25">
      <c r="A32" s="67"/>
      <c r="B32" s="67"/>
      <c r="C32" s="67"/>
      <c r="D32" s="67"/>
      <c r="E32" s="67"/>
      <c r="F32" s="67"/>
      <c r="G32" s="67"/>
      <c r="H32" s="67"/>
    </row>
    <row r="33" spans="1:8" x14ac:dyDescent="0.25">
      <c r="A33" s="67"/>
      <c r="B33" s="67"/>
      <c r="C33" s="67"/>
      <c r="D33" s="67"/>
      <c r="E33" s="67"/>
      <c r="F33" s="67"/>
      <c r="G33" s="67"/>
      <c r="H33" s="67"/>
    </row>
    <row r="34" spans="1:8" x14ac:dyDescent="0.25">
      <c r="A34" s="67"/>
      <c r="B34" s="67"/>
      <c r="C34" s="67"/>
      <c r="D34" s="67"/>
      <c r="E34" s="67"/>
      <c r="F34" s="67"/>
      <c r="G34" s="67"/>
      <c r="H34" s="67"/>
    </row>
    <row r="35" spans="1:8" x14ac:dyDescent="0.25">
      <c r="A35" s="67"/>
      <c r="B35" s="67"/>
      <c r="C35" s="67"/>
      <c r="D35" s="67"/>
      <c r="E35" s="67"/>
      <c r="F35" s="67"/>
      <c r="G35" s="67"/>
      <c r="H35" s="6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C25" sqref="C25"/>
    </sheetView>
  </sheetViews>
  <sheetFormatPr defaultRowHeight="15" x14ac:dyDescent="0.25"/>
  <cols>
    <col min="1" max="1" width="20.42578125" customWidth="1"/>
    <col min="2" max="2" width="11.28515625" customWidth="1"/>
    <col min="3" max="3" width="11.140625" customWidth="1"/>
    <col min="5" max="5" width="12.85546875" customWidth="1"/>
    <col min="10" max="10" width="14.7109375" customWidth="1"/>
    <col min="11" max="11" width="13.140625" customWidth="1"/>
    <col min="12" max="13" width="11.7109375" customWidth="1"/>
  </cols>
  <sheetData>
    <row r="1" spans="1:7" ht="15.75" x14ac:dyDescent="0.25">
      <c r="A1" s="40"/>
      <c r="B1" s="41" t="s">
        <v>7</v>
      </c>
      <c r="C1" s="42"/>
      <c r="D1" s="42"/>
      <c r="E1" s="67"/>
      <c r="F1" s="67"/>
      <c r="G1" s="67"/>
    </row>
    <row r="2" spans="1:7" x14ac:dyDescent="0.25">
      <c r="A2" s="6"/>
      <c r="B2" s="7" t="s">
        <v>5</v>
      </c>
      <c r="C2" s="7"/>
      <c r="D2" s="6"/>
      <c r="E2" s="67"/>
      <c r="F2" s="67"/>
      <c r="G2" s="67"/>
    </row>
    <row r="3" spans="1:7" x14ac:dyDescent="0.25">
      <c r="A3" s="5"/>
      <c r="B3" s="5"/>
      <c r="C3" s="8" t="s">
        <v>34</v>
      </c>
      <c r="D3" s="5"/>
      <c r="E3" s="5"/>
      <c r="F3" s="67"/>
      <c r="G3" s="67"/>
    </row>
    <row r="4" spans="1:7" ht="23.25" x14ac:dyDescent="0.25">
      <c r="A4" s="77" t="s">
        <v>147</v>
      </c>
      <c r="B4" s="77"/>
      <c r="C4" s="77"/>
      <c r="D4" s="77"/>
      <c r="E4" s="77"/>
      <c r="F4" s="78"/>
      <c r="G4" s="46"/>
    </row>
    <row r="5" spans="1:7" x14ac:dyDescent="0.25">
      <c r="A5" s="13" t="s">
        <v>0</v>
      </c>
      <c r="B5" s="13"/>
      <c r="C5" s="13"/>
      <c r="D5" s="13" t="s">
        <v>9</v>
      </c>
      <c r="E5" s="32" t="s">
        <v>1</v>
      </c>
      <c r="F5" s="33" t="s">
        <v>123</v>
      </c>
      <c r="G5" s="32" t="s">
        <v>126</v>
      </c>
    </row>
    <row r="6" spans="1:7" x14ac:dyDescent="0.25">
      <c r="A6" s="2" t="s">
        <v>107</v>
      </c>
      <c r="B6" s="2"/>
      <c r="C6" s="3">
        <v>1</v>
      </c>
      <c r="D6" s="18">
        <v>0</v>
      </c>
      <c r="E6" s="18">
        <v>2500</v>
      </c>
      <c r="F6" s="18"/>
      <c r="G6" s="20"/>
    </row>
    <row r="7" spans="1:7" x14ac:dyDescent="0.25">
      <c r="A7" s="63" t="s">
        <v>111</v>
      </c>
      <c r="B7" s="63"/>
      <c r="C7" s="19" t="s">
        <v>44</v>
      </c>
      <c r="D7" s="18"/>
      <c r="E7" s="21">
        <v>2500</v>
      </c>
      <c r="F7" s="18"/>
      <c r="G7" s="20"/>
    </row>
    <row r="8" spans="1:7" x14ac:dyDescent="0.25">
      <c r="A8" s="2" t="s">
        <v>89</v>
      </c>
      <c r="B8" s="2"/>
      <c r="C8" s="3">
        <v>2</v>
      </c>
      <c r="D8" s="18">
        <v>0</v>
      </c>
      <c r="E8" s="18">
        <v>3700</v>
      </c>
      <c r="F8" s="67"/>
      <c r="G8" s="88"/>
    </row>
    <row r="9" spans="1:7" x14ac:dyDescent="0.25">
      <c r="A9" s="4" t="s">
        <v>35</v>
      </c>
      <c r="B9" s="4"/>
      <c r="C9" s="3">
        <v>4</v>
      </c>
      <c r="D9" s="18"/>
      <c r="E9" s="18"/>
      <c r="F9" s="93"/>
      <c r="G9" s="2"/>
    </row>
    <row r="10" spans="1:7" x14ac:dyDescent="0.25">
      <c r="A10" s="4" t="s">
        <v>92</v>
      </c>
      <c r="B10" s="4"/>
      <c r="C10" s="19">
        <v>5</v>
      </c>
      <c r="D10" s="18"/>
      <c r="E10" s="21">
        <v>4200</v>
      </c>
      <c r="F10" s="18"/>
      <c r="G10" s="20"/>
    </row>
    <row r="11" spans="1:7" x14ac:dyDescent="0.25">
      <c r="A11" s="4" t="s">
        <v>110</v>
      </c>
      <c r="B11" s="4"/>
      <c r="C11" s="19" t="s">
        <v>42</v>
      </c>
      <c r="D11" s="18"/>
      <c r="E11" s="21">
        <v>3000</v>
      </c>
      <c r="F11" s="18"/>
      <c r="G11" s="20"/>
    </row>
    <row r="12" spans="1:7" x14ac:dyDescent="0.25">
      <c r="A12" s="4" t="s">
        <v>35</v>
      </c>
      <c r="B12" s="88"/>
      <c r="C12" s="19"/>
      <c r="D12" s="88"/>
      <c r="E12" s="95"/>
      <c r="F12" s="88"/>
      <c r="G12" s="88"/>
    </row>
    <row r="13" spans="1:7" x14ac:dyDescent="0.25">
      <c r="A13" s="2" t="s">
        <v>116</v>
      </c>
      <c r="B13" s="2"/>
      <c r="C13" s="19" t="s">
        <v>49</v>
      </c>
      <c r="D13" s="18"/>
      <c r="E13" s="21">
        <v>1500</v>
      </c>
      <c r="F13" s="18"/>
      <c r="G13" s="20"/>
    </row>
    <row r="14" spans="1:7" x14ac:dyDescent="0.25">
      <c r="A14" s="63"/>
      <c r="B14" s="4"/>
      <c r="C14" s="19"/>
      <c r="D14" s="18"/>
      <c r="E14" s="21"/>
      <c r="F14" s="18"/>
      <c r="G14" s="20"/>
    </row>
    <row r="15" spans="1:7" x14ac:dyDescent="0.25">
      <c r="A15" s="4"/>
      <c r="B15" s="63"/>
      <c r="C15" s="19"/>
      <c r="D15" s="18"/>
      <c r="E15" s="18"/>
      <c r="F15" s="18"/>
      <c r="G15" s="20"/>
    </row>
    <row r="16" spans="1:7" x14ac:dyDescent="0.25">
      <c r="A16" s="16" t="s">
        <v>2</v>
      </c>
      <c r="B16" s="4"/>
      <c r="C16" s="3"/>
      <c r="D16" s="18"/>
      <c r="E16" s="75">
        <f>SUM(E6:E15)</f>
        <v>17400</v>
      </c>
      <c r="F16" s="75">
        <f>SUM(F6:F15)</f>
        <v>0</v>
      </c>
      <c r="G16" s="76">
        <f>SUM(G10:G15)</f>
        <v>0</v>
      </c>
    </row>
    <row r="17" spans="1:13" ht="16.5" x14ac:dyDescent="0.35">
      <c r="A17" s="62"/>
      <c r="B17" s="62"/>
      <c r="C17" s="23"/>
      <c r="D17" s="67"/>
      <c r="E17" s="96"/>
      <c r="F17" s="67"/>
      <c r="G17" s="67"/>
    </row>
    <row r="18" spans="1:13" ht="15.75" x14ac:dyDescent="0.25">
      <c r="A18" s="101" t="s">
        <v>148</v>
      </c>
      <c r="B18" s="67"/>
      <c r="C18" s="102"/>
      <c r="D18" s="103"/>
      <c r="E18" s="49"/>
      <c r="F18" s="61"/>
      <c r="G18" s="61"/>
      <c r="J18" s="101"/>
      <c r="K18" s="67"/>
      <c r="L18" s="102"/>
      <c r="M18" s="103"/>
    </row>
    <row r="19" spans="1:13" ht="21" x14ac:dyDescent="0.35">
      <c r="A19" s="104" t="s">
        <v>149</v>
      </c>
      <c r="B19" s="105" t="s">
        <v>150</v>
      </c>
      <c r="C19" s="105" t="s">
        <v>151</v>
      </c>
      <c r="D19" s="105" t="s">
        <v>152</v>
      </c>
      <c r="E19" s="97"/>
      <c r="F19" s="67"/>
      <c r="G19" s="67"/>
      <c r="J19" s="120"/>
      <c r="K19" s="120"/>
      <c r="L19" s="120"/>
      <c r="M19" s="120"/>
    </row>
    <row r="20" spans="1:13" x14ac:dyDescent="0.25">
      <c r="A20" s="106" t="s">
        <v>153</v>
      </c>
      <c r="B20" s="107">
        <v>17400</v>
      </c>
      <c r="C20" s="88"/>
      <c r="D20" s="88"/>
      <c r="E20" s="49"/>
      <c r="F20" s="74"/>
      <c r="G20" s="67"/>
      <c r="J20" s="121"/>
      <c r="K20" s="99"/>
      <c r="L20" s="66"/>
      <c r="M20" s="66"/>
    </row>
    <row r="21" spans="1:13" x14ac:dyDescent="0.25">
      <c r="A21" s="108" t="s">
        <v>154</v>
      </c>
      <c r="B21" s="109">
        <v>0.1</v>
      </c>
      <c r="C21" s="110">
        <f>B21*B20</f>
        <v>1740</v>
      </c>
      <c r="D21" s="88"/>
      <c r="E21" s="98"/>
      <c r="F21" s="67"/>
      <c r="G21" s="67"/>
      <c r="J21" s="66"/>
      <c r="K21" s="122"/>
      <c r="L21" s="98"/>
      <c r="M21" s="66"/>
    </row>
    <row r="22" spans="1:13" x14ac:dyDescent="0.25">
      <c r="A22" s="111" t="s">
        <v>155</v>
      </c>
      <c r="B22" s="109"/>
      <c r="C22" s="110"/>
      <c r="D22" s="88"/>
      <c r="E22" s="92"/>
      <c r="F22" s="67"/>
      <c r="G22" s="67"/>
      <c r="J22" s="123"/>
      <c r="K22" s="122"/>
      <c r="L22" s="98"/>
      <c r="M22" s="66"/>
    </row>
    <row r="23" spans="1:13" x14ac:dyDescent="0.25">
      <c r="A23" s="88" t="s">
        <v>161</v>
      </c>
      <c r="B23" s="88"/>
      <c r="C23" s="88">
        <v>3700</v>
      </c>
      <c r="D23" s="88"/>
      <c r="E23" s="97"/>
      <c r="F23" s="30"/>
      <c r="G23" s="67"/>
      <c r="J23" s="66"/>
      <c r="K23" s="66"/>
      <c r="L23" s="66"/>
      <c r="M23" s="66"/>
    </row>
    <row r="24" spans="1:13" x14ac:dyDescent="0.25">
      <c r="A24" s="88" t="s">
        <v>162</v>
      </c>
      <c r="B24" s="88"/>
      <c r="C24" s="88">
        <v>9000</v>
      </c>
      <c r="D24" s="88"/>
      <c r="E24" s="92"/>
      <c r="F24" s="67"/>
      <c r="G24" s="67"/>
      <c r="J24" s="66"/>
      <c r="K24" s="66"/>
      <c r="L24" s="66"/>
      <c r="M24" s="66"/>
    </row>
    <row r="25" spans="1:13" x14ac:dyDescent="0.25">
      <c r="A25" s="119" t="s">
        <v>163</v>
      </c>
      <c r="B25" s="112"/>
      <c r="C25" s="112">
        <v>2960</v>
      </c>
      <c r="D25" s="88"/>
      <c r="E25" s="92"/>
      <c r="F25" s="67"/>
      <c r="G25" s="67"/>
      <c r="J25" s="124"/>
      <c r="K25" s="125"/>
      <c r="L25" s="125"/>
      <c r="M25" s="66"/>
    </row>
    <row r="26" spans="1:13" x14ac:dyDescent="0.25">
      <c r="A26" s="113"/>
      <c r="B26" s="114"/>
      <c r="C26" s="115"/>
      <c r="D26" s="88"/>
      <c r="E26" s="92"/>
      <c r="F26" s="67"/>
      <c r="G26" s="67"/>
      <c r="J26" s="125"/>
      <c r="K26" s="125"/>
      <c r="L26" s="126"/>
      <c r="M26" s="66"/>
    </row>
    <row r="27" spans="1:13" x14ac:dyDescent="0.25">
      <c r="A27" s="116"/>
      <c r="B27" s="67"/>
      <c r="C27" s="115"/>
      <c r="D27" s="110"/>
      <c r="E27" s="99"/>
      <c r="F27" s="67"/>
      <c r="G27" s="67"/>
      <c r="J27" s="127"/>
      <c r="K27" s="66"/>
      <c r="L27" s="126"/>
      <c r="M27" s="98"/>
    </row>
    <row r="28" spans="1:13" x14ac:dyDescent="0.25">
      <c r="A28" s="117" t="s">
        <v>2</v>
      </c>
      <c r="B28" s="107">
        <f>B20</f>
        <v>17400</v>
      </c>
      <c r="C28" s="107">
        <f>SUM(C21:C27)</f>
        <v>17400</v>
      </c>
      <c r="D28" s="107">
        <f>B28-C28</f>
        <v>0</v>
      </c>
      <c r="E28" s="99"/>
      <c r="F28" s="67"/>
      <c r="G28" s="67"/>
      <c r="J28" s="128"/>
      <c r="K28" s="99"/>
      <c r="L28" s="99"/>
      <c r="M28" s="99"/>
    </row>
    <row r="29" spans="1:13" x14ac:dyDescent="0.25">
      <c r="A29" s="67"/>
      <c r="B29" s="67"/>
      <c r="C29" s="67"/>
      <c r="D29" s="67"/>
      <c r="E29" s="15"/>
      <c r="F29" s="67"/>
      <c r="G29" s="80"/>
      <c r="J29" s="67"/>
      <c r="K29" s="67"/>
      <c r="L29" s="67"/>
      <c r="M29" s="67"/>
    </row>
    <row r="30" spans="1:13" x14ac:dyDescent="0.25">
      <c r="A30" s="118" t="s">
        <v>156</v>
      </c>
      <c r="B30" s="56" t="s">
        <v>157</v>
      </c>
      <c r="C30" s="56" t="s">
        <v>158</v>
      </c>
      <c r="E30" s="15"/>
      <c r="F30" s="84"/>
      <c r="G30" s="67"/>
      <c r="J30" s="118"/>
      <c r="K30" s="118"/>
      <c r="L30" s="56"/>
      <c r="M30" s="56"/>
    </row>
    <row r="31" spans="1:13" x14ac:dyDescent="0.25">
      <c r="A31" s="56" t="s">
        <v>159</v>
      </c>
      <c r="B31" s="56" t="s">
        <v>24</v>
      </c>
      <c r="C31" s="56" t="s">
        <v>160</v>
      </c>
      <c r="E31" s="67"/>
      <c r="F31" s="57"/>
      <c r="G31" s="67"/>
      <c r="J31" s="56"/>
      <c r="K31" s="56"/>
      <c r="L31" s="56"/>
      <c r="M31" s="56"/>
    </row>
    <row r="32" spans="1:13" x14ac:dyDescent="0.25">
      <c r="A32" s="67"/>
      <c r="B32" s="67"/>
      <c r="C32" s="67"/>
      <c r="D32" s="67"/>
      <c r="E32" s="67"/>
      <c r="F32" s="67"/>
      <c r="G32" s="67"/>
      <c r="J32" s="67"/>
      <c r="K32" s="67"/>
      <c r="L32" s="67"/>
      <c r="M32" s="67"/>
    </row>
    <row r="33" spans="1:7" x14ac:dyDescent="0.25">
      <c r="A33" s="67"/>
      <c r="B33" s="67"/>
      <c r="C33" s="67"/>
      <c r="D33" s="67"/>
      <c r="E33" s="67"/>
      <c r="F33" s="67"/>
      <c r="G33" s="67"/>
    </row>
  </sheetData>
  <pageMargins left="0.7" right="0.7" top="0.75" bottom="0.75" header="0.3" footer="0.3"/>
  <pageSetup paperSize="9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C25" sqref="C25"/>
    </sheetView>
  </sheetViews>
  <sheetFormatPr defaultRowHeight="15" x14ac:dyDescent="0.25"/>
  <cols>
    <col min="1" max="1" width="16.7109375" customWidth="1"/>
    <col min="2" max="2" width="11" customWidth="1"/>
    <col min="3" max="3" width="10.42578125" customWidth="1"/>
    <col min="4" max="4" width="11" customWidth="1"/>
    <col min="5" max="5" width="9.5703125" bestFit="1" customWidth="1"/>
  </cols>
  <sheetData>
    <row r="1" spans="1:8" ht="15.75" x14ac:dyDescent="0.25">
      <c r="A1" s="40"/>
      <c r="B1" s="41" t="s">
        <v>7</v>
      </c>
      <c r="C1" s="42"/>
      <c r="D1" s="42"/>
      <c r="E1" s="67"/>
      <c r="F1" s="67"/>
      <c r="G1" s="67"/>
      <c r="H1" s="67"/>
    </row>
    <row r="2" spans="1:8" x14ac:dyDescent="0.25">
      <c r="A2" s="6"/>
      <c r="B2" s="7" t="s">
        <v>5</v>
      </c>
      <c r="C2" s="7"/>
      <c r="D2" s="6"/>
      <c r="E2" s="67"/>
      <c r="F2" s="67"/>
      <c r="G2" s="67"/>
      <c r="H2" s="67"/>
    </row>
    <row r="3" spans="1:8" x14ac:dyDescent="0.25">
      <c r="A3" s="5"/>
      <c r="B3" s="5"/>
      <c r="C3" s="8" t="s">
        <v>34</v>
      </c>
      <c r="D3" s="5"/>
      <c r="E3" s="5"/>
      <c r="F3" s="67"/>
      <c r="G3" s="67"/>
      <c r="H3" s="67"/>
    </row>
    <row r="4" spans="1:8" ht="23.25" x14ac:dyDescent="0.25">
      <c r="A4" s="77" t="s">
        <v>164</v>
      </c>
      <c r="B4" s="77"/>
      <c r="C4" s="77"/>
      <c r="D4" s="77"/>
      <c r="E4" s="77"/>
      <c r="F4" s="78"/>
      <c r="G4" s="46"/>
      <c r="H4" s="67"/>
    </row>
    <row r="5" spans="1:8" x14ac:dyDescent="0.25">
      <c r="A5" s="13" t="s">
        <v>0</v>
      </c>
      <c r="B5" s="13" t="s">
        <v>167</v>
      </c>
      <c r="C5" s="13"/>
      <c r="D5" s="13" t="s">
        <v>9</v>
      </c>
      <c r="E5" s="32" t="s">
        <v>1</v>
      </c>
      <c r="F5" s="33" t="s">
        <v>123</v>
      </c>
      <c r="G5" s="32" t="s">
        <v>126</v>
      </c>
      <c r="H5" s="67"/>
    </row>
    <row r="6" spans="1:8" x14ac:dyDescent="0.25">
      <c r="A6" s="2" t="s">
        <v>170</v>
      </c>
      <c r="B6" s="2"/>
      <c r="C6" s="3">
        <v>1</v>
      </c>
      <c r="D6" s="18">
        <v>0</v>
      </c>
      <c r="E6" s="18">
        <v>2500</v>
      </c>
      <c r="F6" s="18"/>
      <c r="G6" s="20"/>
      <c r="H6" s="67"/>
    </row>
    <row r="7" spans="1:8" x14ac:dyDescent="0.25">
      <c r="A7" s="63" t="s">
        <v>111</v>
      </c>
      <c r="B7" s="63"/>
      <c r="C7" s="19" t="s">
        <v>44</v>
      </c>
      <c r="D7" s="18"/>
      <c r="E7" s="21">
        <v>2500</v>
      </c>
      <c r="F7" s="18"/>
      <c r="G7" s="20"/>
      <c r="H7" s="67"/>
    </row>
    <row r="8" spans="1:8" x14ac:dyDescent="0.25">
      <c r="A8" s="2" t="s">
        <v>89</v>
      </c>
      <c r="B8" s="2"/>
      <c r="C8" s="3">
        <v>2</v>
      </c>
      <c r="D8" s="18">
        <v>0</v>
      </c>
      <c r="E8" s="18">
        <v>3700</v>
      </c>
      <c r="F8" s="67"/>
      <c r="G8" s="88"/>
      <c r="H8" s="67"/>
    </row>
    <row r="9" spans="1:8" x14ac:dyDescent="0.25">
      <c r="A9" s="4" t="s">
        <v>170</v>
      </c>
      <c r="B9" s="4"/>
      <c r="C9" s="3">
        <v>4</v>
      </c>
      <c r="D9" s="18"/>
      <c r="E9" s="18">
        <v>2500</v>
      </c>
      <c r="F9" s="93"/>
      <c r="G9" s="2"/>
      <c r="H9" s="67"/>
    </row>
    <row r="10" spans="1:8" x14ac:dyDescent="0.25">
      <c r="A10" s="4" t="s">
        <v>92</v>
      </c>
      <c r="B10" s="4"/>
      <c r="C10" s="19">
        <v>5</v>
      </c>
      <c r="D10" s="18"/>
      <c r="E10" s="21">
        <v>4200</v>
      </c>
      <c r="F10" s="18"/>
      <c r="G10" s="20"/>
      <c r="H10" s="67"/>
    </row>
    <row r="11" spans="1:8" x14ac:dyDescent="0.25">
      <c r="A11" s="4" t="s">
        <v>110</v>
      </c>
      <c r="B11" s="4"/>
      <c r="C11" s="19" t="s">
        <v>42</v>
      </c>
      <c r="D11" s="18"/>
      <c r="E11" s="21">
        <v>3000</v>
      </c>
      <c r="F11" s="18"/>
      <c r="G11" s="20"/>
      <c r="H11" s="67"/>
    </row>
    <row r="12" spans="1:8" x14ac:dyDescent="0.25">
      <c r="A12" s="4" t="s">
        <v>170</v>
      </c>
      <c r="B12" s="88"/>
      <c r="C12" s="19"/>
      <c r="D12" s="88"/>
      <c r="E12" s="95">
        <v>2500</v>
      </c>
      <c r="F12" s="88"/>
      <c r="G12" s="88"/>
      <c r="H12" s="67"/>
    </row>
    <row r="13" spans="1:8" x14ac:dyDescent="0.25">
      <c r="A13" s="2" t="s">
        <v>116</v>
      </c>
      <c r="B13" s="2"/>
      <c r="C13" s="19" t="s">
        <v>49</v>
      </c>
      <c r="D13" s="18"/>
      <c r="E13" s="21">
        <v>1500</v>
      </c>
      <c r="F13" s="18"/>
      <c r="G13" s="20"/>
      <c r="H13" s="67"/>
    </row>
    <row r="14" spans="1:8" x14ac:dyDescent="0.25">
      <c r="A14" s="63"/>
      <c r="B14" s="4"/>
      <c r="C14" s="19"/>
      <c r="D14" s="18"/>
      <c r="E14" s="21"/>
      <c r="F14" s="18"/>
      <c r="G14" s="20"/>
      <c r="H14" s="67"/>
    </row>
    <row r="15" spans="1:8" x14ac:dyDescent="0.25">
      <c r="A15" s="4"/>
      <c r="B15" s="63"/>
      <c r="C15" s="19"/>
      <c r="D15" s="18"/>
      <c r="E15" s="18"/>
      <c r="F15" s="18"/>
      <c r="G15" s="20"/>
      <c r="H15" s="67"/>
    </row>
    <row r="16" spans="1:8" x14ac:dyDescent="0.25">
      <c r="A16" s="16" t="s">
        <v>2</v>
      </c>
      <c r="B16" s="4"/>
      <c r="C16" s="3"/>
      <c r="D16" s="18"/>
      <c r="E16" s="75">
        <f>SUM(E6:E15)</f>
        <v>22400</v>
      </c>
      <c r="F16" s="75">
        <f>SUM(F6:F15)</f>
        <v>0</v>
      </c>
      <c r="G16" s="76">
        <f>SUM(G10:G15)</f>
        <v>0</v>
      </c>
      <c r="H16" s="67"/>
    </row>
    <row r="17" spans="1:8" ht="16.5" x14ac:dyDescent="0.35">
      <c r="A17" s="62"/>
      <c r="B17" s="62"/>
      <c r="C17" s="23"/>
      <c r="D17" s="67"/>
      <c r="E17" s="96" t="s">
        <v>166</v>
      </c>
      <c r="F17" s="67"/>
      <c r="G17" s="67"/>
      <c r="H17" s="67"/>
    </row>
    <row r="18" spans="1:8" ht="15.75" x14ac:dyDescent="0.25">
      <c r="A18" s="101" t="s">
        <v>148</v>
      </c>
      <c r="B18" s="67"/>
      <c r="C18" s="102"/>
      <c r="D18" s="103"/>
      <c r="E18" s="49"/>
      <c r="F18" s="61"/>
      <c r="G18" s="61"/>
      <c r="H18" s="67"/>
    </row>
    <row r="19" spans="1:8" ht="21" x14ac:dyDescent="0.35">
      <c r="A19" s="104" t="s">
        <v>149</v>
      </c>
      <c r="B19" s="105" t="s">
        <v>150</v>
      </c>
      <c r="C19" s="105" t="s">
        <v>151</v>
      </c>
      <c r="D19" s="105" t="s">
        <v>152</v>
      </c>
      <c r="E19" s="97"/>
      <c r="F19" s="67"/>
      <c r="G19" s="67"/>
      <c r="H19" s="67"/>
    </row>
    <row r="20" spans="1:8" x14ac:dyDescent="0.25">
      <c r="A20" s="106" t="s">
        <v>153</v>
      </c>
      <c r="B20" s="107">
        <f>E16</f>
        <v>22400</v>
      </c>
      <c r="C20" s="88"/>
      <c r="D20" s="88"/>
      <c r="E20" s="49"/>
      <c r="F20" s="74"/>
      <c r="G20" s="67"/>
      <c r="H20" s="67"/>
    </row>
    <row r="21" spans="1:8" x14ac:dyDescent="0.25">
      <c r="A21" s="108" t="s">
        <v>154</v>
      </c>
      <c r="B21" s="109">
        <v>0.1</v>
      </c>
      <c r="C21" s="110">
        <f>B21*B20</f>
        <v>2240</v>
      </c>
      <c r="D21" s="88"/>
      <c r="E21" s="98"/>
      <c r="F21" s="67"/>
      <c r="G21" s="67"/>
      <c r="H21" s="67"/>
    </row>
    <row r="22" spans="1:8" x14ac:dyDescent="0.25">
      <c r="A22" s="111" t="s">
        <v>155</v>
      </c>
      <c r="B22" s="109"/>
      <c r="C22" s="110"/>
      <c r="D22" s="88"/>
      <c r="E22" s="92"/>
      <c r="F22" s="67"/>
      <c r="G22" s="67"/>
      <c r="H22" s="67"/>
    </row>
    <row r="23" spans="1:8" x14ac:dyDescent="0.25">
      <c r="A23" s="88" t="s">
        <v>161</v>
      </c>
      <c r="B23" s="88"/>
      <c r="C23" s="88">
        <v>3700</v>
      </c>
      <c r="D23" s="88"/>
      <c r="E23" s="97"/>
      <c r="F23" s="30"/>
      <c r="G23" s="67"/>
      <c r="H23" s="67"/>
    </row>
    <row r="24" spans="1:8" x14ac:dyDescent="0.25">
      <c r="A24" s="88" t="s">
        <v>165</v>
      </c>
      <c r="B24" s="88"/>
      <c r="C24" s="88">
        <v>9000</v>
      </c>
      <c r="D24" s="88"/>
      <c r="E24" s="92"/>
      <c r="F24" s="67"/>
      <c r="G24" s="67"/>
      <c r="H24" s="67"/>
    </row>
    <row r="25" spans="1:8" x14ac:dyDescent="0.25">
      <c r="A25" s="119" t="s">
        <v>163</v>
      </c>
      <c r="B25" s="112"/>
      <c r="C25" s="112">
        <v>2960</v>
      </c>
      <c r="D25" s="88"/>
      <c r="E25" s="92"/>
      <c r="F25" s="67"/>
      <c r="G25" s="67"/>
      <c r="H25" s="67"/>
    </row>
    <row r="26" spans="1:8" x14ac:dyDescent="0.25">
      <c r="A26" s="113"/>
      <c r="B26" s="114"/>
      <c r="C26" s="115"/>
      <c r="D26" s="88"/>
      <c r="E26" s="92"/>
      <c r="F26" s="67"/>
      <c r="G26" s="67"/>
      <c r="H26" s="67"/>
    </row>
    <row r="27" spans="1:8" x14ac:dyDescent="0.25">
      <c r="A27" s="116"/>
      <c r="B27" s="67"/>
      <c r="C27" s="115"/>
      <c r="D27" s="110"/>
      <c r="E27" s="99"/>
      <c r="F27" s="67"/>
      <c r="G27" s="67"/>
      <c r="H27" s="67"/>
    </row>
    <row r="28" spans="1:8" x14ac:dyDescent="0.25">
      <c r="A28" s="117" t="s">
        <v>2</v>
      </c>
      <c r="B28" s="107">
        <f>B20</f>
        <v>22400</v>
      </c>
      <c r="C28" s="107">
        <f>SUM(C21:C27)</f>
        <v>17900</v>
      </c>
      <c r="D28" s="107">
        <f>B28-C28</f>
        <v>4500</v>
      </c>
      <c r="E28" s="99"/>
      <c r="F28" s="67"/>
      <c r="G28" s="67"/>
      <c r="H28" s="67"/>
    </row>
    <row r="29" spans="1:8" x14ac:dyDescent="0.25">
      <c r="A29" s="67"/>
      <c r="B29" s="67"/>
      <c r="C29" s="67"/>
      <c r="D29" s="67"/>
      <c r="E29" s="15"/>
      <c r="F29" s="67"/>
      <c r="G29" s="80"/>
      <c r="H29" s="67"/>
    </row>
    <row r="30" spans="1:8" x14ac:dyDescent="0.25">
      <c r="A30" s="118" t="s">
        <v>156</v>
      </c>
      <c r="B30" s="56" t="s">
        <v>157</v>
      </c>
      <c r="C30" s="56" t="s">
        <v>158</v>
      </c>
      <c r="D30" s="67"/>
      <c r="E30" s="15"/>
      <c r="F30" s="84"/>
      <c r="G30" s="67"/>
      <c r="H30" s="67"/>
    </row>
    <row r="31" spans="1:8" x14ac:dyDescent="0.25">
      <c r="A31" s="56" t="s">
        <v>159</v>
      </c>
      <c r="B31" s="56" t="s">
        <v>24</v>
      </c>
      <c r="C31" s="56" t="s">
        <v>160</v>
      </c>
      <c r="D31" s="67"/>
      <c r="E31" s="67"/>
      <c r="F31" s="57"/>
      <c r="G31" s="67"/>
      <c r="H31" s="67"/>
    </row>
    <row r="32" spans="1:8" x14ac:dyDescent="0.25">
      <c r="A32" s="67"/>
      <c r="B32" s="67"/>
      <c r="C32" s="67"/>
      <c r="D32" s="67"/>
      <c r="E32" s="67"/>
      <c r="F32" s="67"/>
      <c r="G32" s="67"/>
      <c r="H32" s="67"/>
    </row>
    <row r="33" spans="1:9" x14ac:dyDescent="0.25">
      <c r="A33" s="67"/>
      <c r="B33" s="67"/>
      <c r="C33" s="67"/>
      <c r="D33" s="67"/>
      <c r="E33" s="67"/>
      <c r="F33" s="67"/>
      <c r="G33" s="67"/>
      <c r="H33" s="67"/>
    </row>
    <row r="34" spans="1:9" x14ac:dyDescent="0.25">
      <c r="A34" s="67"/>
      <c r="B34" s="67"/>
      <c r="C34" s="67"/>
      <c r="D34" s="67"/>
      <c r="E34" s="67"/>
      <c r="F34" s="67"/>
      <c r="G34" s="67"/>
      <c r="H34" s="67"/>
    </row>
    <row r="35" spans="1:9" x14ac:dyDescent="0.25">
      <c r="B35" s="67"/>
      <c r="C35" s="67"/>
      <c r="D35" s="67"/>
      <c r="E35" s="67"/>
      <c r="F35" s="67"/>
      <c r="G35" s="67"/>
      <c r="H35" s="67"/>
      <c r="I35" s="67"/>
    </row>
    <row r="36" spans="1:9" x14ac:dyDescent="0.25">
      <c r="B36" s="67"/>
      <c r="C36" s="67"/>
      <c r="D36" s="67"/>
      <c r="E36" s="67"/>
      <c r="F36" s="67"/>
      <c r="G36" s="67"/>
      <c r="H36" s="67"/>
      <c r="I36" s="67"/>
    </row>
  </sheetData>
  <pageMargins left="0.7" right="0.7" top="0.75" bottom="0.7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D28" sqref="D28"/>
    </sheetView>
  </sheetViews>
  <sheetFormatPr defaultRowHeight="15" x14ac:dyDescent="0.25"/>
  <cols>
    <col min="1" max="1" width="15.85546875" customWidth="1"/>
    <col min="2" max="2" width="10.7109375" customWidth="1"/>
    <col min="3" max="3" width="10.85546875" customWidth="1"/>
    <col min="4" max="4" width="11.28515625" customWidth="1"/>
  </cols>
  <sheetData>
    <row r="1" spans="1:7" ht="15.75" x14ac:dyDescent="0.25">
      <c r="A1" s="40"/>
      <c r="B1" s="41" t="s">
        <v>7</v>
      </c>
      <c r="C1" s="42"/>
      <c r="D1" s="42"/>
      <c r="E1" s="67"/>
      <c r="F1" s="67"/>
      <c r="G1" s="67"/>
    </row>
    <row r="2" spans="1:7" x14ac:dyDescent="0.25">
      <c r="A2" s="6"/>
      <c r="B2" s="7" t="s">
        <v>5</v>
      </c>
      <c r="C2" s="7"/>
      <c r="D2" s="6"/>
      <c r="E2" s="67"/>
      <c r="F2" s="67"/>
      <c r="G2" s="67"/>
    </row>
    <row r="3" spans="1:7" x14ac:dyDescent="0.25">
      <c r="A3" s="5"/>
      <c r="B3" s="5"/>
      <c r="C3" s="8" t="s">
        <v>34</v>
      </c>
      <c r="D3" s="5"/>
      <c r="E3" s="5"/>
      <c r="F3" s="67"/>
      <c r="G3" s="67"/>
    </row>
    <row r="4" spans="1:7" ht="23.25" x14ac:dyDescent="0.25">
      <c r="A4" s="77" t="s">
        <v>169</v>
      </c>
      <c r="B4" s="77"/>
      <c r="C4" s="77"/>
      <c r="D4" s="77"/>
      <c r="E4" s="77"/>
      <c r="F4" s="78"/>
      <c r="G4" s="46"/>
    </row>
    <row r="5" spans="1:7" x14ac:dyDescent="0.25">
      <c r="A5" s="13" t="s">
        <v>0</v>
      </c>
      <c r="B5" s="13" t="s">
        <v>167</v>
      </c>
      <c r="C5" s="13"/>
      <c r="D5" s="13" t="s">
        <v>9</v>
      </c>
      <c r="E5" s="32" t="s">
        <v>1</v>
      </c>
      <c r="F5" s="33" t="s">
        <v>123</v>
      </c>
      <c r="G5" s="32" t="s">
        <v>126</v>
      </c>
    </row>
    <row r="6" spans="1:7" x14ac:dyDescent="0.25">
      <c r="A6" s="2"/>
      <c r="B6" s="2"/>
      <c r="C6" s="3"/>
      <c r="D6" s="18"/>
      <c r="E6" s="18"/>
      <c r="F6" s="18"/>
      <c r="G6" s="20"/>
    </row>
    <row r="7" spans="1:7" x14ac:dyDescent="0.25">
      <c r="A7" s="4" t="s">
        <v>111</v>
      </c>
      <c r="B7" s="63"/>
      <c r="C7" s="19" t="s">
        <v>44</v>
      </c>
      <c r="D7" s="18"/>
      <c r="E7" s="21">
        <v>2500</v>
      </c>
      <c r="F7" s="18"/>
      <c r="G7" s="20"/>
    </row>
    <row r="8" spans="1:7" x14ac:dyDescent="0.25">
      <c r="A8" s="2" t="s">
        <v>89</v>
      </c>
      <c r="B8" s="2"/>
      <c r="C8" s="3">
        <v>2</v>
      </c>
      <c r="D8" s="18">
        <v>0</v>
      </c>
      <c r="E8" s="18">
        <v>3700</v>
      </c>
      <c r="F8" s="67"/>
      <c r="G8" s="88"/>
    </row>
    <row r="9" spans="1:7" x14ac:dyDescent="0.25">
      <c r="A9" s="4" t="s">
        <v>35</v>
      </c>
      <c r="B9" s="4"/>
      <c r="C9" s="3">
        <v>4</v>
      </c>
      <c r="D9" s="18"/>
      <c r="E9" s="18"/>
      <c r="F9" s="93"/>
      <c r="G9" s="2"/>
    </row>
    <row r="10" spans="1:7" x14ac:dyDescent="0.25">
      <c r="A10" s="4" t="s">
        <v>92</v>
      </c>
      <c r="B10" s="4"/>
      <c r="C10" s="19">
        <v>5</v>
      </c>
      <c r="D10" s="18"/>
      <c r="E10" s="21">
        <v>4200</v>
      </c>
      <c r="F10" s="18"/>
      <c r="G10" s="20"/>
    </row>
    <row r="11" spans="1:7" x14ac:dyDescent="0.25">
      <c r="A11" s="4" t="s">
        <v>110</v>
      </c>
      <c r="B11" s="4"/>
      <c r="C11" s="19" t="s">
        <v>42</v>
      </c>
      <c r="D11" s="18"/>
      <c r="E11" s="21">
        <v>3000</v>
      </c>
      <c r="F11" s="18"/>
      <c r="G11" s="20"/>
    </row>
    <row r="12" spans="1:7" x14ac:dyDescent="0.25">
      <c r="A12" s="4" t="s">
        <v>35</v>
      </c>
      <c r="B12" s="88"/>
      <c r="C12" s="19"/>
      <c r="D12" s="88"/>
      <c r="E12" s="95"/>
      <c r="F12" s="88"/>
      <c r="G12" s="88"/>
    </row>
    <row r="13" spans="1:7" x14ac:dyDescent="0.25">
      <c r="A13" s="2" t="s">
        <v>116</v>
      </c>
      <c r="B13" s="2"/>
      <c r="C13" s="19" t="s">
        <v>49</v>
      </c>
      <c r="D13" s="18"/>
      <c r="E13" s="21">
        <v>1500</v>
      </c>
      <c r="F13" s="18"/>
      <c r="G13" s="20"/>
    </row>
    <row r="14" spans="1:7" x14ac:dyDescent="0.25">
      <c r="A14" s="63"/>
      <c r="B14" s="4"/>
      <c r="C14" s="19"/>
      <c r="D14" s="18"/>
      <c r="E14" s="21"/>
      <c r="F14" s="18"/>
      <c r="G14" s="20"/>
    </row>
    <row r="15" spans="1:7" x14ac:dyDescent="0.25">
      <c r="A15" s="4"/>
      <c r="B15" s="63"/>
      <c r="C15" s="19"/>
      <c r="D15" s="18"/>
      <c r="E15" s="18"/>
      <c r="F15" s="18"/>
      <c r="G15" s="20"/>
    </row>
    <row r="16" spans="1:7" x14ac:dyDescent="0.25">
      <c r="A16" s="16" t="s">
        <v>2</v>
      </c>
      <c r="B16" s="4"/>
      <c r="C16" s="3"/>
      <c r="D16" s="18"/>
      <c r="E16" s="75">
        <f>SUM(E6:E15)</f>
        <v>14900</v>
      </c>
      <c r="F16" s="75">
        <f>SUM(F6:F15)</f>
        <v>0</v>
      </c>
      <c r="G16" s="76">
        <f>SUM(G10:G15)</f>
        <v>0</v>
      </c>
    </row>
    <row r="17" spans="1:7" ht="16.5" x14ac:dyDescent="0.35">
      <c r="A17" s="62"/>
      <c r="B17" s="62"/>
      <c r="C17" s="23"/>
      <c r="D17" s="67"/>
      <c r="E17" s="96" t="s">
        <v>166</v>
      </c>
      <c r="F17" s="67"/>
      <c r="G17" s="67"/>
    </row>
    <row r="18" spans="1:7" ht="15.75" x14ac:dyDescent="0.25">
      <c r="A18" s="101" t="s">
        <v>148</v>
      </c>
      <c r="B18" s="67"/>
      <c r="C18" s="102"/>
      <c r="D18" s="103"/>
      <c r="E18" s="49"/>
      <c r="F18" s="61"/>
      <c r="G18" s="61"/>
    </row>
    <row r="19" spans="1:7" ht="21" x14ac:dyDescent="0.35">
      <c r="A19" s="104" t="s">
        <v>149</v>
      </c>
      <c r="B19" s="105" t="s">
        <v>150</v>
      </c>
      <c r="C19" s="105" t="s">
        <v>151</v>
      </c>
      <c r="D19" s="105" t="s">
        <v>152</v>
      </c>
      <c r="E19" s="97"/>
      <c r="F19" s="67"/>
      <c r="G19" s="67"/>
    </row>
    <row r="20" spans="1:7" x14ac:dyDescent="0.25">
      <c r="A20" s="106" t="s">
        <v>153</v>
      </c>
      <c r="B20" s="107">
        <v>14900</v>
      </c>
      <c r="C20" s="88"/>
      <c r="D20" s="88"/>
      <c r="E20" s="49"/>
      <c r="F20" s="74"/>
      <c r="G20" s="67"/>
    </row>
    <row r="21" spans="1:7" x14ac:dyDescent="0.25">
      <c r="A21" s="108" t="s">
        <v>154</v>
      </c>
      <c r="B21" s="109">
        <v>0.1</v>
      </c>
      <c r="C21" s="110">
        <f>B21*B20</f>
        <v>1490</v>
      </c>
      <c r="D21" s="88"/>
      <c r="E21" s="98"/>
      <c r="F21" s="67"/>
      <c r="G21" s="67"/>
    </row>
    <row r="22" spans="1:7" x14ac:dyDescent="0.25">
      <c r="A22" s="111" t="s">
        <v>155</v>
      </c>
      <c r="B22" s="109"/>
      <c r="C22" s="110"/>
      <c r="D22" s="88"/>
      <c r="E22" s="92"/>
      <c r="F22" s="67"/>
      <c r="G22" s="67"/>
    </row>
    <row r="23" spans="1:7" x14ac:dyDescent="0.25">
      <c r="A23" s="88" t="s">
        <v>161</v>
      </c>
      <c r="B23" s="88"/>
      <c r="C23" s="88">
        <v>3700</v>
      </c>
      <c r="D23" s="88"/>
      <c r="E23" s="97"/>
      <c r="F23" s="129">
        <f>C23+C24+C25+C26</f>
        <v>15660</v>
      </c>
      <c r="G23" s="67"/>
    </row>
    <row r="24" spans="1:7" x14ac:dyDescent="0.25">
      <c r="A24" s="88" t="s">
        <v>165</v>
      </c>
      <c r="B24" s="88"/>
      <c r="C24" s="88">
        <v>5000</v>
      </c>
      <c r="D24" s="88"/>
      <c r="E24" s="92"/>
      <c r="F24" s="67"/>
      <c r="G24" s="67"/>
    </row>
    <row r="25" spans="1:7" x14ac:dyDescent="0.25">
      <c r="A25" s="119" t="s">
        <v>163</v>
      </c>
      <c r="B25" s="112"/>
      <c r="C25" s="112">
        <v>2960</v>
      </c>
      <c r="D25" s="88"/>
      <c r="E25" s="92"/>
      <c r="F25" s="67"/>
      <c r="G25" s="67"/>
    </row>
    <row r="26" spans="1:7" x14ac:dyDescent="0.25">
      <c r="A26" s="113" t="s">
        <v>168</v>
      </c>
      <c r="B26" s="114"/>
      <c r="C26" s="115">
        <v>4000</v>
      </c>
      <c r="D26" s="88"/>
      <c r="E26" s="92" t="b">
        <f>C23=C24=C25=C26</f>
        <v>0</v>
      </c>
      <c r="F26" s="67"/>
      <c r="G26" s="67"/>
    </row>
    <row r="27" spans="1:7" x14ac:dyDescent="0.25">
      <c r="A27" s="116"/>
      <c r="B27" s="67"/>
      <c r="C27" s="115"/>
      <c r="D27" s="110"/>
      <c r="E27" s="99"/>
      <c r="F27" s="67"/>
      <c r="G27" s="67"/>
    </row>
    <row r="28" spans="1:7" x14ac:dyDescent="0.25">
      <c r="A28" s="117" t="s">
        <v>2</v>
      </c>
      <c r="B28" s="107">
        <f>B20</f>
        <v>14900</v>
      </c>
      <c r="C28" s="107">
        <f>SUM(C21:C27)</f>
        <v>17150</v>
      </c>
      <c r="D28" s="107">
        <f>B28-C28</f>
        <v>-2250</v>
      </c>
      <c r="E28" s="99"/>
      <c r="F28" s="67"/>
      <c r="G28" s="67"/>
    </row>
    <row r="29" spans="1:7" x14ac:dyDescent="0.25">
      <c r="A29" s="67"/>
      <c r="B29" s="67"/>
      <c r="C29" s="67"/>
      <c r="D29" s="67"/>
      <c r="E29" s="15"/>
      <c r="F29" s="67"/>
      <c r="G29" s="80"/>
    </row>
    <row r="30" spans="1:7" x14ac:dyDescent="0.25">
      <c r="A30" s="118" t="s">
        <v>156</v>
      </c>
      <c r="B30" s="56" t="s">
        <v>157</v>
      </c>
      <c r="C30" s="56" t="s">
        <v>158</v>
      </c>
      <c r="D30" s="67"/>
      <c r="E30" s="15"/>
      <c r="F30" s="84"/>
      <c r="G30" s="67"/>
    </row>
    <row r="31" spans="1:7" x14ac:dyDescent="0.25">
      <c r="A31" s="56" t="s">
        <v>159</v>
      </c>
      <c r="B31" s="56" t="s">
        <v>24</v>
      </c>
      <c r="C31" s="56" t="s">
        <v>160</v>
      </c>
      <c r="D31" s="67"/>
      <c r="E31" s="67"/>
      <c r="F31" s="57"/>
      <c r="G31" s="67"/>
    </row>
    <row r="32" spans="1:7" x14ac:dyDescent="0.25">
      <c r="A32" s="67"/>
      <c r="B32" s="67"/>
      <c r="C32" s="67"/>
      <c r="D32" s="67"/>
      <c r="E32" s="67"/>
      <c r="F32" s="67"/>
      <c r="G32" s="67"/>
    </row>
    <row r="33" spans="1:7" x14ac:dyDescent="0.25">
      <c r="A33" s="67"/>
      <c r="B33" s="67"/>
      <c r="C33" s="67"/>
      <c r="D33" s="67"/>
      <c r="E33" s="67"/>
      <c r="F33" s="67"/>
      <c r="G33" s="67"/>
    </row>
    <row r="34" spans="1:7" x14ac:dyDescent="0.25">
      <c r="A34" s="67"/>
      <c r="B34" s="67"/>
      <c r="C34" s="67"/>
      <c r="D34" s="67"/>
      <c r="E34" s="67"/>
      <c r="F34" s="67"/>
      <c r="G34" s="67"/>
    </row>
    <row r="35" spans="1:7" x14ac:dyDescent="0.25">
      <c r="A35" s="67"/>
      <c r="B35" s="67"/>
      <c r="C35" s="67"/>
      <c r="D35" s="67"/>
      <c r="E35" s="67"/>
      <c r="F35" s="67"/>
      <c r="G35" s="67"/>
    </row>
    <row r="36" spans="1:7" x14ac:dyDescent="0.25">
      <c r="A36" s="67"/>
      <c r="B36" s="67"/>
      <c r="C36" s="67"/>
      <c r="D36" s="67"/>
      <c r="E36" s="67"/>
      <c r="F36" s="67"/>
      <c r="G36" s="6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E37" sqref="E37"/>
    </sheetView>
  </sheetViews>
  <sheetFormatPr defaultRowHeight="15" x14ac:dyDescent="0.25"/>
  <cols>
    <col min="1" max="1" width="21.7109375" customWidth="1"/>
    <col min="2" max="2" width="10.42578125" customWidth="1"/>
    <col min="3" max="3" width="11.140625" customWidth="1"/>
    <col min="4" max="4" width="10.28515625" customWidth="1"/>
    <col min="5" max="5" width="11.42578125" customWidth="1"/>
  </cols>
  <sheetData>
    <row r="1" spans="1:9" ht="15.75" x14ac:dyDescent="0.25">
      <c r="A1" s="40"/>
      <c r="B1" s="41" t="s">
        <v>7</v>
      </c>
      <c r="C1" s="42"/>
      <c r="D1" s="42"/>
      <c r="E1" s="67"/>
      <c r="F1" s="67"/>
      <c r="G1" s="67"/>
      <c r="H1" s="67"/>
      <c r="I1" s="67"/>
    </row>
    <row r="2" spans="1:9" x14ac:dyDescent="0.25">
      <c r="A2" s="6"/>
      <c r="B2" s="7" t="s">
        <v>5</v>
      </c>
      <c r="C2" s="7"/>
      <c r="D2" s="6"/>
      <c r="E2" s="67"/>
      <c r="F2" s="67"/>
      <c r="G2" s="67"/>
      <c r="H2" s="67"/>
      <c r="I2" s="67"/>
    </row>
    <row r="3" spans="1:9" x14ac:dyDescent="0.25">
      <c r="A3" s="5"/>
      <c r="B3" s="5"/>
      <c r="C3" s="8" t="s">
        <v>34</v>
      </c>
      <c r="D3" s="5"/>
      <c r="E3" s="5"/>
      <c r="F3" s="67"/>
      <c r="G3" s="67"/>
      <c r="H3" s="67"/>
      <c r="I3" s="67"/>
    </row>
    <row r="4" spans="1:9" ht="23.25" x14ac:dyDescent="0.25">
      <c r="A4" s="77" t="s">
        <v>173</v>
      </c>
      <c r="B4" s="77"/>
      <c r="C4" s="77"/>
      <c r="D4" s="77"/>
      <c r="E4" s="77"/>
      <c r="F4" s="78"/>
      <c r="G4" s="46"/>
      <c r="H4" s="67"/>
      <c r="I4" s="67"/>
    </row>
    <row r="5" spans="1:9" x14ac:dyDescent="0.25">
      <c r="A5" s="13" t="s">
        <v>0</v>
      </c>
      <c r="B5" s="13" t="s">
        <v>167</v>
      </c>
      <c r="C5" s="13"/>
      <c r="D5" s="13" t="s">
        <v>9</v>
      </c>
      <c r="E5" s="32" t="s">
        <v>1</v>
      </c>
      <c r="F5" s="33" t="s">
        <v>123</v>
      </c>
      <c r="G5" s="32" t="s">
        <v>126</v>
      </c>
      <c r="H5" s="67"/>
      <c r="I5" s="67"/>
    </row>
    <row r="6" spans="1:9" x14ac:dyDescent="0.25">
      <c r="A6" s="2" t="s">
        <v>170</v>
      </c>
      <c r="B6" s="2"/>
      <c r="C6" s="3">
        <v>1</v>
      </c>
      <c r="D6" s="18">
        <v>0</v>
      </c>
      <c r="E6" s="18">
        <v>2500</v>
      </c>
      <c r="F6" s="18"/>
      <c r="G6" s="20"/>
      <c r="H6" s="67"/>
      <c r="I6" s="67"/>
    </row>
    <row r="7" spans="1:9" x14ac:dyDescent="0.25">
      <c r="A7" s="63" t="s">
        <v>111</v>
      </c>
      <c r="B7" s="63"/>
      <c r="C7" s="19" t="s">
        <v>44</v>
      </c>
      <c r="D7" s="18"/>
      <c r="E7" s="21">
        <v>2500</v>
      </c>
      <c r="F7" s="18"/>
      <c r="G7" s="20"/>
      <c r="H7" s="67"/>
      <c r="I7" s="67"/>
    </row>
    <row r="8" spans="1:9" x14ac:dyDescent="0.25">
      <c r="A8" s="2" t="s">
        <v>89</v>
      </c>
      <c r="B8" s="2"/>
      <c r="C8" s="3">
        <v>2</v>
      </c>
      <c r="D8" s="18">
        <v>0</v>
      </c>
      <c r="E8" s="18">
        <v>3700</v>
      </c>
      <c r="F8" s="67"/>
      <c r="G8" s="88"/>
      <c r="H8" s="67"/>
      <c r="I8" s="67"/>
    </row>
    <row r="9" spans="1:9" x14ac:dyDescent="0.25">
      <c r="A9" s="4" t="s">
        <v>171</v>
      </c>
      <c r="B9" s="4"/>
      <c r="C9" s="3">
        <v>4</v>
      </c>
      <c r="D9" s="18"/>
      <c r="E9" s="18"/>
      <c r="F9" s="93"/>
      <c r="G9" s="2"/>
      <c r="H9" s="67"/>
      <c r="I9" s="67"/>
    </row>
    <row r="10" spans="1:9" x14ac:dyDescent="0.25">
      <c r="A10" s="4" t="s">
        <v>92</v>
      </c>
      <c r="B10" s="4"/>
      <c r="C10" s="19">
        <v>5</v>
      </c>
      <c r="D10" s="18"/>
      <c r="E10" s="21">
        <v>2500</v>
      </c>
      <c r="F10" s="18"/>
      <c r="G10" s="20"/>
      <c r="H10" s="67"/>
      <c r="I10" s="67"/>
    </row>
    <row r="11" spans="1:9" s="67" customFormat="1" x14ac:dyDescent="0.25">
      <c r="A11" s="2" t="s">
        <v>116</v>
      </c>
      <c r="B11" s="2"/>
      <c r="C11" s="19" t="s">
        <v>49</v>
      </c>
      <c r="D11" s="18"/>
      <c r="E11" s="21">
        <v>1500</v>
      </c>
      <c r="F11" s="18"/>
      <c r="G11" s="20"/>
    </row>
    <row r="12" spans="1:9" x14ac:dyDescent="0.25">
      <c r="A12" s="4" t="s">
        <v>92</v>
      </c>
      <c r="B12" s="4"/>
      <c r="C12" s="19"/>
      <c r="D12" s="18"/>
      <c r="E12" s="21">
        <v>1500</v>
      </c>
      <c r="F12" s="18"/>
      <c r="G12" s="20"/>
      <c r="H12" s="67"/>
      <c r="I12" s="67"/>
    </row>
    <row r="13" spans="1:9" x14ac:dyDescent="0.25">
      <c r="A13" s="4" t="s">
        <v>110</v>
      </c>
      <c r="B13" s="4"/>
      <c r="C13" s="19" t="s">
        <v>42</v>
      </c>
      <c r="D13" s="18"/>
      <c r="E13" s="21">
        <v>1500</v>
      </c>
      <c r="F13" s="88"/>
      <c r="G13" s="88"/>
      <c r="H13" s="67"/>
      <c r="I13" s="67"/>
    </row>
    <row r="14" spans="1:9" x14ac:dyDescent="0.25">
      <c r="A14" s="4" t="s">
        <v>110</v>
      </c>
      <c r="B14" s="88"/>
      <c r="C14" s="19"/>
      <c r="D14" s="88"/>
      <c r="E14" s="95">
        <v>1500</v>
      </c>
      <c r="F14" s="18"/>
      <c r="G14" s="20"/>
      <c r="H14" s="67"/>
      <c r="I14" s="67"/>
    </row>
    <row r="15" spans="1:9" x14ac:dyDescent="0.25">
      <c r="A15" s="4" t="s">
        <v>177</v>
      </c>
      <c r="B15" s="88"/>
      <c r="C15" s="88"/>
      <c r="D15" s="88"/>
      <c r="E15" s="130">
        <v>1500</v>
      </c>
      <c r="F15" s="18"/>
      <c r="G15" s="20"/>
      <c r="H15" s="67"/>
      <c r="I15" s="67"/>
    </row>
    <row r="16" spans="1:9" x14ac:dyDescent="0.25">
      <c r="A16" s="131"/>
      <c r="B16" s="63"/>
      <c r="C16" s="132"/>
      <c r="D16" s="133"/>
      <c r="E16" s="18"/>
      <c r="F16" s="18"/>
      <c r="G16" s="20"/>
      <c r="H16" s="67"/>
      <c r="I16" s="67"/>
    </row>
    <row r="17" spans="1:9" x14ac:dyDescent="0.25">
      <c r="A17" s="16" t="s">
        <v>2</v>
      </c>
      <c r="B17" s="4"/>
      <c r="C17" s="3"/>
      <c r="D17" s="18"/>
      <c r="E17" s="75">
        <f>SUM(E6:E16)</f>
        <v>18700</v>
      </c>
      <c r="F17" s="75">
        <f>SUM(F6:F16)</f>
        <v>0</v>
      </c>
      <c r="G17" s="76">
        <f>SUM(G10:G16)</f>
        <v>0</v>
      </c>
      <c r="H17" s="67"/>
      <c r="I17" s="67"/>
    </row>
    <row r="18" spans="1:9" ht="16.5" x14ac:dyDescent="0.35">
      <c r="A18" s="62"/>
      <c r="B18" s="62"/>
      <c r="C18" s="23"/>
      <c r="D18" s="67"/>
      <c r="E18" s="96" t="s">
        <v>166</v>
      </c>
      <c r="F18" s="67"/>
      <c r="G18" s="67"/>
      <c r="H18" s="67"/>
      <c r="I18" s="67"/>
    </row>
    <row r="19" spans="1:9" ht="15.75" x14ac:dyDescent="0.25">
      <c r="A19" s="101" t="s">
        <v>148</v>
      </c>
      <c r="B19" s="67"/>
      <c r="C19" s="102"/>
      <c r="D19" s="103"/>
      <c r="E19" s="49"/>
      <c r="F19" s="61"/>
      <c r="G19" s="61"/>
      <c r="H19" s="67"/>
      <c r="I19" s="67"/>
    </row>
    <row r="20" spans="1:9" ht="21" x14ac:dyDescent="0.35">
      <c r="A20" s="105" t="s">
        <v>149</v>
      </c>
      <c r="B20" s="105" t="s">
        <v>150</v>
      </c>
      <c r="C20" s="105" t="s">
        <v>151</v>
      </c>
      <c r="D20" s="105" t="s">
        <v>152</v>
      </c>
      <c r="E20" s="97"/>
      <c r="F20" s="67"/>
      <c r="G20" s="67"/>
      <c r="H20" s="67"/>
      <c r="I20" s="67"/>
    </row>
    <row r="21" spans="1:9" x14ac:dyDescent="0.25">
      <c r="A21" s="134" t="s">
        <v>172</v>
      </c>
      <c r="B21" s="107">
        <f>E17</f>
        <v>18700</v>
      </c>
      <c r="C21" s="88"/>
      <c r="D21" s="88"/>
      <c r="E21" s="49"/>
      <c r="F21" s="74"/>
      <c r="G21" s="67"/>
      <c r="H21" s="67"/>
      <c r="I21" s="67"/>
    </row>
    <row r="22" spans="1:9" x14ac:dyDescent="0.25">
      <c r="A22" s="88" t="s">
        <v>154</v>
      </c>
      <c r="B22" s="109">
        <v>0.1</v>
      </c>
      <c r="C22" s="110">
        <f>B22*B21</f>
        <v>1870</v>
      </c>
      <c r="D22" s="88"/>
      <c r="E22" s="98"/>
      <c r="F22" s="67"/>
      <c r="G22" s="67"/>
      <c r="H22" s="67"/>
      <c r="I22" s="67"/>
    </row>
    <row r="23" spans="1:9" x14ac:dyDescent="0.25">
      <c r="A23" s="135" t="s">
        <v>155</v>
      </c>
      <c r="B23" s="109"/>
      <c r="C23" s="110"/>
      <c r="D23" s="88"/>
      <c r="E23" s="92"/>
      <c r="F23" s="67"/>
      <c r="G23" s="67"/>
      <c r="H23" s="67"/>
      <c r="I23" s="67"/>
    </row>
    <row r="24" spans="1:9" x14ac:dyDescent="0.25">
      <c r="A24" s="88" t="s">
        <v>161</v>
      </c>
      <c r="B24" s="88"/>
      <c r="C24" s="88">
        <v>3700</v>
      </c>
      <c r="D24" s="88"/>
      <c r="E24" s="97"/>
      <c r="F24" s="30"/>
      <c r="G24" s="67"/>
      <c r="H24" s="67"/>
      <c r="I24" s="67"/>
    </row>
    <row r="25" spans="1:9" x14ac:dyDescent="0.25">
      <c r="A25" s="88"/>
      <c r="B25" s="88"/>
      <c r="C25" s="88"/>
      <c r="D25" s="88"/>
      <c r="E25" s="92"/>
      <c r="F25" s="67"/>
      <c r="G25" s="67"/>
      <c r="H25" s="67"/>
      <c r="I25" s="67"/>
    </row>
    <row r="26" spans="1:9" x14ac:dyDescent="0.25">
      <c r="A26" s="136"/>
      <c r="B26" s="112" t="s">
        <v>178</v>
      </c>
      <c r="C26" s="112"/>
      <c r="D26" s="88"/>
      <c r="E26" s="92"/>
      <c r="F26" s="67"/>
      <c r="G26" s="67"/>
      <c r="H26" s="67"/>
      <c r="I26" s="67"/>
    </row>
    <row r="27" spans="1:9" x14ac:dyDescent="0.25">
      <c r="A27" s="113"/>
      <c r="B27" s="114"/>
      <c r="C27" s="115"/>
      <c r="D27" s="88"/>
      <c r="E27" s="92"/>
      <c r="F27" s="67"/>
      <c r="G27" s="67"/>
      <c r="H27" s="67"/>
      <c r="I27" s="67"/>
    </row>
    <row r="28" spans="1:9" x14ac:dyDescent="0.25">
      <c r="A28" s="116"/>
      <c r="B28" s="67"/>
      <c r="C28" s="115"/>
      <c r="D28" s="110"/>
      <c r="E28" s="99"/>
      <c r="F28" s="67"/>
      <c r="G28" s="67"/>
      <c r="H28" s="67"/>
      <c r="I28" s="67"/>
    </row>
    <row r="29" spans="1:9" x14ac:dyDescent="0.25">
      <c r="A29" s="117" t="s">
        <v>2</v>
      </c>
      <c r="B29" s="107">
        <f>B21</f>
        <v>18700</v>
      </c>
      <c r="C29" s="107">
        <f>SUM(C22:C28)</f>
        <v>5570</v>
      </c>
      <c r="D29" s="107">
        <f>B29-C29</f>
        <v>13130</v>
      </c>
      <c r="E29" s="99"/>
      <c r="F29" s="67"/>
      <c r="G29" s="67"/>
      <c r="H29" s="67"/>
      <c r="I29" s="67"/>
    </row>
    <row r="30" spans="1:9" x14ac:dyDescent="0.25">
      <c r="A30" s="67"/>
      <c r="B30" s="67"/>
      <c r="C30" s="67"/>
      <c r="D30" s="67"/>
      <c r="E30" s="15"/>
      <c r="F30" s="67"/>
      <c r="G30" s="80"/>
      <c r="H30" s="67"/>
      <c r="I30" s="67"/>
    </row>
    <row r="31" spans="1:9" x14ac:dyDescent="0.25">
      <c r="A31" s="118" t="s">
        <v>156</v>
      </c>
      <c r="B31" s="56" t="s">
        <v>157</v>
      </c>
      <c r="C31" s="56" t="s">
        <v>158</v>
      </c>
      <c r="D31" s="67"/>
      <c r="E31" s="15"/>
      <c r="F31" s="84"/>
      <c r="G31" s="67"/>
      <c r="H31" s="67"/>
      <c r="I31" s="67"/>
    </row>
    <row r="32" spans="1:9" x14ac:dyDescent="0.25">
      <c r="D32" s="67"/>
      <c r="E32" s="67"/>
      <c r="F32" s="57"/>
      <c r="G32" s="67"/>
      <c r="H32" s="67"/>
      <c r="I32" s="67"/>
    </row>
    <row r="33" spans="1:9" x14ac:dyDescent="0.25">
      <c r="A33" s="56" t="s">
        <v>174</v>
      </c>
      <c r="B33" s="56" t="s">
        <v>175</v>
      </c>
      <c r="D33" s="56" t="s">
        <v>176</v>
      </c>
      <c r="E33" s="67"/>
      <c r="F33" s="67"/>
      <c r="G33" s="67"/>
      <c r="H33" s="67"/>
      <c r="I33" s="67"/>
    </row>
    <row r="34" spans="1:9" x14ac:dyDescent="0.25">
      <c r="A34" s="67"/>
      <c r="B34" s="67"/>
      <c r="C34" s="67"/>
      <c r="D34" s="67"/>
      <c r="E34" s="67"/>
      <c r="F34" s="67"/>
      <c r="G34" s="67"/>
      <c r="H34" s="67"/>
      <c r="I34" s="67"/>
    </row>
    <row r="35" spans="1:9" x14ac:dyDescent="0.25">
      <c r="A35" s="67"/>
      <c r="B35" s="67"/>
      <c r="C35" s="67"/>
      <c r="D35" s="67"/>
      <c r="E35" s="67"/>
      <c r="F35" s="67"/>
      <c r="G35" s="67"/>
      <c r="H35" s="67"/>
      <c r="I35" s="67"/>
    </row>
    <row r="36" spans="1:9" x14ac:dyDescent="0.25">
      <c r="A36" s="67"/>
      <c r="B36" s="67"/>
      <c r="C36" s="67"/>
      <c r="D36" s="67"/>
      <c r="E36" s="67"/>
      <c r="F36" s="67"/>
      <c r="G36" s="67"/>
      <c r="H36" s="67"/>
      <c r="I36" s="67"/>
    </row>
  </sheetData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D30" sqref="D30"/>
    </sheetView>
  </sheetViews>
  <sheetFormatPr defaultRowHeight="15" x14ac:dyDescent="0.25"/>
  <cols>
    <col min="1" max="1" width="21.5703125" customWidth="1"/>
    <col min="2" max="2" width="10.5703125" customWidth="1"/>
    <col min="3" max="3" width="12.140625" customWidth="1"/>
    <col min="4" max="4" width="11.7109375" customWidth="1"/>
    <col min="5" max="5" width="10.85546875" customWidth="1"/>
  </cols>
  <sheetData>
    <row r="1" spans="1:8" ht="15.75" x14ac:dyDescent="0.25">
      <c r="A1" s="40"/>
      <c r="B1" s="41" t="s">
        <v>7</v>
      </c>
      <c r="C1" s="42"/>
      <c r="D1" s="42"/>
      <c r="E1" s="67"/>
      <c r="F1" s="67"/>
      <c r="G1" s="67"/>
      <c r="H1" s="67"/>
    </row>
    <row r="2" spans="1:8" x14ac:dyDescent="0.25">
      <c r="A2" s="6"/>
      <c r="B2" s="7" t="s">
        <v>5</v>
      </c>
      <c r="C2" s="7"/>
      <c r="D2" s="6"/>
      <c r="E2" s="67"/>
      <c r="F2" s="67"/>
      <c r="G2" s="67"/>
      <c r="H2" s="67"/>
    </row>
    <row r="3" spans="1:8" x14ac:dyDescent="0.25">
      <c r="A3" s="5"/>
      <c r="B3" s="5"/>
      <c r="C3" s="8" t="s">
        <v>34</v>
      </c>
      <c r="D3" s="5"/>
      <c r="E3" s="5"/>
      <c r="F3" s="67"/>
      <c r="G3" s="67"/>
      <c r="H3" s="67"/>
    </row>
    <row r="4" spans="1:8" ht="23.25" x14ac:dyDescent="0.25">
      <c r="A4" s="77" t="s">
        <v>180</v>
      </c>
      <c r="B4" s="77"/>
      <c r="C4" s="77"/>
      <c r="D4" s="77"/>
      <c r="E4" s="77"/>
      <c r="F4" s="78"/>
      <c r="G4" s="46"/>
      <c r="H4" s="67"/>
    </row>
    <row r="5" spans="1:8" x14ac:dyDescent="0.25">
      <c r="A5" s="13" t="s">
        <v>0</v>
      </c>
      <c r="B5" s="13" t="s">
        <v>167</v>
      </c>
      <c r="C5" s="13"/>
      <c r="D5" s="13" t="s">
        <v>9</v>
      </c>
      <c r="E5" s="32" t="s">
        <v>1</v>
      </c>
      <c r="F5" s="33" t="s">
        <v>123</v>
      </c>
      <c r="G5" s="32" t="s">
        <v>126</v>
      </c>
      <c r="H5" s="67"/>
    </row>
    <row r="6" spans="1:8" x14ac:dyDescent="0.25">
      <c r="A6" s="2" t="s">
        <v>181</v>
      </c>
      <c r="B6" s="2"/>
      <c r="C6" s="3">
        <v>1</v>
      </c>
      <c r="D6" s="18">
        <v>0</v>
      </c>
      <c r="E6" s="18">
        <v>2500</v>
      </c>
      <c r="F6" s="18"/>
      <c r="G6" s="20"/>
      <c r="H6" s="67"/>
    </row>
    <row r="7" spans="1:8" x14ac:dyDescent="0.25">
      <c r="A7" s="63"/>
      <c r="B7" s="63"/>
      <c r="C7" s="19"/>
      <c r="D7" s="18"/>
      <c r="E7" s="21"/>
      <c r="F7" s="18"/>
      <c r="G7" s="20"/>
      <c r="H7" s="67"/>
    </row>
    <row r="8" spans="1:8" x14ac:dyDescent="0.25">
      <c r="A8" s="2" t="s">
        <v>89</v>
      </c>
      <c r="B8" s="2"/>
      <c r="C8" s="3">
        <v>2</v>
      </c>
      <c r="D8" s="18">
        <v>0</v>
      </c>
      <c r="E8" s="18">
        <v>3700</v>
      </c>
      <c r="F8" s="67"/>
      <c r="G8" s="88"/>
      <c r="H8" s="67"/>
    </row>
    <row r="9" spans="1:8" x14ac:dyDescent="0.25">
      <c r="A9" s="4" t="s">
        <v>171</v>
      </c>
      <c r="B9" s="4"/>
      <c r="C9" s="3">
        <v>4</v>
      </c>
      <c r="D9" s="18"/>
      <c r="E9" s="18"/>
      <c r="F9" s="93"/>
      <c r="G9" s="2"/>
      <c r="H9" s="67"/>
    </row>
    <row r="10" spans="1:8" x14ac:dyDescent="0.25">
      <c r="A10" s="4" t="s">
        <v>92</v>
      </c>
      <c r="B10" s="4"/>
      <c r="C10" s="19">
        <v>5</v>
      </c>
      <c r="D10" s="18"/>
      <c r="E10" s="21">
        <v>2500</v>
      </c>
      <c r="F10" s="18"/>
      <c r="G10" s="20"/>
      <c r="H10" s="67"/>
    </row>
    <row r="11" spans="1:8" s="67" customFormat="1" x14ac:dyDescent="0.25">
      <c r="A11" s="2" t="s">
        <v>116</v>
      </c>
      <c r="B11" s="4"/>
      <c r="C11" s="19">
        <v>6</v>
      </c>
      <c r="D11" s="18"/>
      <c r="E11" s="21">
        <v>1500</v>
      </c>
      <c r="F11" s="18"/>
      <c r="G11" s="20"/>
    </row>
    <row r="12" spans="1:8" x14ac:dyDescent="0.25">
      <c r="A12" s="2" t="s">
        <v>116</v>
      </c>
      <c r="B12" s="2"/>
      <c r="C12" s="19" t="s">
        <v>49</v>
      </c>
      <c r="D12" s="18"/>
      <c r="E12" s="21">
        <v>1500</v>
      </c>
      <c r="F12" s="18"/>
      <c r="G12" s="20"/>
      <c r="H12" s="67"/>
    </row>
    <row r="13" spans="1:8" x14ac:dyDescent="0.25">
      <c r="A13" s="4" t="s">
        <v>92</v>
      </c>
      <c r="B13" s="4"/>
      <c r="C13" s="19"/>
      <c r="D13" s="18"/>
      <c r="E13" s="21">
        <v>1500</v>
      </c>
      <c r="F13" s="18"/>
      <c r="G13" s="20"/>
      <c r="H13" s="67"/>
    </row>
    <row r="14" spans="1:8" x14ac:dyDescent="0.25">
      <c r="A14" s="4" t="s">
        <v>110</v>
      </c>
      <c r="B14" s="4"/>
      <c r="C14" s="19" t="s">
        <v>42</v>
      </c>
      <c r="D14" s="18"/>
      <c r="E14" s="21">
        <v>1500</v>
      </c>
      <c r="F14" s="88"/>
      <c r="G14" s="88"/>
      <c r="H14" s="67"/>
    </row>
    <row r="15" spans="1:8" x14ac:dyDescent="0.25">
      <c r="A15" s="4" t="s">
        <v>110</v>
      </c>
      <c r="B15" s="88"/>
      <c r="C15" s="19"/>
      <c r="D15" s="88"/>
      <c r="E15" s="95">
        <v>1500</v>
      </c>
      <c r="F15" s="18"/>
      <c r="G15" s="20"/>
      <c r="H15" s="67"/>
    </row>
    <row r="16" spans="1:8" x14ac:dyDescent="0.25">
      <c r="A16" s="4" t="s">
        <v>35</v>
      </c>
      <c r="B16" s="88"/>
      <c r="C16" s="88"/>
      <c r="D16" s="88"/>
      <c r="E16" s="130"/>
      <c r="F16" s="18"/>
      <c r="G16" s="20"/>
      <c r="H16" s="67"/>
    </row>
    <row r="17" spans="1:8" x14ac:dyDescent="0.25">
      <c r="A17" s="131"/>
      <c r="B17" s="63"/>
      <c r="C17" s="132"/>
      <c r="D17" s="133"/>
      <c r="E17" s="18"/>
      <c r="F17" s="18"/>
      <c r="G17" s="20"/>
      <c r="H17" s="67"/>
    </row>
    <row r="18" spans="1:8" x14ac:dyDescent="0.25">
      <c r="A18" s="16" t="s">
        <v>2</v>
      </c>
      <c r="B18" s="4"/>
      <c r="C18" s="3"/>
      <c r="D18" s="18"/>
      <c r="E18" s="75">
        <f>SUM(E6:E17)</f>
        <v>16200</v>
      </c>
      <c r="F18" s="75">
        <f>SUM(F6:F17)</f>
        <v>0</v>
      </c>
      <c r="G18" s="76">
        <f>SUM(G10:G17)</f>
        <v>0</v>
      </c>
      <c r="H18" s="67"/>
    </row>
    <row r="19" spans="1:8" ht="16.5" x14ac:dyDescent="0.35">
      <c r="A19" s="62"/>
      <c r="B19" s="62"/>
      <c r="C19" s="23"/>
      <c r="D19" s="67"/>
      <c r="E19" s="96" t="s">
        <v>166</v>
      </c>
      <c r="F19" s="67"/>
      <c r="G19" s="67"/>
      <c r="H19" s="67"/>
    </row>
    <row r="20" spans="1:8" ht="15.75" x14ac:dyDescent="0.25">
      <c r="A20" s="101" t="s">
        <v>148</v>
      </c>
      <c r="B20" s="67"/>
      <c r="C20" s="102"/>
      <c r="D20" s="103"/>
      <c r="E20" s="49"/>
      <c r="F20" s="61"/>
      <c r="G20" s="61"/>
      <c r="H20" s="67"/>
    </row>
    <row r="21" spans="1:8" ht="21" x14ac:dyDescent="0.35">
      <c r="A21" s="105" t="s">
        <v>149</v>
      </c>
      <c r="B21" s="105" t="s">
        <v>150</v>
      </c>
      <c r="C21" s="105" t="s">
        <v>151</v>
      </c>
      <c r="D21" s="105" t="s">
        <v>152</v>
      </c>
      <c r="E21" s="97"/>
      <c r="F21" s="67"/>
      <c r="G21" s="67"/>
      <c r="H21" s="67"/>
    </row>
    <row r="22" spans="1:8" x14ac:dyDescent="0.25">
      <c r="A22" s="134" t="s">
        <v>172</v>
      </c>
      <c r="B22" s="107">
        <f>E18</f>
        <v>16200</v>
      </c>
      <c r="C22" s="88"/>
      <c r="D22" s="88"/>
      <c r="E22" s="49"/>
      <c r="F22" s="74"/>
      <c r="G22" s="67"/>
      <c r="H22" s="67"/>
    </row>
    <row r="23" spans="1:8" x14ac:dyDescent="0.25">
      <c r="A23" s="88" t="s">
        <v>154</v>
      </c>
      <c r="B23" s="109">
        <v>0.1</v>
      </c>
      <c r="C23" s="110">
        <f>B23*B22</f>
        <v>1620</v>
      </c>
      <c r="D23" s="88"/>
      <c r="E23" s="98"/>
      <c r="F23" s="67"/>
      <c r="G23" s="67"/>
      <c r="H23" s="67"/>
    </row>
    <row r="24" spans="1:8" x14ac:dyDescent="0.25">
      <c r="A24" s="135" t="s">
        <v>155</v>
      </c>
      <c r="B24" s="109"/>
      <c r="C24" s="110"/>
      <c r="D24" s="88"/>
      <c r="E24" s="92"/>
      <c r="F24" s="67"/>
      <c r="G24" s="67"/>
      <c r="H24" s="67"/>
    </row>
    <row r="25" spans="1:8" x14ac:dyDescent="0.25">
      <c r="A25" s="88" t="s">
        <v>161</v>
      </c>
      <c r="B25" s="88"/>
      <c r="C25" s="88">
        <v>3700</v>
      </c>
      <c r="D25" s="88"/>
      <c r="E25" s="97"/>
      <c r="F25" s="30"/>
      <c r="G25" s="67"/>
      <c r="H25" s="67"/>
    </row>
    <row r="26" spans="1:8" x14ac:dyDescent="0.25">
      <c r="A26" s="88" t="s">
        <v>179</v>
      </c>
      <c r="B26" s="88"/>
      <c r="C26" s="88">
        <v>5000</v>
      </c>
      <c r="D26" s="88"/>
      <c r="E26" s="92"/>
      <c r="F26" s="67"/>
      <c r="G26" s="67"/>
      <c r="H26" s="67"/>
    </row>
    <row r="27" spans="1:8" x14ac:dyDescent="0.25">
      <c r="A27" s="136"/>
      <c r="B27" s="112" t="s">
        <v>178</v>
      </c>
      <c r="C27" s="112"/>
      <c r="D27" s="88"/>
      <c r="E27" s="92"/>
      <c r="F27" s="67"/>
      <c r="G27" s="67"/>
      <c r="H27" s="67"/>
    </row>
    <row r="28" spans="1:8" x14ac:dyDescent="0.25">
      <c r="A28" s="113"/>
      <c r="B28" s="114"/>
      <c r="C28" s="115"/>
      <c r="D28" s="88"/>
      <c r="E28" s="92"/>
      <c r="F28" s="67"/>
      <c r="G28" s="67"/>
      <c r="H28" s="67"/>
    </row>
    <row r="29" spans="1:8" x14ac:dyDescent="0.25">
      <c r="A29" s="116"/>
      <c r="B29" s="67"/>
      <c r="C29" s="115"/>
      <c r="D29" s="110"/>
      <c r="E29" s="99"/>
      <c r="F29" s="67"/>
      <c r="G29" s="67"/>
      <c r="H29" s="67"/>
    </row>
    <row r="30" spans="1:8" x14ac:dyDescent="0.25">
      <c r="A30" s="117" t="s">
        <v>2</v>
      </c>
      <c r="B30" s="107">
        <f>B22</f>
        <v>16200</v>
      </c>
      <c r="C30" s="107">
        <f>SUM(C23:C29)</f>
        <v>10320</v>
      </c>
      <c r="D30" s="107">
        <f>B30-C30</f>
        <v>5880</v>
      </c>
      <c r="E30" s="99"/>
      <c r="F30" s="67"/>
      <c r="G30" s="67"/>
      <c r="H30" s="67"/>
    </row>
    <row r="31" spans="1:8" x14ac:dyDescent="0.25">
      <c r="A31" s="67"/>
      <c r="B31" s="67"/>
      <c r="C31" s="67"/>
      <c r="D31" s="67"/>
      <c r="E31" s="15"/>
      <c r="F31" s="67"/>
      <c r="G31" s="80"/>
      <c r="H31" s="67"/>
    </row>
    <row r="32" spans="1:8" x14ac:dyDescent="0.25">
      <c r="A32" s="118" t="s">
        <v>156</v>
      </c>
      <c r="B32" s="56" t="s">
        <v>157</v>
      </c>
      <c r="C32" s="56" t="s">
        <v>158</v>
      </c>
      <c r="D32" s="67"/>
      <c r="E32" s="15"/>
      <c r="F32" s="84"/>
      <c r="G32" s="67"/>
      <c r="H32" s="67"/>
    </row>
    <row r="33" spans="1:8" x14ac:dyDescent="0.25">
      <c r="A33" s="67"/>
      <c r="B33" s="67"/>
      <c r="C33" s="67"/>
      <c r="D33" s="67"/>
      <c r="E33" s="67"/>
      <c r="F33" s="57"/>
      <c r="G33" s="67"/>
      <c r="H33" s="67"/>
    </row>
    <row r="34" spans="1:8" x14ac:dyDescent="0.25">
      <c r="A34" s="56" t="s">
        <v>174</v>
      </c>
      <c r="B34" s="56" t="s">
        <v>175</v>
      </c>
      <c r="C34" s="67"/>
      <c r="D34" s="56" t="s">
        <v>176</v>
      </c>
      <c r="E34" s="67"/>
      <c r="F34" s="67"/>
      <c r="G34" s="67"/>
      <c r="H34" s="67"/>
    </row>
    <row r="35" spans="1:8" x14ac:dyDescent="0.25">
      <c r="A35" s="67"/>
      <c r="B35" s="67"/>
      <c r="C35" s="67"/>
      <c r="D35" s="67"/>
      <c r="E35" s="67"/>
      <c r="F35" s="67"/>
      <c r="G35" s="67"/>
      <c r="H35" s="67"/>
    </row>
    <row r="36" spans="1:8" x14ac:dyDescent="0.25">
      <c r="A36" s="67"/>
      <c r="B36" s="67"/>
      <c r="C36" s="67"/>
      <c r="D36" s="67"/>
      <c r="E36" s="67"/>
      <c r="F36" s="67"/>
      <c r="G36" s="67"/>
      <c r="H36" s="67"/>
    </row>
    <row r="37" spans="1:8" x14ac:dyDescent="0.25">
      <c r="A37" s="67"/>
      <c r="B37" s="67"/>
      <c r="C37" s="67"/>
      <c r="D37" s="67"/>
      <c r="E37" s="67"/>
      <c r="F37" s="67"/>
      <c r="G37" s="67"/>
      <c r="H37" s="67"/>
    </row>
    <row r="38" spans="1:8" x14ac:dyDescent="0.25">
      <c r="A38" s="67"/>
      <c r="B38" s="67"/>
      <c r="C38" s="67"/>
      <c r="D38" s="67"/>
      <c r="E38" s="67"/>
      <c r="F38" s="67"/>
      <c r="G38" s="67"/>
      <c r="H38" s="67"/>
    </row>
  </sheetData>
  <pageMargins left="0.7" right="0.7" top="0.75" bottom="0.75" header="0.3" footer="0.3"/>
  <pageSetup paperSize="9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4" workbookViewId="0">
      <selection activeCell="C28" sqref="C28"/>
    </sheetView>
  </sheetViews>
  <sheetFormatPr defaultRowHeight="15" x14ac:dyDescent="0.25"/>
  <cols>
    <col min="1" max="1" width="14.85546875" customWidth="1"/>
    <col min="2" max="2" width="11" customWidth="1"/>
    <col min="3" max="3" width="11.28515625" customWidth="1"/>
    <col min="4" max="4" width="10.7109375" customWidth="1"/>
    <col min="5" max="5" width="10.28515625" customWidth="1"/>
  </cols>
  <sheetData>
    <row r="1" spans="1:7" ht="15.75" x14ac:dyDescent="0.25">
      <c r="A1" s="40"/>
      <c r="B1" s="41" t="s">
        <v>7</v>
      </c>
      <c r="C1" s="42"/>
      <c r="D1" s="42"/>
      <c r="E1" s="67"/>
      <c r="F1" s="67"/>
      <c r="G1" s="67"/>
    </row>
    <row r="2" spans="1:7" x14ac:dyDescent="0.25">
      <c r="A2" s="6"/>
      <c r="B2" s="7" t="s">
        <v>5</v>
      </c>
      <c r="C2" s="7"/>
      <c r="D2" s="6"/>
      <c r="E2" s="67"/>
      <c r="F2" s="67"/>
      <c r="G2" s="67"/>
    </row>
    <row r="3" spans="1:7" x14ac:dyDescent="0.25">
      <c r="A3" s="5"/>
      <c r="B3" s="5"/>
      <c r="C3" s="8" t="s">
        <v>34</v>
      </c>
      <c r="D3" s="5"/>
      <c r="E3" s="5"/>
      <c r="F3" s="67"/>
      <c r="G3" s="67"/>
    </row>
    <row r="4" spans="1:7" ht="23.25" x14ac:dyDescent="0.25">
      <c r="A4" s="77" t="s">
        <v>180</v>
      </c>
      <c r="B4" s="77"/>
      <c r="C4" s="77"/>
      <c r="D4" s="77"/>
      <c r="E4" s="77"/>
      <c r="F4" s="78"/>
      <c r="G4" s="46"/>
    </row>
    <row r="5" spans="1:7" x14ac:dyDescent="0.25">
      <c r="A5" s="13" t="s">
        <v>0</v>
      </c>
      <c r="B5" s="13" t="s">
        <v>167</v>
      </c>
      <c r="C5" s="13"/>
      <c r="D5" s="13" t="s">
        <v>9</v>
      </c>
      <c r="E5" s="32" t="s">
        <v>1</v>
      </c>
      <c r="F5" s="33" t="s">
        <v>123</v>
      </c>
      <c r="G5" s="32" t="s">
        <v>126</v>
      </c>
    </row>
    <row r="6" spans="1:7" x14ac:dyDescent="0.25">
      <c r="A6" s="2"/>
      <c r="B6" s="2"/>
      <c r="C6" s="3">
        <v>1</v>
      </c>
      <c r="D6" s="18">
        <v>0</v>
      </c>
      <c r="E6" s="18"/>
      <c r="F6" s="18"/>
      <c r="G6" s="20"/>
    </row>
    <row r="7" spans="1:7" x14ac:dyDescent="0.25">
      <c r="A7" s="4"/>
      <c r="B7" s="4"/>
      <c r="C7" s="19"/>
      <c r="D7" s="18"/>
      <c r="E7" s="21"/>
      <c r="F7" s="18"/>
      <c r="G7" s="20"/>
    </row>
    <row r="8" spans="1:7" x14ac:dyDescent="0.25">
      <c r="A8" s="2" t="s">
        <v>89</v>
      </c>
      <c r="B8" s="2"/>
      <c r="C8" s="3">
        <v>2</v>
      </c>
      <c r="D8" s="18">
        <v>0</v>
      </c>
      <c r="E8" s="18">
        <v>3700</v>
      </c>
      <c r="F8" s="88"/>
      <c r="G8" s="88"/>
    </row>
    <row r="9" spans="1:7" x14ac:dyDescent="0.25">
      <c r="A9" s="4" t="s">
        <v>171</v>
      </c>
      <c r="B9" s="4"/>
      <c r="C9" s="3">
        <v>4</v>
      </c>
      <c r="D9" s="18"/>
      <c r="E9" s="18"/>
      <c r="F9" s="18"/>
      <c r="G9" s="2"/>
    </row>
    <row r="10" spans="1:7" x14ac:dyDescent="0.25">
      <c r="A10" s="4" t="s">
        <v>92</v>
      </c>
      <c r="B10" s="4"/>
      <c r="C10" s="19">
        <v>5</v>
      </c>
      <c r="D10" s="18"/>
      <c r="E10" s="21">
        <v>2500</v>
      </c>
      <c r="F10" s="18"/>
      <c r="G10" s="20"/>
    </row>
    <row r="11" spans="1:7" x14ac:dyDescent="0.25">
      <c r="A11" s="2" t="s">
        <v>116</v>
      </c>
      <c r="B11" s="4"/>
      <c r="C11" s="19">
        <v>6</v>
      </c>
      <c r="D11" s="18"/>
      <c r="E11" s="21">
        <v>1500</v>
      </c>
      <c r="F11" s="18"/>
      <c r="G11" s="20"/>
    </row>
    <row r="12" spans="1:7" x14ac:dyDescent="0.25">
      <c r="A12" s="2" t="s">
        <v>116</v>
      </c>
      <c r="B12" s="2"/>
      <c r="C12" s="19" t="s">
        <v>49</v>
      </c>
      <c r="D12" s="18"/>
      <c r="E12" s="21"/>
      <c r="F12" s="18"/>
      <c r="G12" s="20"/>
    </row>
    <row r="13" spans="1:7" x14ac:dyDescent="0.25">
      <c r="A13" s="4" t="s">
        <v>92</v>
      </c>
      <c r="B13" s="4"/>
      <c r="C13" s="19"/>
      <c r="D13" s="18"/>
      <c r="E13" s="21">
        <v>1500</v>
      </c>
      <c r="F13" s="18"/>
      <c r="G13" s="20"/>
    </row>
    <row r="14" spans="1:7" x14ac:dyDescent="0.25">
      <c r="A14" s="4" t="s">
        <v>110</v>
      </c>
      <c r="B14" s="4"/>
      <c r="C14" s="19" t="s">
        <v>42</v>
      </c>
      <c r="D14" s="18"/>
      <c r="E14" s="21">
        <v>1500</v>
      </c>
      <c r="F14" s="88"/>
      <c r="G14" s="88"/>
    </row>
    <row r="15" spans="1:7" x14ac:dyDescent="0.25">
      <c r="A15" s="4" t="s">
        <v>110</v>
      </c>
      <c r="B15" s="88"/>
      <c r="C15" s="19"/>
      <c r="D15" s="88"/>
      <c r="E15" s="95">
        <v>1500</v>
      </c>
      <c r="F15" s="18"/>
      <c r="G15" s="20"/>
    </row>
    <row r="16" spans="1:7" x14ac:dyDescent="0.25">
      <c r="A16" s="4"/>
      <c r="B16" s="88"/>
      <c r="C16" s="88"/>
      <c r="D16" s="88"/>
      <c r="E16" s="21"/>
      <c r="F16" s="18"/>
      <c r="G16" s="20"/>
    </row>
    <row r="17" spans="1:7" x14ac:dyDescent="0.25">
      <c r="A17" s="4"/>
      <c r="B17" s="4"/>
      <c r="C17" s="19"/>
      <c r="D17" s="18"/>
      <c r="E17" s="18"/>
      <c r="F17" s="18"/>
      <c r="G17" s="20"/>
    </row>
    <row r="18" spans="1:7" x14ac:dyDescent="0.25">
      <c r="A18" s="16" t="s">
        <v>2</v>
      </c>
      <c r="B18" s="4"/>
      <c r="C18" s="3"/>
      <c r="D18" s="18"/>
      <c r="E18" s="75">
        <f>SUM(E6:E17)</f>
        <v>12200</v>
      </c>
      <c r="F18" s="75">
        <f>SUM(F6:F17)</f>
        <v>0</v>
      </c>
      <c r="G18" s="76">
        <f>SUM(G10:G17)</f>
        <v>0</v>
      </c>
    </row>
    <row r="19" spans="1:7" ht="16.5" x14ac:dyDescent="0.35">
      <c r="A19" s="137"/>
      <c r="B19" s="137"/>
      <c r="C19" s="138"/>
      <c r="D19" s="88"/>
      <c r="E19" s="139" t="s">
        <v>166</v>
      </c>
      <c r="F19" s="88"/>
      <c r="G19" s="88"/>
    </row>
    <row r="20" spans="1:7" ht="15.75" x14ac:dyDescent="0.25">
      <c r="A20" s="101" t="s">
        <v>148</v>
      </c>
      <c r="B20" s="67"/>
      <c r="C20" s="102"/>
      <c r="D20" s="103"/>
      <c r="E20" s="49"/>
      <c r="F20" s="61"/>
      <c r="G20" s="61"/>
    </row>
    <row r="21" spans="1:7" ht="21" x14ac:dyDescent="0.35">
      <c r="A21" s="105" t="s">
        <v>149</v>
      </c>
      <c r="B21" s="105" t="s">
        <v>150</v>
      </c>
      <c r="C21" s="105" t="s">
        <v>151</v>
      </c>
      <c r="D21" s="105" t="s">
        <v>152</v>
      </c>
      <c r="E21" s="97"/>
      <c r="F21" s="67"/>
      <c r="G21" s="67"/>
    </row>
    <row r="22" spans="1:7" x14ac:dyDescent="0.25">
      <c r="A22" s="134" t="s">
        <v>172</v>
      </c>
      <c r="B22" s="107">
        <f>E18</f>
        <v>12200</v>
      </c>
      <c r="C22" s="88"/>
      <c r="D22" s="88"/>
      <c r="E22" s="49"/>
      <c r="F22" s="74"/>
      <c r="G22" s="67"/>
    </row>
    <row r="23" spans="1:7" s="67" customFormat="1" x14ac:dyDescent="0.25">
      <c r="A23" s="134" t="s">
        <v>182</v>
      </c>
      <c r="B23" s="107">
        <v>5880</v>
      </c>
      <c r="C23" s="88"/>
      <c r="D23" s="88"/>
      <c r="E23" s="49"/>
      <c r="F23" s="74"/>
    </row>
    <row r="24" spans="1:7" x14ac:dyDescent="0.25">
      <c r="A24" s="88" t="s">
        <v>154</v>
      </c>
      <c r="B24" s="109">
        <v>0.1</v>
      </c>
      <c r="C24" s="110">
        <f>B24*B22</f>
        <v>1220</v>
      </c>
      <c r="D24" s="88"/>
      <c r="E24" s="98"/>
      <c r="F24" s="67"/>
      <c r="G24" s="67"/>
    </row>
    <row r="25" spans="1:7" x14ac:dyDescent="0.25">
      <c r="A25" s="135" t="s">
        <v>155</v>
      </c>
      <c r="B25" s="110">
        <f>B22+B23</f>
        <v>18080</v>
      </c>
      <c r="C25" s="110"/>
      <c r="D25" s="88"/>
      <c r="E25" s="92"/>
      <c r="F25" s="67"/>
      <c r="G25" s="67"/>
    </row>
    <row r="26" spans="1:7" x14ac:dyDescent="0.25">
      <c r="A26" s="88" t="s">
        <v>161</v>
      </c>
      <c r="B26" s="88"/>
      <c r="C26" s="88">
        <v>3700</v>
      </c>
      <c r="D26" s="88"/>
      <c r="E26" s="97"/>
      <c r="F26" s="30"/>
      <c r="G26" s="67"/>
    </row>
    <row r="27" spans="1:7" x14ac:dyDescent="0.25">
      <c r="A27" s="88" t="s">
        <v>183</v>
      </c>
      <c r="B27" s="88"/>
      <c r="C27" s="88">
        <v>15410</v>
      </c>
      <c r="D27" s="88"/>
      <c r="E27" s="92"/>
      <c r="F27" s="67"/>
      <c r="G27" s="67"/>
    </row>
    <row r="28" spans="1:7" x14ac:dyDescent="0.25">
      <c r="A28" s="136" t="s">
        <v>96</v>
      </c>
      <c r="B28" s="112" t="s">
        <v>178</v>
      </c>
      <c r="C28" s="112"/>
      <c r="D28" s="88"/>
      <c r="E28" s="92"/>
      <c r="F28" s="67"/>
      <c r="G28" s="67"/>
    </row>
    <row r="29" spans="1:7" x14ac:dyDescent="0.25">
      <c r="A29" s="113"/>
      <c r="B29" s="114"/>
      <c r="C29" s="115"/>
      <c r="D29" s="88"/>
      <c r="E29" s="92"/>
      <c r="F29" s="67"/>
      <c r="G29" s="67"/>
    </row>
    <row r="30" spans="1:7" x14ac:dyDescent="0.25">
      <c r="A30" s="116"/>
      <c r="B30" s="67"/>
      <c r="C30" s="115"/>
      <c r="D30" s="110"/>
      <c r="E30" s="99"/>
      <c r="F30" s="67"/>
      <c r="G30" s="67"/>
    </row>
    <row r="31" spans="1:7" x14ac:dyDescent="0.25">
      <c r="A31" s="117" t="s">
        <v>2</v>
      </c>
      <c r="B31" s="107">
        <f>B22+B23</f>
        <v>18080</v>
      </c>
      <c r="C31" s="107">
        <f>SUM(C24:C30)</f>
        <v>20330</v>
      </c>
      <c r="D31" s="107"/>
      <c r="E31" s="99"/>
      <c r="F31" s="67"/>
      <c r="G31" s="67"/>
    </row>
    <row r="32" spans="1:7" x14ac:dyDescent="0.25">
      <c r="A32" s="67"/>
      <c r="B32" s="67"/>
      <c r="C32" s="67"/>
      <c r="D32" s="67"/>
      <c r="E32" s="15"/>
      <c r="F32" s="67"/>
      <c r="G32" s="80"/>
    </row>
    <row r="33" spans="1:7" x14ac:dyDescent="0.25">
      <c r="A33" s="118" t="s">
        <v>156</v>
      </c>
      <c r="B33" s="56" t="s">
        <v>157</v>
      </c>
      <c r="C33" s="56" t="s">
        <v>158</v>
      </c>
      <c r="D33" s="67"/>
      <c r="E33" s="15"/>
      <c r="F33" s="84"/>
      <c r="G33" s="67"/>
    </row>
    <row r="34" spans="1:7" x14ac:dyDescent="0.25">
      <c r="A34" s="67"/>
      <c r="B34" s="67"/>
      <c r="C34" s="67"/>
      <c r="D34" s="67"/>
      <c r="E34" s="67"/>
      <c r="F34" s="57"/>
      <c r="G34" s="67"/>
    </row>
    <row r="35" spans="1:7" x14ac:dyDescent="0.25">
      <c r="A35" s="56" t="s">
        <v>174</v>
      </c>
      <c r="B35" s="56" t="s">
        <v>175</v>
      </c>
      <c r="C35" s="67"/>
      <c r="D35" s="56" t="s">
        <v>176</v>
      </c>
      <c r="E35" s="67"/>
      <c r="F35" s="67"/>
      <c r="G35" s="67"/>
    </row>
    <row r="36" spans="1:7" x14ac:dyDescent="0.25">
      <c r="A36" s="67"/>
      <c r="B36" s="67"/>
      <c r="C36" s="67"/>
      <c r="D36" s="67"/>
      <c r="E36" s="67"/>
      <c r="F36" s="67"/>
      <c r="G36" s="67"/>
    </row>
    <row r="37" spans="1:7" x14ac:dyDescent="0.25">
      <c r="A37" s="67"/>
      <c r="B37" s="67"/>
      <c r="C37" s="67"/>
      <c r="D37" s="67"/>
      <c r="E37" s="67"/>
      <c r="F37" s="67"/>
      <c r="G37" s="67"/>
    </row>
    <row r="38" spans="1:7" x14ac:dyDescent="0.25">
      <c r="A38" s="67"/>
      <c r="B38" s="67"/>
      <c r="C38" s="67"/>
      <c r="D38" s="67"/>
      <c r="E38" s="67"/>
      <c r="F38" s="67"/>
      <c r="G38" s="67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sqref="A1:H39"/>
    </sheetView>
  </sheetViews>
  <sheetFormatPr defaultRowHeight="15" x14ac:dyDescent="0.25"/>
  <cols>
    <col min="1" max="1" width="21.85546875" customWidth="1"/>
    <col min="2" max="2" width="12.42578125" customWidth="1"/>
    <col min="3" max="3" width="12.7109375" customWidth="1"/>
    <col min="4" max="4" width="9.42578125" customWidth="1"/>
    <col min="5" max="5" width="10.85546875" customWidth="1"/>
    <col min="6" max="6" width="10.5703125" bestFit="1" customWidth="1"/>
    <col min="7" max="7" width="8.85546875" customWidth="1"/>
    <col min="8" max="8" width="9.5703125" bestFit="1" customWidth="1"/>
  </cols>
  <sheetData>
    <row r="1" spans="1:8" ht="15.75" x14ac:dyDescent="0.25">
      <c r="A1" s="140"/>
      <c r="B1" s="141" t="s">
        <v>188</v>
      </c>
      <c r="C1" s="142"/>
      <c r="D1" s="142"/>
      <c r="E1" s="143"/>
      <c r="F1" s="143"/>
      <c r="G1" s="143"/>
      <c r="H1" s="67"/>
    </row>
    <row r="2" spans="1:8" x14ac:dyDescent="0.25">
      <c r="A2" s="144"/>
      <c r="B2" s="145" t="s">
        <v>5</v>
      </c>
      <c r="C2" s="145"/>
      <c r="D2" s="144"/>
      <c r="E2" s="143"/>
      <c r="F2" s="143"/>
      <c r="G2" s="143"/>
      <c r="H2" s="67"/>
    </row>
    <row r="3" spans="1:8" x14ac:dyDescent="0.25">
      <c r="A3" s="146"/>
      <c r="B3" s="146"/>
      <c r="C3" s="147" t="s">
        <v>34</v>
      </c>
      <c r="D3" s="146"/>
      <c r="E3" s="146"/>
      <c r="F3" s="143"/>
      <c r="G3" s="143"/>
      <c r="H3" s="67"/>
    </row>
    <row r="4" spans="1:8" ht="23.25" x14ac:dyDescent="0.25">
      <c r="A4" s="148" t="s">
        <v>187</v>
      </c>
      <c r="B4" s="148"/>
      <c r="C4" s="148"/>
      <c r="D4" s="148"/>
      <c r="E4" s="148"/>
      <c r="F4" s="149"/>
      <c r="G4" s="150"/>
      <c r="H4" s="67"/>
    </row>
    <row r="5" spans="1:8" x14ac:dyDescent="0.25">
      <c r="A5" s="151" t="s">
        <v>0</v>
      </c>
      <c r="B5" s="151" t="s">
        <v>167</v>
      </c>
      <c r="C5" s="151"/>
      <c r="D5" s="151" t="s">
        <v>9</v>
      </c>
      <c r="E5" s="152" t="s">
        <v>1</v>
      </c>
      <c r="F5" s="153" t="s">
        <v>123</v>
      </c>
      <c r="G5" s="152" t="s">
        <v>126</v>
      </c>
      <c r="H5" s="67"/>
    </row>
    <row r="6" spans="1:8" x14ac:dyDescent="0.25">
      <c r="A6" s="154" t="s">
        <v>37</v>
      </c>
      <c r="B6" s="154"/>
      <c r="C6" s="155">
        <v>1</v>
      </c>
      <c r="D6" s="156">
        <v>0</v>
      </c>
      <c r="E6" s="156"/>
      <c r="F6" s="156"/>
      <c r="G6" s="157"/>
      <c r="H6" s="67"/>
    </row>
    <row r="7" spans="1:8" x14ac:dyDescent="0.25">
      <c r="A7" s="158" t="s">
        <v>185</v>
      </c>
      <c r="B7" s="158"/>
      <c r="C7" s="159">
        <v>2</v>
      </c>
      <c r="D7" s="156"/>
      <c r="E7" s="160">
        <v>2500</v>
      </c>
      <c r="F7" s="156"/>
      <c r="G7" s="157"/>
      <c r="H7" s="67"/>
    </row>
    <row r="8" spans="1:8" x14ac:dyDescent="0.25">
      <c r="A8" s="154" t="s">
        <v>89</v>
      </c>
      <c r="B8" s="154"/>
      <c r="C8" s="155">
        <v>2</v>
      </c>
      <c r="D8" s="156">
        <v>0</v>
      </c>
      <c r="E8" s="156">
        <v>3700</v>
      </c>
      <c r="F8" s="143"/>
      <c r="G8" s="161"/>
      <c r="H8" s="67"/>
    </row>
    <row r="9" spans="1:8" x14ac:dyDescent="0.25">
      <c r="A9" s="162" t="s">
        <v>37</v>
      </c>
      <c r="B9" s="162"/>
      <c r="C9" s="155">
        <v>4</v>
      </c>
      <c r="D9" s="156"/>
      <c r="E9" s="156"/>
      <c r="F9" s="163"/>
      <c r="G9" s="154"/>
      <c r="H9" s="67"/>
    </row>
    <row r="10" spans="1:8" x14ac:dyDescent="0.25">
      <c r="A10" s="162" t="s">
        <v>92</v>
      </c>
      <c r="B10" s="162"/>
      <c r="C10" s="159">
        <v>5</v>
      </c>
      <c r="D10" s="156"/>
      <c r="E10" s="160">
        <v>2700</v>
      </c>
      <c r="F10" s="156"/>
      <c r="G10" s="157"/>
      <c r="H10" s="67"/>
    </row>
    <row r="11" spans="1:8" x14ac:dyDescent="0.25">
      <c r="A11" s="154" t="s">
        <v>116</v>
      </c>
      <c r="B11" s="162"/>
      <c r="C11" s="159">
        <v>6</v>
      </c>
      <c r="D11" s="156"/>
      <c r="E11" s="160">
        <v>1500</v>
      </c>
      <c r="F11" s="156"/>
      <c r="G11" s="157"/>
      <c r="H11" s="67"/>
    </row>
    <row r="12" spans="1:8" x14ac:dyDescent="0.25">
      <c r="A12" s="154" t="s">
        <v>116</v>
      </c>
      <c r="B12" s="154"/>
      <c r="C12" s="159" t="s">
        <v>49</v>
      </c>
      <c r="D12" s="156"/>
      <c r="E12" s="160">
        <v>1500</v>
      </c>
      <c r="F12" s="156"/>
      <c r="G12" s="157"/>
      <c r="H12" s="67"/>
    </row>
    <row r="13" spans="1:8" x14ac:dyDescent="0.25">
      <c r="A13" s="162" t="s">
        <v>92</v>
      </c>
      <c r="B13" s="162"/>
      <c r="C13" s="159"/>
      <c r="D13" s="156"/>
      <c r="E13" s="160">
        <v>1500</v>
      </c>
      <c r="F13" s="156"/>
      <c r="G13" s="157"/>
      <c r="H13" s="67"/>
    </row>
    <row r="14" spans="1:8" x14ac:dyDescent="0.25">
      <c r="A14" s="162" t="s">
        <v>110</v>
      </c>
      <c r="B14" s="162"/>
      <c r="C14" s="159" t="s">
        <v>42</v>
      </c>
      <c r="D14" s="156"/>
      <c r="E14" s="160">
        <v>1500</v>
      </c>
      <c r="F14" s="161"/>
      <c r="G14" s="161"/>
      <c r="H14" s="67"/>
    </row>
    <row r="15" spans="1:8" x14ac:dyDescent="0.25">
      <c r="A15" s="162" t="s">
        <v>110</v>
      </c>
      <c r="B15" s="161"/>
      <c r="C15" s="159"/>
      <c r="D15" s="161"/>
      <c r="E15" s="164">
        <v>1500</v>
      </c>
      <c r="F15" s="156"/>
      <c r="G15" s="157"/>
      <c r="H15" s="67"/>
    </row>
    <row r="16" spans="1:8" x14ac:dyDescent="0.25">
      <c r="A16" s="162" t="s">
        <v>35</v>
      </c>
      <c r="B16" s="161"/>
      <c r="C16" s="161"/>
      <c r="D16" s="161"/>
      <c r="E16" s="165"/>
      <c r="F16" s="156"/>
      <c r="G16" s="157"/>
      <c r="H16" s="67"/>
    </row>
    <row r="17" spans="1:8" x14ac:dyDescent="0.25">
      <c r="A17" s="166"/>
      <c r="B17" s="158"/>
      <c r="C17" s="167"/>
      <c r="D17" s="168"/>
      <c r="E17" s="156"/>
      <c r="F17" s="156"/>
      <c r="G17" s="157"/>
      <c r="H17" s="67"/>
    </row>
    <row r="18" spans="1:8" x14ac:dyDescent="0.25">
      <c r="A18" s="169" t="s">
        <v>2</v>
      </c>
      <c r="B18" s="162"/>
      <c r="C18" s="155"/>
      <c r="D18" s="156"/>
      <c r="E18" s="170">
        <f>SUM(E6:E17)</f>
        <v>16400</v>
      </c>
      <c r="F18" s="170">
        <f>SUM(F6:F17)</f>
        <v>0</v>
      </c>
      <c r="G18" s="171">
        <f>SUM(G10:G17)</f>
        <v>0</v>
      </c>
      <c r="H18" s="67"/>
    </row>
    <row r="19" spans="1:8" ht="16.5" x14ac:dyDescent="0.35">
      <c r="A19" s="172"/>
      <c r="B19" s="172"/>
      <c r="C19" s="173"/>
      <c r="D19" s="143"/>
      <c r="E19" s="174" t="s">
        <v>166</v>
      </c>
      <c r="F19" s="143"/>
      <c r="G19" s="143"/>
      <c r="H19" s="67"/>
    </row>
    <row r="20" spans="1:8" ht="15.75" x14ac:dyDescent="0.25">
      <c r="A20" s="175" t="s">
        <v>148</v>
      </c>
      <c r="B20" s="143"/>
      <c r="C20" s="176"/>
      <c r="D20" s="177"/>
      <c r="E20" s="178"/>
      <c r="F20" s="179"/>
      <c r="G20" s="179"/>
      <c r="H20" s="67"/>
    </row>
    <row r="21" spans="1:8" ht="21" x14ac:dyDescent="0.35">
      <c r="A21" s="180" t="s">
        <v>149</v>
      </c>
      <c r="B21" s="180" t="s">
        <v>150</v>
      </c>
      <c r="C21" s="180" t="s">
        <v>151</v>
      </c>
      <c r="D21" s="180" t="s">
        <v>152</v>
      </c>
      <c r="E21" s="181"/>
      <c r="F21" s="143"/>
      <c r="G21" s="143"/>
      <c r="H21" s="67"/>
    </row>
    <row r="22" spans="1:8" x14ac:dyDescent="0.25">
      <c r="A22" s="161" t="s">
        <v>172</v>
      </c>
      <c r="B22" s="182">
        <f>E18</f>
        <v>16400</v>
      </c>
      <c r="C22" s="161"/>
      <c r="D22" s="161"/>
      <c r="E22" s="178"/>
      <c r="F22" s="183"/>
      <c r="G22" s="143"/>
      <c r="H22" s="67"/>
    </row>
    <row r="23" spans="1:8" s="67" customFormat="1" x14ac:dyDescent="0.25">
      <c r="A23" s="161"/>
      <c r="B23" s="182">
        <v>600</v>
      </c>
      <c r="C23" s="161"/>
      <c r="D23" s="161"/>
      <c r="E23" s="178"/>
      <c r="F23" s="183"/>
      <c r="G23" s="143"/>
    </row>
    <row r="24" spans="1:8" s="67" customFormat="1" x14ac:dyDescent="0.25">
      <c r="A24" s="161"/>
      <c r="B24" s="182">
        <f>SUM(B22:B23)</f>
        <v>17000</v>
      </c>
      <c r="C24" s="161"/>
      <c r="D24" s="161"/>
      <c r="E24" s="178"/>
      <c r="F24" s="183"/>
      <c r="G24" s="143"/>
    </row>
    <row r="25" spans="1:8" x14ac:dyDescent="0.25">
      <c r="A25" s="161" t="s">
        <v>154</v>
      </c>
      <c r="B25" s="184">
        <v>0.1</v>
      </c>
      <c r="C25" s="182">
        <f>B24*B25</f>
        <v>1700</v>
      </c>
      <c r="D25" s="161"/>
      <c r="E25" s="185"/>
      <c r="F25" s="143"/>
      <c r="G25" s="143"/>
      <c r="H25" s="67"/>
    </row>
    <row r="26" spans="1:8" x14ac:dyDescent="0.25">
      <c r="A26" s="186" t="s">
        <v>155</v>
      </c>
      <c r="B26" s="182">
        <f>B24-C25</f>
        <v>15300</v>
      </c>
      <c r="C26" s="182"/>
      <c r="D26" s="161"/>
      <c r="E26" s="187"/>
      <c r="F26" s="143"/>
      <c r="G26" s="143"/>
      <c r="H26" s="67"/>
    </row>
    <row r="27" spans="1:8" x14ac:dyDescent="0.25">
      <c r="A27" s="161" t="s">
        <v>161</v>
      </c>
      <c r="B27" s="161"/>
      <c r="C27" s="161">
        <v>3700</v>
      </c>
      <c r="D27" s="161"/>
      <c r="E27" s="181"/>
      <c r="F27" s="188"/>
      <c r="G27" s="143"/>
      <c r="H27" s="67"/>
    </row>
    <row r="28" spans="1:8" x14ac:dyDescent="0.25">
      <c r="A28" s="161" t="s">
        <v>184</v>
      </c>
      <c r="B28" s="161"/>
      <c r="C28" s="161">
        <v>4600</v>
      </c>
      <c r="D28" s="161"/>
      <c r="E28" s="187"/>
      <c r="F28" s="143"/>
      <c r="G28" s="143"/>
      <c r="H28" s="67"/>
    </row>
    <row r="29" spans="1:8" x14ac:dyDescent="0.25">
      <c r="A29" s="189" t="s">
        <v>186</v>
      </c>
      <c r="B29" s="190" t="s">
        <v>178</v>
      </c>
      <c r="C29" s="190">
        <v>7000</v>
      </c>
      <c r="D29" s="161"/>
      <c r="E29" s="187">
        <f>C27+C28+C29</f>
        <v>15300</v>
      </c>
      <c r="F29" s="143"/>
      <c r="G29" s="143"/>
      <c r="H29" s="67"/>
    </row>
    <row r="30" spans="1:8" x14ac:dyDescent="0.25">
      <c r="A30" s="191"/>
      <c r="B30" s="161"/>
      <c r="C30" s="192"/>
      <c r="D30" s="161"/>
      <c r="E30" s="187"/>
      <c r="F30" s="143"/>
      <c r="G30" s="143"/>
      <c r="H30" s="67"/>
    </row>
    <row r="31" spans="1:8" x14ac:dyDescent="0.25">
      <c r="A31" s="193"/>
      <c r="B31" s="143"/>
      <c r="C31" s="192"/>
      <c r="D31" s="182"/>
      <c r="E31" s="185"/>
      <c r="F31" s="143"/>
      <c r="G31" s="143"/>
      <c r="H31" s="67"/>
    </row>
    <row r="32" spans="1:8" x14ac:dyDescent="0.25">
      <c r="A32" s="194" t="s">
        <v>2</v>
      </c>
      <c r="B32" s="182">
        <f>B26</f>
        <v>15300</v>
      </c>
      <c r="C32" s="182">
        <f>SUM(C27:C31)</f>
        <v>15300</v>
      </c>
      <c r="D32" s="182">
        <f>B32-C32</f>
        <v>0</v>
      </c>
      <c r="E32" s="185"/>
      <c r="F32" s="195"/>
      <c r="G32" s="143"/>
      <c r="H32" s="80"/>
    </row>
    <row r="33" spans="1:8" x14ac:dyDescent="0.25">
      <c r="A33" s="143"/>
      <c r="B33" s="143"/>
      <c r="C33" s="143"/>
      <c r="D33" s="143"/>
      <c r="E33" s="196"/>
      <c r="F33" s="143"/>
      <c r="G33" s="195"/>
      <c r="H33" s="67"/>
    </row>
    <row r="34" spans="1:8" x14ac:dyDescent="0.25">
      <c r="A34" s="197" t="s">
        <v>156</v>
      </c>
      <c r="B34" s="198" t="s">
        <v>157</v>
      </c>
      <c r="C34" s="198" t="s">
        <v>158</v>
      </c>
      <c r="D34" s="143"/>
      <c r="E34" s="196"/>
      <c r="F34" s="199"/>
      <c r="G34" s="143"/>
      <c r="H34" s="67"/>
    </row>
    <row r="35" spans="1:8" x14ac:dyDescent="0.25">
      <c r="A35" s="143"/>
      <c r="B35" s="143"/>
      <c r="C35" s="143"/>
      <c r="D35" s="143"/>
      <c r="E35" s="143"/>
      <c r="F35" s="200"/>
      <c r="G35" s="143"/>
      <c r="H35" s="67"/>
    </row>
    <row r="36" spans="1:8" x14ac:dyDescent="0.25">
      <c r="A36" s="198" t="s">
        <v>174</v>
      </c>
      <c r="B36" s="198" t="s">
        <v>175</v>
      </c>
      <c r="C36" s="143"/>
      <c r="D36" s="198" t="s">
        <v>176</v>
      </c>
      <c r="E36" s="143"/>
      <c r="F36" s="143"/>
      <c r="G36" s="143"/>
      <c r="H36" s="67"/>
    </row>
    <row r="37" spans="1:8" x14ac:dyDescent="0.25">
      <c r="A37" s="143"/>
      <c r="B37" s="143"/>
      <c r="C37" s="143"/>
      <c r="D37" s="143"/>
      <c r="E37" s="143"/>
      <c r="F37" s="143"/>
      <c r="G37" s="143"/>
      <c r="H37" s="67"/>
    </row>
    <row r="38" spans="1:8" x14ac:dyDescent="0.25">
      <c r="A38" s="143"/>
      <c r="B38" s="143"/>
      <c r="C38" s="143"/>
      <c r="D38" s="143"/>
      <c r="E38" s="143"/>
      <c r="F38" s="143"/>
      <c r="G38" s="143"/>
    </row>
    <row r="39" spans="1:8" x14ac:dyDescent="0.25">
      <c r="A39" s="143"/>
      <c r="B39" s="143"/>
      <c r="C39" s="143"/>
      <c r="D39" s="143"/>
      <c r="E39" s="143"/>
      <c r="F39" s="143"/>
      <c r="G39" s="143"/>
    </row>
    <row r="40" spans="1:8" x14ac:dyDescent="0.25">
      <c r="A40" s="143"/>
      <c r="B40" s="143"/>
      <c r="C40" s="143"/>
      <c r="D40" s="143"/>
      <c r="E40" s="143"/>
      <c r="F40" s="143"/>
      <c r="G40" s="143"/>
    </row>
    <row r="41" spans="1:8" x14ac:dyDescent="0.25">
      <c r="A41" s="143"/>
      <c r="B41" s="143"/>
      <c r="C41" s="143"/>
      <c r="D41" s="143"/>
      <c r="E41" s="143"/>
      <c r="F41" s="143"/>
      <c r="G41" s="143"/>
    </row>
    <row r="42" spans="1:8" x14ac:dyDescent="0.25">
      <c r="A42" s="143"/>
      <c r="B42" s="143"/>
      <c r="C42" s="143"/>
      <c r="D42" s="143"/>
      <c r="E42" s="143"/>
      <c r="F42" s="143"/>
      <c r="G42" s="143"/>
    </row>
    <row r="43" spans="1:8" x14ac:dyDescent="0.25">
      <c r="A43" s="143"/>
      <c r="B43" s="143"/>
      <c r="C43" s="143"/>
      <c r="D43" s="143"/>
      <c r="E43" s="143"/>
      <c r="F43" s="143"/>
      <c r="G43" s="143"/>
    </row>
    <row r="44" spans="1:8" x14ac:dyDescent="0.25">
      <c r="A44" s="143"/>
      <c r="B44" s="143"/>
      <c r="C44" s="143"/>
      <c r="D44" s="143"/>
      <c r="E44" s="143"/>
      <c r="F44" s="143"/>
      <c r="G44" s="143"/>
    </row>
    <row r="45" spans="1:8" x14ac:dyDescent="0.25">
      <c r="A45" s="143"/>
      <c r="B45" s="143"/>
      <c r="C45" s="143"/>
      <c r="D45" s="143"/>
      <c r="E45" s="143"/>
      <c r="F45" s="143"/>
      <c r="G45" s="143"/>
    </row>
    <row r="46" spans="1:8" x14ac:dyDescent="0.25">
      <c r="A46" s="143"/>
      <c r="B46" s="143"/>
      <c r="C46" s="143"/>
      <c r="D46" s="143"/>
      <c r="E46" s="143"/>
      <c r="F46" s="143"/>
      <c r="G46" s="143"/>
    </row>
    <row r="47" spans="1:8" x14ac:dyDescent="0.25">
      <c r="A47" s="143"/>
      <c r="B47" s="143"/>
      <c r="C47" s="143"/>
      <c r="D47" s="143"/>
      <c r="E47" s="143"/>
      <c r="F47" s="143"/>
      <c r="G47" s="143"/>
    </row>
    <row r="48" spans="1:8" x14ac:dyDescent="0.25">
      <c r="A48" s="143"/>
      <c r="B48" s="143"/>
      <c r="C48" s="143"/>
      <c r="D48" s="143"/>
      <c r="E48" s="143"/>
      <c r="F48" s="143"/>
      <c r="G48" s="143"/>
    </row>
    <row r="49" spans="1:7" x14ac:dyDescent="0.25">
      <c r="A49" s="143"/>
      <c r="B49" s="143"/>
      <c r="C49" s="143"/>
      <c r="D49" s="143"/>
      <c r="E49" s="143"/>
      <c r="F49" s="143"/>
      <c r="G49" s="143"/>
    </row>
  </sheetData>
  <pageMargins left="0.7" right="0.7" top="0.75" bottom="0.75" header="0.3" footer="0.3"/>
  <pageSetup paperSize="9"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sqref="A1:H39"/>
    </sheetView>
  </sheetViews>
  <sheetFormatPr defaultRowHeight="15" x14ac:dyDescent="0.25"/>
  <cols>
    <col min="1" max="1" width="16.5703125" customWidth="1"/>
    <col min="2" max="2" width="12.7109375" customWidth="1"/>
    <col min="3" max="3" width="10.42578125" customWidth="1"/>
    <col min="4" max="4" width="11" customWidth="1"/>
    <col min="5" max="5" width="10.42578125" customWidth="1"/>
  </cols>
  <sheetData>
    <row r="1" spans="1:8" ht="15.75" x14ac:dyDescent="0.25">
      <c r="A1" s="215"/>
      <c r="B1" s="216" t="s">
        <v>190</v>
      </c>
      <c r="C1" s="217"/>
      <c r="D1" s="217"/>
      <c r="E1" s="218"/>
      <c r="F1" s="201"/>
      <c r="G1" s="201"/>
      <c r="H1" s="67"/>
    </row>
    <row r="2" spans="1:8" x14ac:dyDescent="0.25">
      <c r="A2" s="219"/>
      <c r="B2" s="220" t="s">
        <v>5</v>
      </c>
      <c r="C2" s="220"/>
      <c r="D2" s="219"/>
      <c r="E2" s="218"/>
      <c r="F2" s="201"/>
      <c r="G2" s="201"/>
      <c r="H2" s="67"/>
    </row>
    <row r="3" spans="1:8" x14ac:dyDescent="0.25">
      <c r="A3" s="5"/>
      <c r="B3" s="5"/>
      <c r="C3" s="8" t="s">
        <v>34</v>
      </c>
      <c r="D3" s="5"/>
      <c r="E3" s="5"/>
      <c r="F3" s="201"/>
      <c r="G3" s="201"/>
      <c r="H3" s="67"/>
    </row>
    <row r="4" spans="1:8" ht="23.25" x14ac:dyDescent="0.25">
      <c r="A4" s="77" t="s">
        <v>189</v>
      </c>
      <c r="B4" s="77"/>
      <c r="C4" s="77"/>
      <c r="D4" s="77"/>
      <c r="E4" s="77"/>
      <c r="F4" s="78"/>
      <c r="G4" s="46"/>
      <c r="H4" s="67"/>
    </row>
    <row r="5" spans="1:8" x14ac:dyDescent="0.25">
      <c r="A5" s="202" t="s">
        <v>0</v>
      </c>
      <c r="B5" s="202" t="s">
        <v>167</v>
      </c>
      <c r="C5" s="202"/>
      <c r="D5" s="202" t="s">
        <v>9</v>
      </c>
      <c r="E5" s="203" t="s">
        <v>1</v>
      </c>
      <c r="F5" s="204" t="s">
        <v>123</v>
      </c>
      <c r="G5" s="203" t="s">
        <v>126</v>
      </c>
      <c r="H5" s="67"/>
    </row>
    <row r="6" spans="1:8" x14ac:dyDescent="0.25">
      <c r="A6" s="2" t="s">
        <v>37</v>
      </c>
      <c r="B6" s="2"/>
      <c r="C6" s="3">
        <v>1</v>
      </c>
      <c r="D6" s="18">
        <v>0</v>
      </c>
      <c r="E6" s="18"/>
      <c r="F6" s="18"/>
      <c r="G6" s="20"/>
      <c r="H6" s="67"/>
    </row>
    <row r="7" spans="1:8" x14ac:dyDescent="0.25">
      <c r="A7" s="63" t="s">
        <v>185</v>
      </c>
      <c r="B7" s="63"/>
      <c r="C7" s="19">
        <v>2</v>
      </c>
      <c r="D7" s="18"/>
      <c r="E7" s="21">
        <v>2500</v>
      </c>
      <c r="F7" s="18"/>
      <c r="G7" s="20"/>
      <c r="H7" s="67"/>
    </row>
    <row r="8" spans="1:8" x14ac:dyDescent="0.25">
      <c r="A8" s="2" t="s">
        <v>89</v>
      </c>
      <c r="B8" s="2"/>
      <c r="C8" s="3">
        <v>2</v>
      </c>
      <c r="D8" s="18">
        <v>0</v>
      </c>
      <c r="E8" s="18">
        <v>3700</v>
      </c>
      <c r="F8" s="201"/>
      <c r="G8" s="114"/>
      <c r="H8" s="67"/>
    </row>
    <row r="9" spans="1:8" x14ac:dyDescent="0.25">
      <c r="A9" s="4" t="s">
        <v>37</v>
      </c>
      <c r="B9" s="4"/>
      <c r="C9" s="3">
        <v>4</v>
      </c>
      <c r="D9" s="18"/>
      <c r="E9" s="18"/>
      <c r="F9" s="93"/>
      <c r="G9" s="2"/>
      <c r="H9" s="67"/>
    </row>
    <row r="10" spans="1:8" x14ac:dyDescent="0.25">
      <c r="A10" s="4" t="s">
        <v>92</v>
      </c>
      <c r="B10" s="4"/>
      <c r="C10" s="19">
        <v>5</v>
      </c>
      <c r="D10" s="18"/>
      <c r="E10" s="21">
        <v>2700</v>
      </c>
      <c r="F10" s="18"/>
      <c r="G10" s="20"/>
      <c r="H10" s="67"/>
    </row>
    <row r="11" spans="1:8" x14ac:dyDescent="0.25">
      <c r="A11" s="2" t="s">
        <v>116</v>
      </c>
      <c r="B11" s="4"/>
      <c r="C11" s="19">
        <v>6</v>
      </c>
      <c r="D11" s="18"/>
      <c r="E11" s="21">
        <v>1500</v>
      </c>
      <c r="F11" s="18"/>
      <c r="G11" s="20"/>
      <c r="H11" s="67"/>
    </row>
    <row r="12" spans="1:8" x14ac:dyDescent="0.25">
      <c r="A12" s="2" t="s">
        <v>116</v>
      </c>
      <c r="B12" s="2"/>
      <c r="C12" s="19" t="s">
        <v>49</v>
      </c>
      <c r="D12" s="18"/>
      <c r="E12" s="21">
        <v>1500</v>
      </c>
      <c r="F12" s="18"/>
      <c r="G12" s="20"/>
      <c r="H12" s="67"/>
    </row>
    <row r="13" spans="1:8" x14ac:dyDescent="0.25">
      <c r="A13" s="4" t="s">
        <v>92</v>
      </c>
      <c r="B13" s="4"/>
      <c r="C13" s="19"/>
      <c r="D13" s="18"/>
      <c r="E13" s="21">
        <v>1500</v>
      </c>
      <c r="F13" s="18"/>
      <c r="G13" s="20"/>
      <c r="H13" s="67"/>
    </row>
    <row r="14" spans="1:8" x14ac:dyDescent="0.25">
      <c r="A14" s="4" t="s">
        <v>110</v>
      </c>
      <c r="B14" s="4"/>
      <c r="C14" s="19" t="s">
        <v>42</v>
      </c>
      <c r="D14" s="18"/>
      <c r="E14" s="21">
        <v>1500</v>
      </c>
      <c r="F14" s="114"/>
      <c r="G14" s="114"/>
      <c r="H14" s="67"/>
    </row>
    <row r="15" spans="1:8" x14ac:dyDescent="0.25">
      <c r="A15" s="4" t="s">
        <v>110</v>
      </c>
      <c r="B15" s="114"/>
      <c r="C15" s="19"/>
      <c r="D15" s="114"/>
      <c r="E15" s="95">
        <v>1500</v>
      </c>
      <c r="F15" s="18"/>
      <c r="G15" s="20"/>
      <c r="H15" s="67"/>
    </row>
    <row r="16" spans="1:8" x14ac:dyDescent="0.25">
      <c r="A16" s="4" t="s">
        <v>35</v>
      </c>
      <c r="B16" s="114"/>
      <c r="C16" s="114"/>
      <c r="D16" s="114"/>
      <c r="E16" s="130"/>
      <c r="F16" s="18"/>
      <c r="G16" s="20"/>
      <c r="H16" s="67"/>
    </row>
    <row r="17" spans="1:8" x14ac:dyDescent="0.25">
      <c r="A17" s="131"/>
      <c r="B17" s="63"/>
      <c r="C17" s="132"/>
      <c r="D17" s="133"/>
      <c r="E17" s="18"/>
      <c r="F17" s="18"/>
      <c r="G17" s="20"/>
      <c r="H17" s="67"/>
    </row>
    <row r="18" spans="1:8" x14ac:dyDescent="0.25">
      <c r="A18" s="16" t="s">
        <v>2</v>
      </c>
      <c r="B18" s="4"/>
      <c r="C18" s="3"/>
      <c r="D18" s="18"/>
      <c r="E18" s="75">
        <f>SUM(E6:E17)</f>
        <v>16400</v>
      </c>
      <c r="F18" s="75">
        <f>SUM(F6:F17)</f>
        <v>0</v>
      </c>
      <c r="G18" s="76">
        <f>SUM(G10:G17)</f>
        <v>0</v>
      </c>
      <c r="H18" s="67"/>
    </row>
    <row r="19" spans="1:8" ht="16.5" x14ac:dyDescent="0.35">
      <c r="A19" s="62"/>
      <c r="B19" s="62"/>
      <c r="C19" s="23"/>
      <c r="D19" s="201"/>
      <c r="E19" s="96" t="s">
        <v>166</v>
      </c>
      <c r="F19" s="201"/>
      <c r="G19" s="201"/>
      <c r="H19" s="67"/>
    </row>
    <row r="20" spans="1:8" ht="15.75" x14ac:dyDescent="0.25">
      <c r="A20" s="205" t="s">
        <v>148</v>
      </c>
      <c r="B20" s="201"/>
      <c r="C20" s="102"/>
      <c r="D20" s="103"/>
      <c r="E20" s="206"/>
      <c r="F20" s="61"/>
      <c r="G20" s="61"/>
      <c r="H20" s="67"/>
    </row>
    <row r="21" spans="1:8" ht="21" x14ac:dyDescent="0.35">
      <c r="A21" s="105" t="s">
        <v>149</v>
      </c>
      <c r="B21" s="105" t="s">
        <v>150</v>
      </c>
      <c r="C21" s="105" t="s">
        <v>151</v>
      </c>
      <c r="D21" s="105" t="s">
        <v>152</v>
      </c>
      <c r="E21" s="97"/>
      <c r="F21" s="201"/>
      <c r="G21" s="201"/>
      <c r="H21" s="67"/>
    </row>
    <row r="22" spans="1:8" x14ac:dyDescent="0.25">
      <c r="A22" s="114"/>
      <c r="B22" s="207">
        <f>E18</f>
        <v>16400</v>
      </c>
      <c r="C22" s="114"/>
      <c r="D22" s="114"/>
      <c r="E22" s="206"/>
      <c r="F22" s="208"/>
      <c r="G22" s="201"/>
      <c r="H22" s="67"/>
    </row>
    <row r="23" spans="1:8" x14ac:dyDescent="0.25">
      <c r="A23" s="114"/>
      <c r="B23" s="207"/>
      <c r="C23" s="114"/>
      <c r="D23" s="114"/>
      <c r="E23" s="206"/>
      <c r="F23" s="208"/>
      <c r="G23" s="201"/>
      <c r="H23" s="67"/>
    </row>
    <row r="24" spans="1:8" x14ac:dyDescent="0.25">
      <c r="A24" s="114"/>
      <c r="B24" s="207">
        <f>SUM(B22:B23)</f>
        <v>16400</v>
      </c>
      <c r="C24" s="114"/>
      <c r="D24" s="114"/>
      <c r="E24" s="206"/>
      <c r="F24" s="208"/>
      <c r="G24" s="201"/>
      <c r="H24" s="67"/>
    </row>
    <row r="25" spans="1:8" x14ac:dyDescent="0.25">
      <c r="A25" s="114" t="s">
        <v>154</v>
      </c>
      <c r="B25" s="209">
        <v>0.1</v>
      </c>
      <c r="C25" s="207">
        <f>B24*B25</f>
        <v>1640</v>
      </c>
      <c r="D25" s="114"/>
      <c r="E25" s="210"/>
      <c r="F25" s="201"/>
      <c r="G25" s="201"/>
      <c r="H25" s="67"/>
    </row>
    <row r="26" spans="1:8" x14ac:dyDescent="0.25">
      <c r="A26" s="211" t="s">
        <v>155</v>
      </c>
      <c r="B26" s="207">
        <f>B24-C25</f>
        <v>14760</v>
      </c>
      <c r="C26" s="207"/>
      <c r="D26" s="114"/>
      <c r="E26" s="92"/>
      <c r="F26" s="201"/>
      <c r="G26" s="201"/>
      <c r="H26" s="67"/>
    </row>
    <row r="27" spans="1:8" x14ac:dyDescent="0.25">
      <c r="A27" s="114" t="s">
        <v>161</v>
      </c>
      <c r="B27" s="114"/>
      <c r="C27" s="114">
        <v>3700</v>
      </c>
      <c r="D27" s="114"/>
      <c r="E27" s="97"/>
      <c r="F27" s="30"/>
      <c r="G27" s="201"/>
      <c r="H27" s="67"/>
    </row>
    <row r="28" spans="1:8" x14ac:dyDescent="0.25">
      <c r="A28" s="114" t="s">
        <v>191</v>
      </c>
      <c r="B28" s="114"/>
      <c r="C28" s="114">
        <v>11060</v>
      </c>
      <c r="D28" s="114"/>
      <c r="E28" s="92"/>
      <c r="F28" s="201"/>
      <c r="G28" s="201"/>
      <c r="H28" s="67"/>
    </row>
    <row r="29" spans="1:8" x14ac:dyDescent="0.25">
      <c r="A29" s="212" t="s">
        <v>192</v>
      </c>
      <c r="B29" s="112"/>
      <c r="C29" s="112">
        <v>4200</v>
      </c>
      <c r="D29" s="114"/>
      <c r="E29" s="92"/>
      <c r="F29" s="201"/>
      <c r="G29" s="201"/>
      <c r="H29" s="67"/>
    </row>
    <row r="30" spans="1:8" x14ac:dyDescent="0.25">
      <c r="A30" s="113"/>
      <c r="B30" s="114"/>
      <c r="C30" s="115"/>
      <c r="D30" s="114"/>
      <c r="E30" s="92"/>
      <c r="F30" s="201"/>
      <c r="G30" s="201"/>
      <c r="H30" s="67"/>
    </row>
    <row r="31" spans="1:8" x14ac:dyDescent="0.25">
      <c r="A31" s="116"/>
      <c r="B31" s="201"/>
      <c r="C31" s="115"/>
      <c r="D31" s="207"/>
      <c r="E31" s="210"/>
      <c r="F31" s="201"/>
      <c r="G31" s="201"/>
      <c r="H31" s="67"/>
    </row>
    <row r="32" spans="1:8" x14ac:dyDescent="0.25">
      <c r="A32" s="213" t="s">
        <v>2</v>
      </c>
      <c r="B32" s="207">
        <f>B26</f>
        <v>14760</v>
      </c>
      <c r="C32" s="207">
        <f>SUM(C27:C31)</f>
        <v>18960</v>
      </c>
      <c r="D32" s="207">
        <f>B32-C32</f>
        <v>-4200</v>
      </c>
      <c r="E32" s="210"/>
      <c r="F32" s="214"/>
      <c r="G32" s="201"/>
      <c r="H32" s="80"/>
    </row>
    <row r="33" spans="1:8" x14ac:dyDescent="0.25">
      <c r="A33" s="201"/>
      <c r="B33" s="201"/>
      <c r="C33" s="201"/>
      <c r="D33" s="201"/>
      <c r="E33" s="15"/>
      <c r="F33" s="201"/>
      <c r="G33" s="214"/>
      <c r="H33" s="67"/>
    </row>
    <row r="34" spans="1:8" x14ac:dyDescent="0.25">
      <c r="A34" s="118" t="s">
        <v>156</v>
      </c>
      <c r="B34" s="56" t="s">
        <v>157</v>
      </c>
      <c r="C34" s="56" t="s">
        <v>158</v>
      </c>
      <c r="D34" s="201"/>
      <c r="E34" s="15"/>
      <c r="F34" s="84"/>
      <c r="G34" s="201"/>
      <c r="H34" s="67"/>
    </row>
    <row r="35" spans="1:8" x14ac:dyDescent="0.25">
      <c r="A35" s="201"/>
      <c r="B35" s="201"/>
      <c r="C35" s="201"/>
      <c r="D35" s="201"/>
      <c r="E35" s="201"/>
      <c r="F35" s="57"/>
      <c r="G35" s="201"/>
      <c r="H35" s="67"/>
    </row>
    <row r="36" spans="1:8" x14ac:dyDescent="0.25">
      <c r="A36" s="56" t="s">
        <v>174</v>
      </c>
      <c r="B36" s="56" t="s">
        <v>175</v>
      </c>
      <c r="C36" s="201"/>
      <c r="D36" s="56" t="s">
        <v>176</v>
      </c>
      <c r="E36" s="201"/>
      <c r="F36" s="201"/>
      <c r="G36" s="201"/>
      <c r="H36" s="67"/>
    </row>
    <row r="37" spans="1:8" x14ac:dyDescent="0.25">
      <c r="A37" s="201"/>
      <c r="B37" s="201"/>
      <c r="C37" s="201"/>
      <c r="D37" s="201"/>
      <c r="E37" s="201"/>
      <c r="F37" s="201"/>
      <c r="G37" s="201"/>
      <c r="H37" s="67"/>
    </row>
    <row r="38" spans="1:8" x14ac:dyDescent="0.25">
      <c r="A38" s="201"/>
      <c r="B38" s="201"/>
      <c r="C38" s="201"/>
      <c r="D38" s="201"/>
      <c r="E38" s="201"/>
      <c r="F38" s="201"/>
      <c r="G38" s="201"/>
      <c r="H38" s="67"/>
    </row>
    <row r="39" spans="1:8" x14ac:dyDescent="0.25">
      <c r="A39" s="143"/>
      <c r="B39" s="143"/>
      <c r="C39" s="143"/>
      <c r="D39" s="143"/>
      <c r="E39" s="143"/>
      <c r="F39" s="143"/>
      <c r="G39" s="143"/>
      <c r="H39" s="67"/>
    </row>
  </sheetData>
  <pageMargins left="0.7" right="0.7" top="0.75" bottom="0.75" header="0.3" footer="0.3"/>
  <pageSetup paperSize="9"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3"/>
  <sheetViews>
    <sheetView topLeftCell="A19" workbookViewId="0">
      <selection activeCell="D35" sqref="D35"/>
    </sheetView>
  </sheetViews>
  <sheetFormatPr defaultRowHeight="15" x14ac:dyDescent="0.25"/>
  <cols>
    <col min="1" max="1" width="15.85546875" customWidth="1"/>
    <col min="2" max="2" width="10.85546875" customWidth="1"/>
    <col min="3" max="3" width="11.140625" customWidth="1"/>
    <col min="4" max="4" width="10.7109375" customWidth="1"/>
    <col min="5" max="5" width="12.7109375" customWidth="1"/>
  </cols>
  <sheetData>
    <row r="5" spans="1:8" ht="15.75" x14ac:dyDescent="0.25">
      <c r="A5" s="215"/>
      <c r="B5" s="216" t="s">
        <v>190</v>
      </c>
      <c r="C5" s="217"/>
      <c r="D5" s="217"/>
      <c r="E5" s="218"/>
      <c r="F5" s="201"/>
      <c r="G5" s="201"/>
      <c r="H5" s="67"/>
    </row>
    <row r="6" spans="1:8" x14ac:dyDescent="0.25">
      <c r="A6" s="219"/>
      <c r="B6" s="220" t="s">
        <v>5</v>
      </c>
      <c r="C6" s="220"/>
      <c r="D6" s="219"/>
      <c r="E6" s="218"/>
      <c r="F6" s="201"/>
      <c r="G6" s="201"/>
      <c r="H6" s="67"/>
    </row>
    <row r="7" spans="1:8" x14ac:dyDescent="0.25">
      <c r="A7" s="5"/>
      <c r="B7" s="5"/>
      <c r="C7" s="8" t="s">
        <v>34</v>
      </c>
      <c r="D7" s="5"/>
      <c r="E7" s="5"/>
      <c r="F7" s="201"/>
      <c r="G7" s="201"/>
      <c r="H7" s="67"/>
    </row>
    <row r="8" spans="1:8" ht="23.25" x14ac:dyDescent="0.25">
      <c r="A8" s="77" t="s">
        <v>194</v>
      </c>
      <c r="B8" s="77"/>
      <c r="C8" s="77"/>
      <c r="D8" s="77"/>
      <c r="E8" s="77"/>
      <c r="F8" s="78"/>
      <c r="G8" s="46"/>
      <c r="H8" s="67"/>
    </row>
    <row r="9" spans="1:8" x14ac:dyDescent="0.25">
      <c r="A9" s="202" t="s">
        <v>0</v>
      </c>
      <c r="B9" s="202" t="s">
        <v>167</v>
      </c>
      <c r="C9" s="202"/>
      <c r="D9" s="202" t="s">
        <v>9</v>
      </c>
      <c r="E9" s="203" t="s">
        <v>1</v>
      </c>
      <c r="F9" s="204" t="s">
        <v>123</v>
      </c>
      <c r="G9" s="203" t="s">
        <v>126</v>
      </c>
      <c r="H9" s="67"/>
    </row>
    <row r="10" spans="1:8" x14ac:dyDescent="0.25">
      <c r="A10" s="2" t="s">
        <v>37</v>
      </c>
      <c r="B10" s="2"/>
      <c r="C10" s="3">
        <v>1</v>
      </c>
      <c r="D10" s="18">
        <v>0</v>
      </c>
      <c r="E10" s="18"/>
      <c r="F10" s="18"/>
      <c r="G10" s="20"/>
      <c r="H10" s="67"/>
    </row>
    <row r="11" spans="1:8" x14ac:dyDescent="0.25">
      <c r="A11" s="63" t="s">
        <v>185</v>
      </c>
      <c r="B11" s="63"/>
      <c r="C11" s="19">
        <v>2</v>
      </c>
      <c r="D11" s="18"/>
      <c r="E11" s="21">
        <v>2500</v>
      </c>
      <c r="F11" s="18"/>
      <c r="G11" s="20"/>
      <c r="H11" s="67"/>
    </row>
    <row r="12" spans="1:8" x14ac:dyDescent="0.25">
      <c r="A12" s="2" t="s">
        <v>89</v>
      </c>
      <c r="B12" s="2"/>
      <c r="C12" s="3">
        <v>2</v>
      </c>
      <c r="D12" s="18">
        <v>0</v>
      </c>
      <c r="E12" s="18">
        <v>3700</v>
      </c>
      <c r="F12" s="201"/>
      <c r="G12" s="114"/>
      <c r="H12" s="67"/>
    </row>
    <row r="13" spans="1:8" x14ac:dyDescent="0.25">
      <c r="A13" s="4" t="s">
        <v>37</v>
      </c>
      <c r="B13" s="4"/>
      <c r="C13" s="3">
        <v>4</v>
      </c>
      <c r="D13" s="18"/>
      <c r="E13" s="18"/>
      <c r="F13" s="93"/>
      <c r="G13" s="2"/>
      <c r="H13" s="67"/>
    </row>
    <row r="14" spans="1:8" x14ac:dyDescent="0.25">
      <c r="A14" s="4" t="s">
        <v>92</v>
      </c>
      <c r="B14" s="4"/>
      <c r="C14" s="19">
        <v>5</v>
      </c>
      <c r="D14" s="18"/>
      <c r="E14" s="21">
        <v>2700</v>
      </c>
      <c r="F14" s="18"/>
      <c r="G14" s="20"/>
      <c r="H14" s="67"/>
    </row>
    <row r="15" spans="1:8" x14ac:dyDescent="0.25">
      <c r="A15" s="2" t="s">
        <v>116</v>
      </c>
      <c r="B15" s="4"/>
      <c r="C15" s="19">
        <v>6</v>
      </c>
      <c r="D15" s="18"/>
      <c r="E15" s="21">
        <v>1500</v>
      </c>
      <c r="F15" s="18"/>
      <c r="G15" s="20"/>
      <c r="H15" s="67"/>
    </row>
    <row r="16" spans="1:8" x14ac:dyDescent="0.25">
      <c r="A16" s="2" t="s">
        <v>116</v>
      </c>
      <c r="B16" s="2"/>
      <c r="C16" s="19" t="s">
        <v>49</v>
      </c>
      <c r="D16" s="18"/>
      <c r="E16" s="21">
        <v>1500</v>
      </c>
      <c r="F16" s="18"/>
      <c r="G16" s="20"/>
      <c r="H16" s="67"/>
    </row>
    <row r="17" spans="1:8" x14ac:dyDescent="0.25">
      <c r="A17" s="4" t="s">
        <v>92</v>
      </c>
      <c r="B17" s="4"/>
      <c r="C17" s="19"/>
      <c r="D17" s="18"/>
      <c r="E17" s="21">
        <v>1500</v>
      </c>
      <c r="F17" s="18"/>
      <c r="G17" s="20"/>
      <c r="H17" s="67"/>
    </row>
    <row r="18" spans="1:8" x14ac:dyDescent="0.25">
      <c r="A18" s="4" t="s">
        <v>110</v>
      </c>
      <c r="B18" s="4"/>
      <c r="C18" s="19" t="s">
        <v>42</v>
      </c>
      <c r="D18" s="18"/>
      <c r="E18" s="21">
        <v>1500</v>
      </c>
      <c r="F18" s="114"/>
      <c r="G18" s="114"/>
      <c r="H18" s="67"/>
    </row>
    <row r="19" spans="1:8" x14ac:dyDescent="0.25">
      <c r="A19" s="4" t="s">
        <v>110</v>
      </c>
      <c r="B19" s="114"/>
      <c r="C19" s="19"/>
      <c r="D19" s="114"/>
      <c r="E19" s="95">
        <v>1500</v>
      </c>
      <c r="F19" s="18"/>
      <c r="G19" s="20"/>
      <c r="H19" s="67"/>
    </row>
    <row r="20" spans="1:8" x14ac:dyDescent="0.25">
      <c r="A20" s="4" t="s">
        <v>35</v>
      </c>
      <c r="B20" s="114"/>
      <c r="C20" s="114"/>
      <c r="D20" s="114"/>
      <c r="E20" s="130"/>
      <c r="F20" s="18"/>
      <c r="G20" s="20"/>
      <c r="H20" s="67"/>
    </row>
    <row r="21" spans="1:8" x14ac:dyDescent="0.25">
      <c r="A21" s="131"/>
      <c r="B21" s="63"/>
      <c r="C21" s="132"/>
      <c r="D21" s="133"/>
      <c r="E21" s="18"/>
      <c r="F21" s="18"/>
      <c r="G21" s="20"/>
      <c r="H21" s="67"/>
    </row>
    <row r="22" spans="1:8" x14ac:dyDescent="0.25">
      <c r="A22" s="16" t="s">
        <v>2</v>
      </c>
      <c r="B22" s="4"/>
      <c r="C22" s="3"/>
      <c r="D22" s="18"/>
      <c r="E22" s="75">
        <f>SUM(E10:E21)</f>
        <v>16400</v>
      </c>
      <c r="F22" s="75">
        <f>SUM(F10:F21)</f>
        <v>0</v>
      </c>
      <c r="G22" s="76">
        <f>SUM(G14:G21)</f>
        <v>0</v>
      </c>
      <c r="H22" s="67"/>
    </row>
    <row r="23" spans="1:8" ht="16.5" x14ac:dyDescent="0.35">
      <c r="A23" s="62"/>
      <c r="B23" s="62"/>
      <c r="C23" s="23"/>
      <c r="D23" s="201"/>
      <c r="E23" s="96" t="s">
        <v>166</v>
      </c>
      <c r="F23" s="201"/>
      <c r="G23" s="201"/>
      <c r="H23" s="67"/>
    </row>
    <row r="24" spans="1:8" ht="15.75" x14ac:dyDescent="0.25">
      <c r="A24" s="205" t="s">
        <v>148</v>
      </c>
      <c r="B24" s="201"/>
      <c r="C24" s="102"/>
      <c r="D24" s="103"/>
      <c r="E24" s="206"/>
      <c r="F24" s="61"/>
      <c r="G24" s="61"/>
      <c r="H24" s="67"/>
    </row>
    <row r="25" spans="1:8" ht="21" x14ac:dyDescent="0.35">
      <c r="A25" s="105" t="s">
        <v>149</v>
      </c>
      <c r="B25" s="105" t="s">
        <v>150</v>
      </c>
      <c r="C25" s="105" t="s">
        <v>151</v>
      </c>
      <c r="D25" s="105" t="s">
        <v>152</v>
      </c>
      <c r="E25" s="97"/>
      <c r="F25" s="201"/>
      <c r="G25" s="201"/>
      <c r="H25" s="67"/>
    </row>
    <row r="26" spans="1:8" x14ac:dyDescent="0.25">
      <c r="A26" s="114"/>
      <c r="B26" s="207">
        <f>E22</f>
        <v>16400</v>
      </c>
      <c r="C26" s="114"/>
      <c r="D26" s="114"/>
      <c r="E26" s="206"/>
      <c r="F26" s="208"/>
      <c r="G26" s="201"/>
      <c r="H26" s="67"/>
    </row>
    <row r="27" spans="1:8" x14ac:dyDescent="0.25">
      <c r="A27" s="114"/>
      <c r="B27" s="207"/>
      <c r="C27" s="114"/>
      <c r="D27" s="114"/>
      <c r="E27" s="206"/>
      <c r="F27" s="208"/>
      <c r="G27" s="201"/>
      <c r="H27" s="67"/>
    </row>
    <row r="28" spans="1:8" x14ac:dyDescent="0.25">
      <c r="A28" s="114"/>
      <c r="B28" s="207">
        <f>SUM(B26:B27)</f>
        <v>16400</v>
      </c>
      <c r="C28" s="114"/>
      <c r="D28" s="114"/>
      <c r="E28" s="206"/>
      <c r="F28" s="208"/>
      <c r="G28" s="201"/>
      <c r="H28" s="67"/>
    </row>
    <row r="29" spans="1:8" x14ac:dyDescent="0.25">
      <c r="A29" s="114" t="s">
        <v>154</v>
      </c>
      <c r="B29" s="209">
        <v>0.1</v>
      </c>
      <c r="C29" s="207">
        <f>B28*B29</f>
        <v>1640</v>
      </c>
      <c r="D29" s="114"/>
      <c r="E29" s="210"/>
      <c r="F29" s="201"/>
      <c r="G29" s="201"/>
      <c r="H29" s="67"/>
    </row>
    <row r="30" spans="1:8" x14ac:dyDescent="0.25">
      <c r="A30" s="211" t="s">
        <v>155</v>
      </c>
      <c r="B30" s="207">
        <f>B28-C29</f>
        <v>14760</v>
      </c>
      <c r="C30" s="207"/>
      <c r="D30" s="114"/>
      <c r="E30" s="92"/>
      <c r="F30" s="201"/>
      <c r="G30" s="201"/>
      <c r="H30" s="67"/>
    </row>
    <row r="31" spans="1:8" x14ac:dyDescent="0.25">
      <c r="A31" s="114" t="s">
        <v>161</v>
      </c>
      <c r="B31" s="114"/>
      <c r="C31" s="114">
        <v>3700</v>
      </c>
      <c r="D31" s="114"/>
      <c r="E31" s="97"/>
      <c r="F31" s="30"/>
      <c r="G31" s="201"/>
      <c r="H31" s="67"/>
    </row>
    <row r="32" spans="1:8" x14ac:dyDescent="0.25">
      <c r="A32" s="114" t="s">
        <v>193</v>
      </c>
      <c r="B32" s="114"/>
      <c r="C32" s="114">
        <v>6200</v>
      </c>
      <c r="D32" s="114"/>
      <c r="E32" s="92"/>
      <c r="F32" s="201"/>
      <c r="G32" s="201"/>
      <c r="H32" s="67"/>
    </row>
    <row r="33" spans="1:8" x14ac:dyDescent="0.25">
      <c r="A33" s="212" t="s">
        <v>195</v>
      </c>
      <c r="B33" s="112"/>
      <c r="C33" s="112">
        <v>4860</v>
      </c>
      <c r="D33" s="114"/>
      <c r="E33" s="92"/>
      <c r="F33" s="201"/>
      <c r="G33" s="201"/>
      <c r="H33" s="67"/>
    </row>
    <row r="34" spans="1:8" x14ac:dyDescent="0.25">
      <c r="A34" s="113"/>
      <c r="B34" s="114"/>
      <c r="C34" s="115"/>
      <c r="D34" s="114">
        <f>C31+C33</f>
        <v>8560</v>
      </c>
      <c r="E34" s="92"/>
      <c r="F34" s="201"/>
      <c r="G34" s="201"/>
      <c r="H34" s="67"/>
    </row>
    <row r="35" spans="1:8" x14ac:dyDescent="0.25">
      <c r="A35" s="116"/>
      <c r="B35" s="201"/>
      <c r="C35" s="115"/>
      <c r="D35" s="207"/>
      <c r="E35" s="210"/>
      <c r="F35" s="201"/>
      <c r="G35" s="201"/>
      <c r="H35" s="67"/>
    </row>
    <row r="36" spans="1:8" x14ac:dyDescent="0.25">
      <c r="A36" s="213" t="s">
        <v>2</v>
      </c>
      <c r="B36" s="207">
        <f>B30</f>
        <v>14760</v>
      </c>
      <c r="C36" s="207">
        <f>SUM(C31:C35)</f>
        <v>14760</v>
      </c>
      <c r="D36" s="207">
        <f>B36-C36</f>
        <v>0</v>
      </c>
      <c r="E36" s="210"/>
      <c r="F36" s="214"/>
      <c r="G36" s="201"/>
      <c r="H36" s="80"/>
    </row>
    <row r="37" spans="1:8" x14ac:dyDescent="0.25">
      <c r="A37" s="201"/>
      <c r="B37" s="201"/>
      <c r="C37" s="201"/>
      <c r="D37" s="201"/>
      <c r="E37" s="15"/>
      <c r="F37" s="201"/>
      <c r="G37" s="214"/>
      <c r="H37" s="67"/>
    </row>
    <row r="38" spans="1:8" x14ac:dyDescent="0.25">
      <c r="A38" s="118" t="s">
        <v>156</v>
      </c>
      <c r="B38" s="56" t="s">
        <v>157</v>
      </c>
      <c r="C38" s="56" t="s">
        <v>158</v>
      </c>
      <c r="D38" s="201"/>
      <c r="E38" s="15"/>
      <c r="F38" s="84"/>
      <c r="G38" s="201"/>
      <c r="H38" s="67"/>
    </row>
    <row r="39" spans="1:8" x14ac:dyDescent="0.25">
      <c r="A39" s="201"/>
      <c r="B39" s="201"/>
      <c r="C39" s="201"/>
      <c r="D39" s="201"/>
      <c r="E39" s="201"/>
      <c r="F39" s="57"/>
      <c r="G39" s="201"/>
      <c r="H39" s="67"/>
    </row>
    <row r="40" spans="1:8" x14ac:dyDescent="0.25">
      <c r="A40" s="56" t="s">
        <v>174</v>
      </c>
      <c r="B40" s="56" t="s">
        <v>175</v>
      </c>
      <c r="C40" s="201"/>
      <c r="D40" s="56" t="s">
        <v>176</v>
      </c>
      <c r="E40" s="201"/>
      <c r="F40" s="201"/>
      <c r="G40" s="201"/>
      <c r="H40" s="67"/>
    </row>
    <row r="41" spans="1:8" x14ac:dyDescent="0.25">
      <c r="A41" s="201"/>
      <c r="B41" s="201"/>
      <c r="C41" s="201"/>
      <c r="D41" s="201"/>
      <c r="E41" s="201"/>
      <c r="F41" s="201"/>
      <c r="G41" s="201"/>
      <c r="H41" s="67"/>
    </row>
    <row r="42" spans="1:8" x14ac:dyDescent="0.25">
      <c r="A42" s="201"/>
      <c r="B42" s="201"/>
      <c r="C42" s="201"/>
      <c r="D42" s="201"/>
      <c r="E42" s="201"/>
      <c r="F42" s="201"/>
      <c r="G42" s="201"/>
      <c r="H42" s="67"/>
    </row>
    <row r="43" spans="1:8" x14ac:dyDescent="0.25">
      <c r="A43" s="143"/>
      <c r="B43" s="143"/>
      <c r="C43" s="143"/>
      <c r="D43" s="143"/>
      <c r="E43" s="143"/>
      <c r="F43" s="143"/>
      <c r="G43" s="143"/>
      <c r="H43" s="67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C25" sqref="C25"/>
    </sheetView>
  </sheetViews>
  <sheetFormatPr defaultRowHeight="15" x14ac:dyDescent="0.25"/>
  <cols>
    <col min="1" max="1" width="17.5703125" customWidth="1"/>
    <col min="2" max="2" width="11.42578125" customWidth="1"/>
    <col min="3" max="3" width="11.28515625" customWidth="1"/>
    <col min="4" max="4" width="10.42578125" customWidth="1"/>
    <col min="5" max="5" width="10.28515625" customWidth="1"/>
  </cols>
  <sheetData>
    <row r="1" spans="1:9" ht="15.75" x14ac:dyDescent="0.25">
      <c r="A1" s="215"/>
      <c r="B1" s="216" t="s">
        <v>190</v>
      </c>
      <c r="C1" s="217"/>
      <c r="D1" s="217"/>
      <c r="E1" s="218"/>
      <c r="F1" s="201"/>
      <c r="G1" s="201"/>
      <c r="H1" s="67"/>
    </row>
    <row r="2" spans="1:9" x14ac:dyDescent="0.25">
      <c r="A2" s="219"/>
      <c r="B2" s="220" t="s">
        <v>5</v>
      </c>
      <c r="C2" s="220"/>
      <c r="D2" s="219"/>
      <c r="E2" s="218"/>
      <c r="F2" s="201"/>
      <c r="G2" s="201"/>
      <c r="H2" s="67"/>
    </row>
    <row r="3" spans="1:9" x14ac:dyDescent="0.25">
      <c r="A3" s="5"/>
      <c r="B3" s="5"/>
      <c r="C3" s="8" t="s">
        <v>34</v>
      </c>
      <c r="D3" s="5"/>
      <c r="E3" s="5"/>
      <c r="F3" s="201"/>
      <c r="G3" s="201"/>
      <c r="H3" s="67"/>
    </row>
    <row r="4" spans="1:9" ht="23.25" x14ac:dyDescent="0.25">
      <c r="A4" s="77" t="s">
        <v>197</v>
      </c>
      <c r="B4" s="77"/>
      <c r="C4" s="77"/>
      <c r="D4" s="77"/>
      <c r="E4" s="77"/>
      <c r="F4" s="78"/>
      <c r="G4" s="46"/>
      <c r="H4" s="67"/>
    </row>
    <row r="5" spans="1:9" x14ac:dyDescent="0.25">
      <c r="A5" s="202" t="s">
        <v>0</v>
      </c>
      <c r="B5" s="202" t="s">
        <v>167</v>
      </c>
      <c r="C5" s="202"/>
      <c r="D5" s="202" t="s">
        <v>9</v>
      </c>
      <c r="E5" s="203" t="s">
        <v>1</v>
      </c>
      <c r="F5" s="204" t="s">
        <v>123</v>
      </c>
      <c r="G5" s="203" t="s">
        <v>126</v>
      </c>
      <c r="H5" s="67"/>
    </row>
    <row r="6" spans="1:9" x14ac:dyDescent="0.25">
      <c r="A6" s="2" t="s">
        <v>37</v>
      </c>
      <c r="B6" s="2"/>
      <c r="C6" s="3">
        <v>1</v>
      </c>
      <c r="D6" s="18">
        <v>0</v>
      </c>
      <c r="E6" s="18"/>
      <c r="F6" s="18"/>
      <c r="G6" s="20"/>
      <c r="H6" s="67"/>
    </row>
    <row r="7" spans="1:9" x14ac:dyDescent="0.25">
      <c r="A7" s="63" t="s">
        <v>185</v>
      </c>
      <c r="B7" s="63"/>
      <c r="C7" s="19">
        <v>2</v>
      </c>
      <c r="D7" s="18"/>
      <c r="E7" s="21">
        <v>2500</v>
      </c>
      <c r="F7" s="18"/>
      <c r="G7" s="20"/>
      <c r="H7" s="67"/>
    </row>
    <row r="8" spans="1:9" x14ac:dyDescent="0.25">
      <c r="A8" s="2" t="s">
        <v>89</v>
      </c>
      <c r="B8" s="2"/>
      <c r="C8" s="3">
        <v>2</v>
      </c>
      <c r="D8" s="18">
        <v>0</v>
      </c>
      <c r="E8" s="18">
        <v>3700</v>
      </c>
      <c r="F8" s="201"/>
      <c r="G8" s="114"/>
      <c r="H8" s="67"/>
    </row>
    <row r="9" spans="1:9" x14ac:dyDescent="0.25">
      <c r="A9" s="4" t="s">
        <v>37</v>
      </c>
      <c r="B9" s="4"/>
      <c r="C9" s="3">
        <v>4</v>
      </c>
      <c r="D9" s="18"/>
      <c r="E9" s="18"/>
      <c r="F9" s="93"/>
      <c r="G9" s="2"/>
      <c r="H9" s="67"/>
    </row>
    <row r="10" spans="1:9" x14ac:dyDescent="0.25">
      <c r="A10" s="4" t="s">
        <v>92</v>
      </c>
      <c r="B10" s="4"/>
      <c r="C10" s="19">
        <v>5</v>
      </c>
      <c r="D10" s="18"/>
      <c r="E10" s="21">
        <v>2700</v>
      </c>
      <c r="F10" s="18"/>
      <c r="G10" s="20"/>
      <c r="H10" s="67"/>
    </row>
    <row r="11" spans="1:9" x14ac:dyDescent="0.25">
      <c r="A11" s="2" t="s">
        <v>116</v>
      </c>
      <c r="B11" s="4"/>
      <c r="C11" s="19">
        <v>6</v>
      </c>
      <c r="D11" s="18"/>
      <c r="E11" s="21">
        <v>1500</v>
      </c>
      <c r="F11" s="18"/>
      <c r="G11" s="20"/>
      <c r="H11" s="67"/>
    </row>
    <row r="12" spans="1:9" x14ac:dyDescent="0.25">
      <c r="A12" s="2" t="s">
        <v>116</v>
      </c>
      <c r="B12" s="2"/>
      <c r="C12" s="19" t="s">
        <v>49</v>
      </c>
      <c r="D12" s="18"/>
      <c r="E12" s="21">
        <v>1500</v>
      </c>
      <c r="F12" s="18"/>
      <c r="G12" s="20"/>
      <c r="H12" s="67"/>
    </row>
    <row r="13" spans="1:9" x14ac:dyDescent="0.25">
      <c r="A13" s="4" t="s">
        <v>92</v>
      </c>
      <c r="B13" s="4"/>
      <c r="C13" s="19"/>
      <c r="D13" s="18"/>
      <c r="E13" s="21">
        <v>1500</v>
      </c>
      <c r="F13" s="18"/>
      <c r="G13" s="20"/>
      <c r="H13" s="67"/>
      <c r="I13">
        <v>2500</v>
      </c>
    </row>
    <row r="14" spans="1:9" x14ac:dyDescent="0.25">
      <c r="A14" s="4" t="s">
        <v>110</v>
      </c>
      <c r="B14" s="4"/>
      <c r="C14" s="19" t="s">
        <v>42</v>
      </c>
      <c r="D14" s="18"/>
      <c r="E14" s="21">
        <v>1500</v>
      </c>
      <c r="F14" s="114"/>
      <c r="G14" s="114"/>
      <c r="H14" s="67"/>
    </row>
    <row r="15" spans="1:9" x14ac:dyDescent="0.25">
      <c r="A15" s="4" t="s">
        <v>110</v>
      </c>
      <c r="B15" s="114"/>
      <c r="C15" s="19"/>
      <c r="D15" s="114"/>
      <c r="E15" s="95">
        <v>1500</v>
      </c>
      <c r="F15" s="18"/>
      <c r="G15" s="20"/>
      <c r="H15" s="67"/>
    </row>
    <row r="16" spans="1:9" x14ac:dyDescent="0.25">
      <c r="A16" s="4" t="s">
        <v>35</v>
      </c>
      <c r="B16" s="114"/>
      <c r="C16" s="114"/>
      <c r="D16" s="114"/>
      <c r="E16" s="130"/>
      <c r="F16" s="18"/>
      <c r="G16" s="20"/>
      <c r="H16" s="67"/>
    </row>
    <row r="17" spans="1:8" x14ac:dyDescent="0.25">
      <c r="A17" s="131"/>
      <c r="B17" s="63"/>
      <c r="C17" s="132"/>
      <c r="D17" s="133"/>
      <c r="E17" s="18"/>
      <c r="F17" s="18"/>
      <c r="G17" s="20"/>
      <c r="H17" s="67"/>
    </row>
    <row r="18" spans="1:8" x14ac:dyDescent="0.25">
      <c r="A18" s="16" t="s">
        <v>2</v>
      </c>
      <c r="B18" s="4"/>
      <c r="C18" s="3"/>
      <c r="D18" s="18"/>
      <c r="E18" s="75">
        <f>SUM(E6:E17)</f>
        <v>16400</v>
      </c>
      <c r="F18" s="75">
        <f>SUM(F6:F17)</f>
        <v>0</v>
      </c>
      <c r="G18" s="76">
        <f>SUM(G10:G17)</f>
        <v>0</v>
      </c>
      <c r="H18" s="67"/>
    </row>
    <row r="19" spans="1:8" ht="16.5" x14ac:dyDescent="0.35">
      <c r="A19" s="62"/>
      <c r="B19" s="62"/>
      <c r="C19" s="23"/>
      <c r="D19" s="201"/>
      <c r="E19" s="96" t="s">
        <v>166</v>
      </c>
      <c r="F19" s="201"/>
      <c r="G19" s="201"/>
      <c r="H19" s="67"/>
    </row>
    <row r="20" spans="1:8" ht="15.75" x14ac:dyDescent="0.25">
      <c r="A20" s="205" t="s">
        <v>148</v>
      </c>
      <c r="B20" s="201"/>
      <c r="C20" s="102"/>
      <c r="D20" s="103"/>
      <c r="E20" s="206"/>
      <c r="F20" s="61"/>
      <c r="G20" s="61"/>
      <c r="H20" s="67"/>
    </row>
    <row r="21" spans="1:8" ht="21" x14ac:dyDescent="0.35">
      <c r="A21" s="105" t="s">
        <v>149</v>
      </c>
      <c r="B21" s="105" t="s">
        <v>150</v>
      </c>
      <c r="C21" s="105" t="s">
        <v>151</v>
      </c>
      <c r="D21" s="105" t="s">
        <v>152</v>
      </c>
      <c r="E21" s="97"/>
      <c r="F21" s="201"/>
      <c r="G21" s="201"/>
      <c r="H21" s="67"/>
    </row>
    <row r="22" spans="1:8" x14ac:dyDescent="0.25">
      <c r="A22" s="114"/>
      <c r="B22" s="207">
        <f>E18</f>
        <v>16400</v>
      </c>
      <c r="C22" s="114"/>
      <c r="D22" s="114"/>
      <c r="E22" s="206"/>
      <c r="F22" s="208"/>
      <c r="G22" s="201"/>
      <c r="H22" s="67"/>
    </row>
    <row r="23" spans="1:8" x14ac:dyDescent="0.25">
      <c r="A23" s="114"/>
      <c r="B23" s="207"/>
      <c r="C23" s="114"/>
      <c r="D23" s="114"/>
      <c r="E23" s="206"/>
      <c r="F23" s="208"/>
      <c r="G23" s="201"/>
      <c r="H23" s="67"/>
    </row>
    <row r="24" spans="1:8" x14ac:dyDescent="0.25">
      <c r="A24" s="114"/>
      <c r="B24" s="207">
        <f>SUM(B22:B23)</f>
        <v>16400</v>
      </c>
      <c r="C24" s="114"/>
      <c r="D24" s="114"/>
      <c r="E24" s="206"/>
      <c r="F24" s="208"/>
      <c r="G24" s="201"/>
      <c r="H24" s="67"/>
    </row>
    <row r="25" spans="1:8" x14ac:dyDescent="0.25">
      <c r="A25" s="114" t="s">
        <v>154</v>
      </c>
      <c r="B25" s="209">
        <v>0.1</v>
      </c>
      <c r="C25" s="207">
        <f>B24*B25</f>
        <v>1640</v>
      </c>
      <c r="D25" s="114"/>
      <c r="E25" s="210"/>
      <c r="F25" s="201"/>
      <c r="G25" s="201"/>
      <c r="H25" s="67"/>
    </row>
    <row r="26" spans="1:8" x14ac:dyDescent="0.25">
      <c r="B26" s="207">
        <f>B24-C25</f>
        <v>14760</v>
      </c>
      <c r="C26" s="207"/>
      <c r="D26" s="114"/>
      <c r="E26" s="92"/>
      <c r="F26" s="201"/>
      <c r="G26" s="201"/>
      <c r="H26" s="67"/>
    </row>
    <row r="27" spans="1:8" x14ac:dyDescent="0.25">
      <c r="A27" s="211" t="s">
        <v>155</v>
      </c>
      <c r="B27" s="88"/>
      <c r="C27" s="114"/>
      <c r="D27" s="114"/>
      <c r="E27" s="97"/>
      <c r="F27" s="30"/>
      <c r="G27" s="201"/>
      <c r="H27" s="67"/>
    </row>
    <row r="28" spans="1:8" x14ac:dyDescent="0.25">
      <c r="A28" s="114" t="s">
        <v>196</v>
      </c>
      <c r="B28" s="88"/>
      <c r="C28" s="114">
        <v>11060</v>
      </c>
      <c r="D28" s="114"/>
      <c r="E28" s="92"/>
      <c r="F28" s="201"/>
      <c r="G28" s="201"/>
      <c r="H28" s="67"/>
    </row>
    <row r="29" spans="1:8" x14ac:dyDescent="0.25">
      <c r="A29" s="212" t="s">
        <v>198</v>
      </c>
      <c r="B29" s="114"/>
      <c r="C29" s="112">
        <v>3700</v>
      </c>
      <c r="D29" s="114"/>
      <c r="E29" s="92"/>
      <c r="F29" s="201"/>
      <c r="G29" s="201"/>
      <c r="H29" s="67"/>
    </row>
    <row r="30" spans="1:8" x14ac:dyDescent="0.25">
      <c r="A30" s="113"/>
      <c r="B30" s="114"/>
      <c r="C30" s="115"/>
      <c r="D30" s="114"/>
      <c r="E30" s="92"/>
      <c r="F30" s="201"/>
      <c r="G30" s="201"/>
      <c r="H30" s="67"/>
    </row>
    <row r="31" spans="1:8" x14ac:dyDescent="0.25">
      <c r="A31" s="116"/>
      <c r="B31" s="201"/>
      <c r="C31" s="115"/>
      <c r="D31" s="207"/>
      <c r="E31" s="210"/>
      <c r="F31" s="201"/>
      <c r="G31" s="201"/>
      <c r="H31" s="67"/>
    </row>
    <row r="32" spans="1:8" x14ac:dyDescent="0.25">
      <c r="A32" s="213" t="s">
        <v>2</v>
      </c>
      <c r="B32" s="207">
        <f>B26</f>
        <v>14760</v>
      </c>
      <c r="C32" s="207">
        <f>SUM(C27:C31)</f>
        <v>14760</v>
      </c>
      <c r="D32" s="207">
        <f>B32-C32</f>
        <v>0</v>
      </c>
      <c r="E32" s="210"/>
      <c r="F32" s="214"/>
      <c r="G32" s="201"/>
      <c r="H32" s="80"/>
    </row>
    <row r="33" spans="1:8" x14ac:dyDescent="0.25">
      <c r="A33" s="201"/>
      <c r="B33" s="201"/>
      <c r="C33" s="201"/>
      <c r="D33" s="201"/>
      <c r="E33" s="15"/>
      <c r="F33" s="201"/>
      <c r="G33" s="214"/>
      <c r="H33" s="67"/>
    </row>
    <row r="34" spans="1:8" x14ac:dyDescent="0.25">
      <c r="A34" s="118" t="s">
        <v>156</v>
      </c>
      <c r="B34" s="56" t="s">
        <v>157</v>
      </c>
      <c r="C34" s="56" t="s">
        <v>158</v>
      </c>
      <c r="D34" s="201"/>
      <c r="E34" s="15"/>
      <c r="F34" s="84"/>
      <c r="G34" s="201"/>
      <c r="H34" s="67"/>
    </row>
    <row r="35" spans="1:8" x14ac:dyDescent="0.25">
      <c r="A35" s="201"/>
      <c r="B35" s="201"/>
      <c r="C35" s="201"/>
      <c r="D35" s="201"/>
      <c r="E35" s="201"/>
      <c r="F35" s="57"/>
      <c r="G35" s="201"/>
      <c r="H35" s="67"/>
    </row>
    <row r="36" spans="1:8" x14ac:dyDescent="0.25">
      <c r="A36" s="56" t="s">
        <v>174</v>
      </c>
      <c r="B36" s="56" t="s">
        <v>175</v>
      </c>
      <c r="C36" s="201"/>
      <c r="D36" s="56" t="s">
        <v>176</v>
      </c>
      <c r="E36" s="201"/>
      <c r="F36" s="201"/>
      <c r="G36" s="201"/>
      <c r="H36" s="67"/>
    </row>
    <row r="37" spans="1:8" x14ac:dyDescent="0.25">
      <c r="A37" s="201"/>
      <c r="B37" s="201"/>
      <c r="C37" s="201"/>
      <c r="D37" s="201"/>
      <c r="E37" s="201"/>
      <c r="F37" s="201"/>
      <c r="G37" s="201"/>
      <c r="H37" s="67"/>
    </row>
    <row r="38" spans="1:8" x14ac:dyDescent="0.25">
      <c r="A38" s="201"/>
      <c r="B38" s="201"/>
      <c r="C38" s="201"/>
      <c r="D38" s="201"/>
      <c r="E38" s="201"/>
      <c r="F38" s="201"/>
      <c r="G38" s="201"/>
      <c r="H38" s="67"/>
    </row>
    <row r="39" spans="1:8" x14ac:dyDescent="0.25">
      <c r="A39" s="143"/>
      <c r="B39" s="143"/>
      <c r="C39" s="143"/>
      <c r="D39" s="143"/>
      <c r="E39" s="143"/>
      <c r="F39" s="143"/>
      <c r="G39" s="143"/>
      <c r="H39" s="67"/>
    </row>
    <row r="49" spans="3:3" x14ac:dyDescent="0.25">
      <c r="C49">
        <v>1000</v>
      </c>
    </row>
    <row r="50" spans="3:3" x14ac:dyDescent="0.25">
      <c r="C50">
        <v>6500</v>
      </c>
    </row>
    <row r="51" spans="3:3" x14ac:dyDescent="0.25">
      <c r="C51">
        <v>1500</v>
      </c>
    </row>
    <row r="52" spans="3:3" x14ac:dyDescent="0.25">
      <c r="C52">
        <v>1500</v>
      </c>
    </row>
    <row r="53" spans="3:3" x14ac:dyDescent="0.25">
      <c r="C53">
        <v>5000</v>
      </c>
    </row>
    <row r="54" spans="3:3" x14ac:dyDescent="0.25">
      <c r="C54">
        <v>2500</v>
      </c>
    </row>
    <row r="55" spans="3:3" x14ac:dyDescent="0.25">
      <c r="C55">
        <v>760</v>
      </c>
    </row>
    <row r="56" spans="3:3" x14ac:dyDescent="0.25">
      <c r="C56">
        <v>2700</v>
      </c>
    </row>
    <row r="57" spans="3:3" x14ac:dyDescent="0.25">
      <c r="C57">
        <v>2500</v>
      </c>
    </row>
    <row r="58" spans="3:3" x14ac:dyDescent="0.25">
      <c r="C58">
        <v>2700</v>
      </c>
    </row>
    <row r="59" spans="3:3" x14ac:dyDescent="0.25">
      <c r="C59">
        <v>3000</v>
      </c>
    </row>
    <row r="60" spans="3:3" x14ac:dyDescent="0.25">
      <c r="C60">
        <v>4500</v>
      </c>
    </row>
    <row r="61" spans="3:3" x14ac:dyDescent="0.25">
      <c r="C61">
        <v>13000</v>
      </c>
    </row>
    <row r="62" spans="3:3" x14ac:dyDescent="0.25">
      <c r="C62">
        <f>SUM(C49:C61)</f>
        <v>47160</v>
      </c>
    </row>
    <row r="63" spans="3:3" x14ac:dyDescent="0.25">
      <c r="C63">
        <v>27500</v>
      </c>
    </row>
    <row r="64" spans="3:3" x14ac:dyDescent="0.25">
      <c r="C64">
        <f>SUM(C62:C63)</f>
        <v>74660</v>
      </c>
    </row>
  </sheetData>
  <pageMargins left="0.7" right="0.7" top="0.75" bottom="0.75" header="0.3" footer="0.3"/>
  <pageSetup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4" workbookViewId="0">
      <selection activeCell="I33" sqref="I33"/>
    </sheetView>
  </sheetViews>
  <sheetFormatPr defaultRowHeight="15" x14ac:dyDescent="0.25"/>
  <cols>
    <col min="1" max="1" width="16.28515625" customWidth="1"/>
    <col min="2" max="2" width="11" customWidth="1"/>
    <col min="3" max="3" width="11.140625" customWidth="1"/>
    <col min="4" max="4" width="11.28515625" customWidth="1"/>
    <col min="5" max="5" width="10.85546875" customWidth="1"/>
  </cols>
  <sheetData>
    <row r="1" spans="1:8" ht="15.75" x14ac:dyDescent="0.25">
      <c r="A1" s="215"/>
      <c r="B1" s="216" t="s">
        <v>190</v>
      </c>
      <c r="C1" s="217"/>
      <c r="D1" s="217"/>
      <c r="E1" s="218"/>
      <c r="F1" s="201"/>
      <c r="G1" s="201"/>
      <c r="H1" s="67"/>
    </row>
    <row r="2" spans="1:8" x14ac:dyDescent="0.25">
      <c r="A2" s="219"/>
      <c r="B2" s="220" t="s">
        <v>5</v>
      </c>
      <c r="C2" s="220"/>
      <c r="D2" s="219"/>
      <c r="E2" s="218"/>
      <c r="F2" s="201"/>
      <c r="G2" s="201"/>
      <c r="H2" s="67"/>
    </row>
    <row r="3" spans="1:8" x14ac:dyDescent="0.25">
      <c r="A3" s="5"/>
      <c r="B3" s="5"/>
      <c r="C3" s="8" t="s">
        <v>34</v>
      </c>
      <c r="D3" s="5"/>
      <c r="E3" s="5"/>
      <c r="F3" s="201"/>
      <c r="G3" s="201"/>
      <c r="H3" s="67"/>
    </row>
    <row r="4" spans="1:8" ht="23.25" x14ac:dyDescent="0.25">
      <c r="A4" s="77" t="s">
        <v>200</v>
      </c>
      <c r="B4" s="77"/>
      <c r="C4" s="77"/>
      <c r="D4" s="77"/>
      <c r="E4" s="77"/>
      <c r="F4" s="78"/>
      <c r="G4" s="46"/>
      <c r="H4" s="67"/>
    </row>
    <row r="5" spans="1:8" x14ac:dyDescent="0.25">
      <c r="A5" s="202" t="s">
        <v>0</v>
      </c>
      <c r="B5" s="202" t="s">
        <v>167</v>
      </c>
      <c r="C5" s="202"/>
      <c r="D5" s="202" t="s">
        <v>9</v>
      </c>
      <c r="E5" s="203" t="s">
        <v>1</v>
      </c>
      <c r="F5" s="204" t="s">
        <v>123</v>
      </c>
      <c r="G5" s="203" t="s">
        <v>126</v>
      </c>
      <c r="H5" s="67"/>
    </row>
    <row r="6" spans="1:8" x14ac:dyDescent="0.25">
      <c r="A6" s="2" t="s">
        <v>37</v>
      </c>
      <c r="B6" s="2"/>
      <c r="C6" s="3">
        <v>1</v>
      </c>
      <c r="D6" s="18">
        <v>0</v>
      </c>
      <c r="E6" s="18"/>
      <c r="F6" s="18"/>
      <c r="G6" s="20"/>
      <c r="H6" s="67"/>
    </row>
    <row r="7" spans="1:8" x14ac:dyDescent="0.25">
      <c r="A7" s="63" t="s">
        <v>185</v>
      </c>
      <c r="B7" s="63"/>
      <c r="C7" s="19">
        <v>2</v>
      </c>
      <c r="D7" s="18"/>
      <c r="E7" s="21">
        <v>2500</v>
      </c>
      <c r="F7" s="18"/>
      <c r="G7" s="20"/>
      <c r="H7" s="67"/>
    </row>
    <row r="8" spans="1:8" x14ac:dyDescent="0.25">
      <c r="A8" s="2" t="s">
        <v>89</v>
      </c>
      <c r="B8" s="2"/>
      <c r="C8" s="3">
        <v>2</v>
      </c>
      <c r="D8" s="18">
        <v>0</v>
      </c>
      <c r="E8" s="18">
        <v>3700</v>
      </c>
      <c r="F8" s="201"/>
      <c r="G8" s="114"/>
      <c r="H8" s="67"/>
    </row>
    <row r="9" spans="1:8" x14ac:dyDescent="0.25">
      <c r="A9" s="4" t="s">
        <v>37</v>
      </c>
      <c r="B9" s="4"/>
      <c r="C9" s="3">
        <v>4</v>
      </c>
      <c r="D9" s="18"/>
      <c r="E9" s="18"/>
      <c r="F9" s="93"/>
      <c r="G9" s="2"/>
      <c r="H9" s="67"/>
    </row>
    <row r="10" spans="1:8" x14ac:dyDescent="0.25">
      <c r="A10" s="4" t="s">
        <v>92</v>
      </c>
      <c r="B10" s="4"/>
      <c r="C10" s="19">
        <v>5</v>
      </c>
      <c r="D10" s="18"/>
      <c r="E10" s="21">
        <v>2700</v>
      </c>
      <c r="F10" s="18"/>
      <c r="G10" s="20"/>
      <c r="H10" s="67"/>
    </row>
    <row r="11" spans="1:8" x14ac:dyDescent="0.25">
      <c r="A11" s="2" t="s">
        <v>116</v>
      </c>
      <c r="B11" s="4"/>
      <c r="C11" s="19">
        <v>6</v>
      </c>
      <c r="D11" s="18"/>
      <c r="E11" s="21">
        <v>1500</v>
      </c>
      <c r="F11" s="18"/>
      <c r="G11" s="20"/>
      <c r="H11" s="67"/>
    </row>
    <row r="12" spans="1:8" x14ac:dyDescent="0.25">
      <c r="A12" s="2" t="s">
        <v>116</v>
      </c>
      <c r="B12" s="2"/>
      <c r="C12" s="19" t="s">
        <v>49</v>
      </c>
      <c r="D12" s="18"/>
      <c r="E12" s="21">
        <v>1500</v>
      </c>
      <c r="F12" s="18"/>
      <c r="G12" s="20"/>
      <c r="H12" s="67"/>
    </row>
    <row r="13" spans="1:8" x14ac:dyDescent="0.25">
      <c r="A13" s="4" t="s">
        <v>92</v>
      </c>
      <c r="B13" s="4"/>
      <c r="C13" s="19"/>
      <c r="D13" s="18"/>
      <c r="E13" s="21">
        <v>1500</v>
      </c>
      <c r="F13" s="18"/>
      <c r="G13" s="20"/>
      <c r="H13" s="67"/>
    </row>
    <row r="14" spans="1:8" x14ac:dyDescent="0.25">
      <c r="A14" s="4" t="s">
        <v>110</v>
      </c>
      <c r="B14" s="4"/>
      <c r="C14" s="19" t="s">
        <v>42</v>
      </c>
      <c r="D14" s="18"/>
      <c r="E14" s="21">
        <v>1500</v>
      </c>
      <c r="F14" s="114"/>
      <c r="G14" s="114"/>
      <c r="H14" s="67"/>
    </row>
    <row r="15" spans="1:8" x14ac:dyDescent="0.25">
      <c r="A15" s="4" t="s">
        <v>110</v>
      </c>
      <c r="B15" s="114"/>
      <c r="C15" s="19"/>
      <c r="D15" s="114"/>
      <c r="E15" s="95">
        <v>1500</v>
      </c>
      <c r="F15" s="18"/>
      <c r="G15" s="20"/>
      <c r="H15" s="67"/>
    </row>
    <row r="16" spans="1:8" x14ac:dyDescent="0.25">
      <c r="A16" s="4" t="s">
        <v>35</v>
      </c>
      <c r="B16" s="114"/>
      <c r="C16" s="114"/>
      <c r="D16" s="114"/>
      <c r="E16" s="130"/>
      <c r="F16" s="18"/>
      <c r="G16" s="20"/>
      <c r="H16" s="67"/>
    </row>
    <row r="17" spans="1:8" x14ac:dyDescent="0.25">
      <c r="A17" s="131"/>
      <c r="B17" s="63"/>
      <c r="C17" s="132"/>
      <c r="D17" s="133"/>
      <c r="E17" s="18"/>
      <c r="F17" s="18"/>
      <c r="G17" s="20"/>
      <c r="H17" s="67"/>
    </row>
    <row r="18" spans="1:8" x14ac:dyDescent="0.25">
      <c r="A18" s="16" t="s">
        <v>2</v>
      </c>
      <c r="B18" s="4"/>
      <c r="C18" s="3"/>
      <c r="D18" s="18"/>
      <c r="E18" s="75">
        <f>SUM(E6:E17)</f>
        <v>16400</v>
      </c>
      <c r="F18" s="75">
        <f>SUM(F6:F17)</f>
        <v>0</v>
      </c>
      <c r="G18" s="76">
        <f>SUM(G10:G17)</f>
        <v>0</v>
      </c>
      <c r="H18" s="67"/>
    </row>
    <row r="19" spans="1:8" ht="16.5" x14ac:dyDescent="0.35">
      <c r="A19" s="62"/>
      <c r="B19" s="62"/>
      <c r="C19" s="23"/>
      <c r="D19" s="201"/>
      <c r="E19" s="96" t="s">
        <v>166</v>
      </c>
      <c r="F19" s="201"/>
      <c r="G19" s="201"/>
      <c r="H19" s="67"/>
    </row>
    <row r="20" spans="1:8" ht="15.75" x14ac:dyDescent="0.25">
      <c r="A20" s="205" t="s">
        <v>148</v>
      </c>
      <c r="B20" s="201"/>
      <c r="C20" s="102"/>
      <c r="D20" s="103"/>
      <c r="E20" s="206"/>
      <c r="F20" s="61"/>
      <c r="G20" s="61"/>
      <c r="H20" s="67"/>
    </row>
    <row r="21" spans="1:8" ht="21" x14ac:dyDescent="0.35">
      <c r="A21" s="105" t="s">
        <v>149</v>
      </c>
      <c r="B21" s="105" t="s">
        <v>150</v>
      </c>
      <c r="C21" s="105" t="s">
        <v>151</v>
      </c>
      <c r="D21" s="105" t="s">
        <v>152</v>
      </c>
      <c r="E21" s="97"/>
      <c r="F21" s="201"/>
      <c r="G21" s="201"/>
      <c r="H21" s="67"/>
    </row>
    <row r="22" spans="1:8" x14ac:dyDescent="0.25">
      <c r="A22" s="114"/>
      <c r="B22" s="207">
        <f>E18</f>
        <v>16400</v>
      </c>
      <c r="C22" s="114"/>
      <c r="D22" s="114"/>
      <c r="E22" s="206"/>
      <c r="F22" s="208"/>
      <c r="G22" s="201"/>
      <c r="H22" s="67"/>
    </row>
    <row r="23" spans="1:8" x14ac:dyDescent="0.25">
      <c r="A23" s="114"/>
      <c r="B23" s="207"/>
      <c r="C23" s="114"/>
      <c r="D23" s="114"/>
      <c r="E23" s="206"/>
      <c r="F23" s="208"/>
      <c r="G23" s="201"/>
      <c r="H23" s="67"/>
    </row>
    <row r="24" spans="1:8" x14ac:dyDescent="0.25">
      <c r="A24" s="114"/>
      <c r="B24" s="207">
        <f>SUM(B22:B23)</f>
        <v>16400</v>
      </c>
      <c r="C24" s="114"/>
      <c r="D24" s="114"/>
      <c r="E24" s="206"/>
      <c r="F24" s="208"/>
      <c r="G24" s="201"/>
      <c r="H24" s="67"/>
    </row>
    <row r="25" spans="1:8" x14ac:dyDescent="0.25">
      <c r="A25" s="114" t="s">
        <v>154</v>
      </c>
      <c r="B25" s="209">
        <v>0.1</v>
      </c>
      <c r="C25" s="207">
        <f>B24*B25</f>
        <v>1640</v>
      </c>
      <c r="D25" s="114"/>
      <c r="E25" s="210"/>
      <c r="F25" s="201"/>
      <c r="G25" s="201"/>
      <c r="H25" s="67"/>
    </row>
    <row r="26" spans="1:8" x14ac:dyDescent="0.25">
      <c r="A26" s="67"/>
      <c r="B26" s="207">
        <f>B24-C25</f>
        <v>14760</v>
      </c>
      <c r="C26" s="207"/>
      <c r="D26" s="114"/>
      <c r="E26" s="92"/>
      <c r="F26" s="201"/>
      <c r="G26" s="201"/>
      <c r="H26" s="67"/>
    </row>
    <row r="27" spans="1:8" x14ac:dyDescent="0.25">
      <c r="A27" s="211" t="s">
        <v>155</v>
      </c>
      <c r="B27" s="88"/>
      <c r="C27" s="114"/>
      <c r="D27" s="114"/>
      <c r="E27" s="97"/>
      <c r="F27" s="30"/>
      <c r="G27" s="201"/>
      <c r="H27" s="67"/>
    </row>
    <row r="28" spans="1:8" x14ac:dyDescent="0.25">
      <c r="A28" s="114" t="s">
        <v>199</v>
      </c>
      <c r="B28" s="88"/>
      <c r="C28" s="114">
        <v>5040</v>
      </c>
      <c r="D28" s="114"/>
      <c r="E28" s="92"/>
      <c r="F28" s="201"/>
      <c r="G28" s="201"/>
      <c r="H28" s="67"/>
    </row>
    <row r="29" spans="1:8" x14ac:dyDescent="0.25">
      <c r="A29" s="212" t="s">
        <v>198</v>
      </c>
      <c r="B29" s="114"/>
      <c r="C29" s="112">
        <v>3700</v>
      </c>
      <c r="D29" s="114"/>
      <c r="E29" s="92"/>
      <c r="F29" s="201"/>
      <c r="G29" s="201"/>
      <c r="H29" s="67"/>
    </row>
    <row r="30" spans="1:8" s="67" customFormat="1" x14ac:dyDescent="0.25">
      <c r="A30" s="116" t="s">
        <v>193</v>
      </c>
      <c r="B30" s="114"/>
      <c r="C30" s="112">
        <v>3000</v>
      </c>
      <c r="D30" s="114"/>
      <c r="E30" s="92"/>
      <c r="F30" s="201"/>
      <c r="G30" s="201"/>
    </row>
    <row r="31" spans="1:8" x14ac:dyDescent="0.25">
      <c r="A31" s="113" t="s">
        <v>96</v>
      </c>
      <c r="B31" s="114"/>
      <c r="C31" s="115">
        <v>3020</v>
      </c>
      <c r="D31" s="114"/>
      <c r="E31" s="92"/>
      <c r="F31" s="201"/>
      <c r="G31" s="201"/>
      <c r="H31" s="67"/>
    </row>
    <row r="32" spans="1:8" x14ac:dyDescent="0.25">
      <c r="A32" s="116"/>
      <c r="B32" s="201"/>
      <c r="C32" s="115"/>
      <c r="D32" s="207"/>
      <c r="E32" s="210"/>
      <c r="F32" s="201"/>
      <c r="G32" s="201"/>
      <c r="H32" s="67"/>
    </row>
    <row r="33" spans="1:8" x14ac:dyDescent="0.25">
      <c r="A33" s="213" t="s">
        <v>2</v>
      </c>
      <c r="B33" s="207">
        <f>B26</f>
        <v>14760</v>
      </c>
      <c r="C33" s="207">
        <f>SUM(C27:C32)</f>
        <v>14760</v>
      </c>
      <c r="D33" s="207">
        <f>B33-C33</f>
        <v>0</v>
      </c>
      <c r="E33" s="210"/>
      <c r="F33" s="214"/>
      <c r="G33" s="201"/>
      <c r="H33" s="80"/>
    </row>
    <row r="34" spans="1:8" x14ac:dyDescent="0.25">
      <c r="A34" s="201"/>
      <c r="B34" s="201"/>
      <c r="C34" s="201"/>
      <c r="D34" s="201"/>
      <c r="E34" s="15"/>
      <c r="F34" s="201"/>
      <c r="G34" s="214"/>
      <c r="H34" s="67"/>
    </row>
    <row r="35" spans="1:8" x14ac:dyDescent="0.25">
      <c r="A35" s="118" t="s">
        <v>156</v>
      </c>
      <c r="B35" s="56" t="s">
        <v>157</v>
      </c>
      <c r="C35" s="56" t="s">
        <v>158</v>
      </c>
      <c r="D35" s="201"/>
      <c r="E35" s="15"/>
      <c r="F35" s="84"/>
      <c r="G35" s="201"/>
      <c r="H35" s="67"/>
    </row>
    <row r="36" spans="1:8" x14ac:dyDescent="0.25">
      <c r="A36" s="201"/>
      <c r="B36" s="201"/>
      <c r="C36" s="201"/>
      <c r="D36" s="201"/>
      <c r="E36" s="201"/>
      <c r="F36" s="57"/>
      <c r="G36" s="201"/>
      <c r="H36" s="67"/>
    </row>
    <row r="37" spans="1:8" x14ac:dyDescent="0.25">
      <c r="A37" s="56" t="s">
        <v>174</v>
      </c>
      <c r="B37" s="56" t="s">
        <v>175</v>
      </c>
      <c r="C37" s="201"/>
      <c r="D37" s="56" t="s">
        <v>176</v>
      </c>
      <c r="E37" s="201"/>
      <c r="F37" s="201"/>
      <c r="G37" s="201"/>
      <c r="H37" s="67"/>
    </row>
    <row r="38" spans="1:8" x14ac:dyDescent="0.25">
      <c r="A38" s="201"/>
      <c r="B38" s="201"/>
      <c r="C38" s="201"/>
      <c r="D38" s="201"/>
      <c r="E38" s="201"/>
      <c r="F38" s="201"/>
      <c r="G38" s="201"/>
      <c r="H38" s="67"/>
    </row>
    <row r="39" spans="1:8" x14ac:dyDescent="0.25">
      <c r="A39" s="201"/>
      <c r="B39" s="201"/>
      <c r="C39" s="201"/>
      <c r="D39" s="201"/>
      <c r="E39" s="201"/>
      <c r="F39" s="201"/>
      <c r="G39" s="201"/>
      <c r="H39" s="67"/>
    </row>
    <row r="40" spans="1:8" x14ac:dyDescent="0.25">
      <c r="A40" s="143"/>
      <c r="B40" s="143"/>
      <c r="C40" s="143"/>
      <c r="D40" s="143"/>
      <c r="E40" s="143"/>
      <c r="F40" s="143"/>
      <c r="G40" s="143"/>
      <c r="H40" s="67"/>
    </row>
  </sheetData>
  <pageMargins left="0.7" right="0.7" top="0.75" bottom="0.75" header="0.3" footer="0.3"/>
  <pageSetup orientation="portrait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D33" sqref="D33"/>
    </sheetView>
  </sheetViews>
  <sheetFormatPr defaultRowHeight="15" x14ac:dyDescent="0.25"/>
  <cols>
    <col min="1" max="1" width="17.28515625" customWidth="1"/>
    <col min="2" max="2" width="11.5703125" customWidth="1"/>
    <col min="3" max="3" width="10.42578125" customWidth="1"/>
    <col min="4" max="4" width="11.7109375" customWidth="1"/>
    <col min="5" max="5" width="12.140625" customWidth="1"/>
  </cols>
  <sheetData>
    <row r="1" spans="1:6" ht="15.75" x14ac:dyDescent="0.25">
      <c r="A1" s="215"/>
      <c r="B1" s="216" t="s">
        <v>190</v>
      </c>
      <c r="C1" s="217"/>
      <c r="D1" s="217"/>
      <c r="E1" s="218"/>
      <c r="F1" s="201"/>
    </row>
    <row r="2" spans="1:6" x14ac:dyDescent="0.25">
      <c r="A2" s="219"/>
      <c r="B2" s="220" t="s">
        <v>5</v>
      </c>
      <c r="C2" s="220"/>
      <c r="D2" s="219"/>
      <c r="E2" s="218"/>
      <c r="F2" s="201"/>
    </row>
    <row r="3" spans="1:6" x14ac:dyDescent="0.25">
      <c r="A3" s="5"/>
      <c r="B3" s="5"/>
      <c r="C3" s="8" t="s">
        <v>34</v>
      </c>
      <c r="D3" s="5"/>
      <c r="E3" s="5"/>
      <c r="F3" s="201"/>
    </row>
    <row r="4" spans="1:6" ht="23.25" x14ac:dyDescent="0.25">
      <c r="A4" s="77" t="s">
        <v>200</v>
      </c>
      <c r="B4" s="77"/>
      <c r="C4" s="77"/>
      <c r="D4" s="77"/>
      <c r="E4" s="77"/>
      <c r="F4" s="78"/>
    </row>
    <row r="5" spans="1:6" x14ac:dyDescent="0.25">
      <c r="A5" s="202" t="s">
        <v>0</v>
      </c>
      <c r="B5" s="202" t="s">
        <v>167</v>
      </c>
      <c r="C5" s="202"/>
      <c r="D5" s="202" t="s">
        <v>9</v>
      </c>
      <c r="E5" s="203" t="s">
        <v>1</v>
      </c>
      <c r="F5" s="204" t="s">
        <v>123</v>
      </c>
    </row>
    <row r="6" spans="1:6" x14ac:dyDescent="0.25">
      <c r="A6" s="2" t="s">
        <v>37</v>
      </c>
      <c r="B6" s="2"/>
      <c r="C6" s="3">
        <v>1</v>
      </c>
      <c r="D6" s="18">
        <v>0</v>
      </c>
      <c r="E6" s="18"/>
      <c r="F6" s="18"/>
    </row>
    <row r="7" spans="1:6" x14ac:dyDescent="0.25">
      <c r="A7" s="63" t="s">
        <v>185</v>
      </c>
      <c r="B7" s="63"/>
      <c r="C7" s="19">
        <v>2</v>
      </c>
      <c r="D7" s="18"/>
      <c r="E7" s="21">
        <v>2500</v>
      </c>
      <c r="F7" s="18"/>
    </row>
    <row r="8" spans="1:6" x14ac:dyDescent="0.25">
      <c r="A8" s="2" t="s">
        <v>89</v>
      </c>
      <c r="B8" s="2"/>
      <c r="C8" s="3">
        <v>2</v>
      </c>
      <c r="D8" s="18">
        <v>0</v>
      </c>
      <c r="E8" s="18">
        <v>3700</v>
      </c>
      <c r="F8" s="201"/>
    </row>
    <row r="9" spans="1:6" x14ac:dyDescent="0.25">
      <c r="A9" s="4" t="s">
        <v>37</v>
      </c>
      <c r="B9" s="4"/>
      <c r="C9" s="3">
        <v>4</v>
      </c>
      <c r="D9" s="18"/>
      <c r="E9" s="18"/>
      <c r="F9" s="93"/>
    </row>
    <row r="10" spans="1:6" x14ac:dyDescent="0.25">
      <c r="A10" s="4" t="s">
        <v>92</v>
      </c>
      <c r="B10" s="4"/>
      <c r="C10" s="19">
        <v>5</v>
      </c>
      <c r="D10" s="18"/>
      <c r="E10" s="21"/>
      <c r="F10" s="18"/>
    </row>
    <row r="11" spans="1:6" x14ac:dyDescent="0.25">
      <c r="A11" s="2" t="s">
        <v>116</v>
      </c>
      <c r="B11" s="4"/>
      <c r="C11" s="19">
        <v>6</v>
      </c>
      <c r="D11" s="18"/>
      <c r="E11" s="21">
        <v>1500</v>
      </c>
      <c r="F11" s="18"/>
    </row>
    <row r="12" spans="1:6" x14ac:dyDescent="0.25">
      <c r="A12" s="2" t="s">
        <v>116</v>
      </c>
      <c r="B12" s="2"/>
      <c r="C12" s="19" t="s">
        <v>49</v>
      </c>
      <c r="D12" s="18"/>
      <c r="E12" s="21">
        <v>1500</v>
      </c>
      <c r="F12" s="18"/>
    </row>
    <row r="13" spans="1:6" x14ac:dyDescent="0.25">
      <c r="A13" s="4" t="s">
        <v>92</v>
      </c>
      <c r="B13" s="4"/>
      <c r="C13" s="19"/>
      <c r="D13" s="18"/>
      <c r="E13" s="21"/>
      <c r="F13" s="18"/>
    </row>
    <row r="14" spans="1:6" x14ac:dyDescent="0.25">
      <c r="A14" s="4" t="s">
        <v>110</v>
      </c>
      <c r="B14" s="4"/>
      <c r="C14" s="19" t="s">
        <v>42</v>
      </c>
      <c r="D14" s="18"/>
      <c r="E14" s="21">
        <v>1500</v>
      </c>
      <c r="F14" s="114"/>
    </row>
    <row r="15" spans="1:6" x14ac:dyDescent="0.25">
      <c r="A15" s="4" t="s">
        <v>110</v>
      </c>
      <c r="B15" s="114"/>
      <c r="C15" s="19"/>
      <c r="D15" s="114"/>
      <c r="E15" s="95">
        <v>1500</v>
      </c>
      <c r="F15" s="18"/>
    </row>
    <row r="16" spans="1:6" x14ac:dyDescent="0.25">
      <c r="A16" s="4" t="s">
        <v>35</v>
      </c>
      <c r="B16" s="114"/>
      <c r="C16" s="114"/>
      <c r="D16" s="114"/>
      <c r="E16" s="130"/>
      <c r="F16" s="18"/>
    </row>
    <row r="17" spans="1:6" x14ac:dyDescent="0.25">
      <c r="A17" s="131"/>
      <c r="B17" s="63"/>
      <c r="C17" s="132"/>
      <c r="D17" s="133"/>
      <c r="E17" s="18"/>
      <c r="F17" s="18"/>
    </row>
    <row r="18" spans="1:6" x14ac:dyDescent="0.25">
      <c r="A18" s="16" t="s">
        <v>2</v>
      </c>
      <c r="B18" s="4"/>
      <c r="C18" s="3"/>
      <c r="D18" s="18"/>
      <c r="E18" s="75">
        <f>SUM(E6:E17)</f>
        <v>12200</v>
      </c>
      <c r="F18" s="75">
        <f>SUM(F6:F17)</f>
        <v>0</v>
      </c>
    </row>
    <row r="19" spans="1:6" ht="16.5" x14ac:dyDescent="0.35">
      <c r="A19" s="62"/>
      <c r="B19" s="62"/>
      <c r="C19" s="23"/>
      <c r="D19" s="201"/>
      <c r="E19" s="96" t="s">
        <v>166</v>
      </c>
      <c r="F19" s="201"/>
    </row>
    <row r="20" spans="1:6" ht="15.75" x14ac:dyDescent="0.25">
      <c r="A20" s="205" t="s">
        <v>148</v>
      </c>
      <c r="B20" s="201"/>
      <c r="C20" s="102"/>
      <c r="D20" s="103"/>
      <c r="E20" s="206"/>
      <c r="F20" s="61"/>
    </row>
    <row r="21" spans="1:6" ht="21" x14ac:dyDescent="0.35">
      <c r="A21" s="105" t="s">
        <v>149</v>
      </c>
      <c r="B21" s="105" t="s">
        <v>150</v>
      </c>
      <c r="C21" s="105" t="s">
        <v>151</v>
      </c>
      <c r="D21" s="105" t="s">
        <v>152</v>
      </c>
      <c r="E21" s="97"/>
      <c r="F21" s="201"/>
    </row>
    <row r="22" spans="1:6" x14ac:dyDescent="0.25">
      <c r="A22" s="114"/>
      <c r="B22" s="207">
        <f>E18</f>
        <v>12200</v>
      </c>
      <c r="C22" s="114"/>
      <c r="D22" s="114"/>
      <c r="E22" s="206"/>
      <c r="F22" s="208"/>
    </row>
    <row r="23" spans="1:6" x14ac:dyDescent="0.25">
      <c r="A23" s="114"/>
      <c r="B23" s="207"/>
      <c r="C23" s="114"/>
      <c r="D23" s="114"/>
      <c r="E23" s="206"/>
      <c r="F23" s="208"/>
    </row>
    <row r="24" spans="1:6" x14ac:dyDescent="0.25">
      <c r="A24" s="114"/>
      <c r="B24" s="207">
        <f>SUM(B22:B23)</f>
        <v>12200</v>
      </c>
      <c r="C24" s="114"/>
      <c r="D24" s="114"/>
      <c r="E24" s="206"/>
      <c r="F24" s="208"/>
    </row>
    <row r="25" spans="1:6" x14ac:dyDescent="0.25">
      <c r="A25" s="114" t="s">
        <v>154</v>
      </c>
      <c r="B25" s="209">
        <v>0.1</v>
      </c>
      <c r="C25" s="207">
        <f>B24*B25</f>
        <v>1220</v>
      </c>
      <c r="D25" s="114"/>
      <c r="E25" s="210"/>
      <c r="F25" s="201"/>
    </row>
    <row r="26" spans="1:6" x14ac:dyDescent="0.25">
      <c r="A26" s="67"/>
      <c r="B26" s="207">
        <f>B24-C25</f>
        <v>10980</v>
      </c>
      <c r="C26" s="207"/>
      <c r="D26" s="114"/>
      <c r="E26" s="92"/>
      <c r="F26" s="201"/>
    </row>
    <row r="27" spans="1:6" x14ac:dyDescent="0.25">
      <c r="A27" s="211" t="s">
        <v>155</v>
      </c>
      <c r="B27" s="88"/>
      <c r="C27" s="114"/>
      <c r="D27" s="114"/>
      <c r="E27" s="97"/>
      <c r="F27" s="30"/>
    </row>
    <row r="28" spans="1:6" x14ac:dyDescent="0.25">
      <c r="A28" s="114" t="s">
        <v>201</v>
      </c>
      <c r="B28" s="88"/>
      <c r="C28" s="114">
        <v>6080</v>
      </c>
      <c r="D28" s="114"/>
      <c r="E28" s="92"/>
      <c r="F28" s="201"/>
    </row>
    <row r="29" spans="1:6" x14ac:dyDescent="0.25">
      <c r="A29" s="212" t="s">
        <v>198</v>
      </c>
      <c r="B29" s="114"/>
      <c r="C29" s="112">
        <v>3700</v>
      </c>
      <c r="D29" s="114"/>
      <c r="E29" s="92"/>
      <c r="F29" s="201"/>
    </row>
    <row r="30" spans="1:6" x14ac:dyDescent="0.25">
      <c r="A30" s="116"/>
      <c r="B30" s="114"/>
      <c r="C30" s="112"/>
      <c r="D30" s="114"/>
      <c r="E30" s="92"/>
      <c r="F30" s="201"/>
    </row>
    <row r="31" spans="1:6" x14ac:dyDescent="0.25">
      <c r="A31" s="113" t="s">
        <v>96</v>
      </c>
      <c r="B31" s="114"/>
      <c r="C31" s="115"/>
      <c r="D31" s="114"/>
      <c r="E31" s="92"/>
      <c r="F31" s="201"/>
    </row>
    <row r="32" spans="1:6" x14ac:dyDescent="0.25">
      <c r="A32" s="116"/>
      <c r="B32" s="201"/>
      <c r="C32" s="115"/>
      <c r="D32" s="207"/>
      <c r="E32" s="210"/>
      <c r="F32" s="201"/>
    </row>
    <row r="33" spans="1:6" x14ac:dyDescent="0.25">
      <c r="A33" s="213" t="s">
        <v>2</v>
      </c>
      <c r="B33" s="207">
        <f>B26</f>
        <v>10980</v>
      </c>
      <c r="C33" s="207">
        <f>SUM(C27:C32)</f>
        <v>9780</v>
      </c>
      <c r="D33" s="207">
        <f>B33-C33</f>
        <v>1200</v>
      </c>
      <c r="E33" s="210"/>
      <c r="F33" s="214"/>
    </row>
    <row r="34" spans="1:6" x14ac:dyDescent="0.25">
      <c r="A34" s="201"/>
      <c r="B34" s="201"/>
      <c r="C34" s="201"/>
      <c r="D34" s="201"/>
      <c r="E34" s="15"/>
      <c r="F34" s="201"/>
    </row>
    <row r="35" spans="1:6" x14ac:dyDescent="0.25">
      <c r="A35" s="118" t="s">
        <v>156</v>
      </c>
      <c r="B35" s="56" t="s">
        <v>157</v>
      </c>
      <c r="C35" s="56" t="s">
        <v>158</v>
      </c>
      <c r="D35" s="201"/>
      <c r="E35" s="15"/>
      <c r="F35" s="84"/>
    </row>
    <row r="36" spans="1:6" x14ac:dyDescent="0.25">
      <c r="A36" s="201"/>
      <c r="B36" s="201"/>
      <c r="C36" s="201"/>
      <c r="D36" s="201"/>
      <c r="E36" s="201"/>
      <c r="F36" s="57"/>
    </row>
    <row r="37" spans="1:6" x14ac:dyDescent="0.25">
      <c r="A37" s="56" t="s">
        <v>174</v>
      </c>
      <c r="B37" s="56" t="s">
        <v>175</v>
      </c>
      <c r="C37" s="201"/>
      <c r="D37" s="56" t="s">
        <v>176</v>
      </c>
      <c r="E37" s="201"/>
      <c r="F37" s="201"/>
    </row>
    <row r="38" spans="1:6" x14ac:dyDescent="0.25">
      <c r="A38" s="201"/>
      <c r="B38" s="201"/>
      <c r="C38" s="201"/>
      <c r="D38" s="201"/>
      <c r="E38" s="201"/>
      <c r="F38" s="201"/>
    </row>
    <row r="39" spans="1:6" x14ac:dyDescent="0.25">
      <c r="A39" s="201"/>
      <c r="B39" s="201"/>
      <c r="C39" s="201"/>
      <c r="D39" s="201"/>
      <c r="E39" s="201"/>
      <c r="F39" s="201"/>
    </row>
    <row r="40" spans="1:6" x14ac:dyDescent="0.25">
      <c r="A40" s="143"/>
      <c r="B40" s="143"/>
      <c r="C40" s="143"/>
      <c r="D40" s="143"/>
      <c r="E40" s="143"/>
      <c r="F40" s="14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" workbookViewId="0">
      <selection activeCell="C29" sqref="C29"/>
    </sheetView>
  </sheetViews>
  <sheetFormatPr defaultRowHeight="15" x14ac:dyDescent="0.25"/>
  <cols>
    <col min="1" max="1" width="15.42578125" customWidth="1"/>
    <col min="2" max="2" width="11.5703125" customWidth="1"/>
    <col min="3" max="4" width="10.42578125" customWidth="1"/>
  </cols>
  <sheetData>
    <row r="1" spans="1:7" ht="15.75" x14ac:dyDescent="0.25">
      <c r="A1" s="215"/>
      <c r="B1" s="216" t="s">
        <v>190</v>
      </c>
      <c r="C1" s="217"/>
      <c r="D1" s="217"/>
      <c r="E1" s="218"/>
      <c r="F1" s="201"/>
      <c r="G1" s="67"/>
    </row>
    <row r="2" spans="1:7" x14ac:dyDescent="0.25">
      <c r="A2" s="219"/>
      <c r="B2" s="220" t="s">
        <v>5</v>
      </c>
      <c r="C2" s="220"/>
      <c r="D2" s="219"/>
      <c r="E2" s="218"/>
      <c r="F2" s="201"/>
      <c r="G2" s="67"/>
    </row>
    <row r="3" spans="1:7" x14ac:dyDescent="0.25">
      <c r="A3" s="5"/>
      <c r="B3" s="5"/>
      <c r="C3" s="8" t="s">
        <v>34</v>
      </c>
      <c r="D3" s="5"/>
      <c r="E3" s="5"/>
      <c r="F3" s="201"/>
      <c r="G3" s="67"/>
    </row>
    <row r="4" spans="1:7" ht="23.25" x14ac:dyDescent="0.25">
      <c r="A4" s="77" t="s">
        <v>204</v>
      </c>
      <c r="B4" s="77"/>
      <c r="C4" s="77"/>
      <c r="D4" s="77"/>
      <c r="E4" s="77"/>
      <c r="F4" s="78"/>
      <c r="G4" s="67"/>
    </row>
    <row r="5" spans="1:7" x14ac:dyDescent="0.25">
      <c r="A5" s="202" t="s">
        <v>0</v>
      </c>
      <c r="B5" s="202" t="s">
        <v>167</v>
      </c>
      <c r="C5" s="202"/>
      <c r="D5" s="202" t="s">
        <v>9</v>
      </c>
      <c r="E5" s="203" t="s">
        <v>1</v>
      </c>
      <c r="F5" s="204" t="s">
        <v>123</v>
      </c>
      <c r="G5" s="221" t="s">
        <v>3</v>
      </c>
    </row>
    <row r="6" spans="1:7" x14ac:dyDescent="0.25">
      <c r="A6" s="2" t="s">
        <v>37</v>
      </c>
      <c r="B6" s="2"/>
      <c r="C6" s="3">
        <v>1</v>
      </c>
      <c r="D6" s="18">
        <v>0</v>
      </c>
      <c r="E6" s="18"/>
      <c r="F6" s="18"/>
      <c r="G6" s="88"/>
    </row>
    <row r="7" spans="1:7" x14ac:dyDescent="0.25">
      <c r="A7" s="63" t="s">
        <v>185</v>
      </c>
      <c r="B7" s="63"/>
      <c r="C7" s="19">
        <v>2</v>
      </c>
      <c r="D7" s="18"/>
      <c r="E7" s="21">
        <v>2500</v>
      </c>
      <c r="F7" s="18"/>
      <c r="G7" s="88"/>
    </row>
    <row r="8" spans="1:7" x14ac:dyDescent="0.25">
      <c r="A8" s="2" t="s">
        <v>89</v>
      </c>
      <c r="B8" s="2"/>
      <c r="C8" s="3">
        <v>2</v>
      </c>
      <c r="D8" s="18">
        <v>0</v>
      </c>
      <c r="E8" s="18">
        <v>3700</v>
      </c>
      <c r="F8" s="114"/>
      <c r="G8" s="88"/>
    </row>
    <row r="9" spans="1:7" x14ac:dyDescent="0.25">
      <c r="A9" s="4" t="s">
        <v>37</v>
      </c>
      <c r="B9" s="4"/>
      <c r="C9" s="3">
        <v>4</v>
      </c>
      <c r="D9" s="18"/>
      <c r="E9" s="18"/>
      <c r="F9" s="18"/>
      <c r="G9" s="88"/>
    </row>
    <row r="10" spans="1:7" x14ac:dyDescent="0.25">
      <c r="A10" s="4" t="s">
        <v>92</v>
      </c>
      <c r="B10" s="4"/>
      <c r="C10" s="19">
        <v>5</v>
      </c>
      <c r="D10" s="18"/>
      <c r="E10" s="21"/>
      <c r="F10" s="18"/>
      <c r="G10" s="88"/>
    </row>
    <row r="11" spans="1:7" x14ac:dyDescent="0.25">
      <c r="A11" s="2" t="s">
        <v>116</v>
      </c>
      <c r="B11" s="4"/>
      <c r="C11" s="19">
        <v>6</v>
      </c>
      <c r="D11" s="18"/>
      <c r="E11" s="21">
        <v>1500</v>
      </c>
      <c r="F11" s="18"/>
      <c r="G11" s="88"/>
    </row>
    <row r="12" spans="1:7" x14ac:dyDescent="0.25">
      <c r="A12" s="2" t="s">
        <v>116</v>
      </c>
      <c r="B12" s="2"/>
      <c r="C12" s="19" t="s">
        <v>49</v>
      </c>
      <c r="D12" s="18"/>
      <c r="E12" s="21">
        <v>1500</v>
      </c>
      <c r="F12" s="18"/>
      <c r="G12" s="88"/>
    </row>
    <row r="13" spans="1:7" x14ac:dyDescent="0.25">
      <c r="A13" s="4" t="s">
        <v>92</v>
      </c>
      <c r="B13" s="4"/>
      <c r="C13" s="19"/>
      <c r="D13" s="18"/>
      <c r="E13" s="21"/>
      <c r="F13" s="18"/>
      <c r="G13" s="88"/>
    </row>
    <row r="14" spans="1:7" x14ac:dyDescent="0.25">
      <c r="A14" s="4" t="s">
        <v>35</v>
      </c>
      <c r="B14" s="4"/>
      <c r="C14" s="19"/>
      <c r="D14" s="18"/>
      <c r="E14" s="21"/>
      <c r="F14" s="114"/>
      <c r="G14" s="88"/>
    </row>
    <row r="15" spans="1:7" x14ac:dyDescent="0.25">
      <c r="A15" s="4" t="s">
        <v>35</v>
      </c>
      <c r="B15" s="114"/>
      <c r="C15" s="19"/>
      <c r="D15" s="114"/>
      <c r="E15" s="95"/>
      <c r="F15" s="18"/>
      <c r="G15" s="88"/>
    </row>
    <row r="16" spans="1:7" x14ac:dyDescent="0.25">
      <c r="A16" s="4" t="s">
        <v>35</v>
      </c>
      <c r="B16" s="114"/>
      <c r="C16" s="114"/>
      <c r="D16" s="114"/>
      <c r="E16" s="130"/>
      <c r="F16" s="18"/>
      <c r="G16" s="88"/>
    </row>
    <row r="17" spans="1:7" x14ac:dyDescent="0.25">
      <c r="A17" s="131"/>
      <c r="B17" s="63"/>
      <c r="C17" s="132"/>
      <c r="D17" s="133"/>
      <c r="E17" s="18"/>
      <c r="F17" s="18"/>
      <c r="G17" s="88"/>
    </row>
    <row r="18" spans="1:7" x14ac:dyDescent="0.25">
      <c r="A18" s="16" t="s">
        <v>2</v>
      </c>
      <c r="B18" s="4"/>
      <c r="C18" s="3"/>
      <c r="D18" s="18"/>
      <c r="E18" s="75">
        <f>SUM(E6:E17)</f>
        <v>9200</v>
      </c>
      <c r="F18" s="75">
        <f>SUM(F6:F17)</f>
        <v>0</v>
      </c>
      <c r="G18" s="88">
        <f>SUM(G7:G17)</f>
        <v>0</v>
      </c>
    </row>
    <row r="19" spans="1:7" ht="16.5" x14ac:dyDescent="0.35">
      <c r="A19" s="62"/>
      <c r="B19" s="62"/>
      <c r="C19" s="23"/>
      <c r="D19" s="201"/>
      <c r="E19" s="96" t="s">
        <v>166</v>
      </c>
      <c r="F19" s="201"/>
      <c r="G19" s="67"/>
    </row>
    <row r="20" spans="1:7" ht="15.75" x14ac:dyDescent="0.25">
      <c r="A20" s="205" t="s">
        <v>148</v>
      </c>
      <c r="B20" s="201"/>
      <c r="C20" s="102"/>
      <c r="D20" s="103"/>
      <c r="E20" s="206"/>
      <c r="F20" s="61"/>
      <c r="G20" s="67"/>
    </row>
    <row r="21" spans="1:7" ht="21" x14ac:dyDescent="0.35">
      <c r="A21" s="105" t="s">
        <v>149</v>
      </c>
      <c r="B21" s="105" t="s">
        <v>150</v>
      </c>
      <c r="C21" s="105" t="s">
        <v>151</v>
      </c>
      <c r="D21" s="105" t="s">
        <v>152</v>
      </c>
      <c r="E21" s="97"/>
      <c r="F21" s="201"/>
      <c r="G21" s="67"/>
    </row>
    <row r="22" spans="1:7" x14ac:dyDescent="0.25">
      <c r="A22" s="114"/>
      <c r="B22" s="207">
        <f>E18</f>
        <v>9200</v>
      </c>
      <c r="C22" s="114"/>
      <c r="D22" s="114"/>
      <c r="E22" s="206"/>
      <c r="F22" s="208"/>
      <c r="G22" s="67"/>
    </row>
    <row r="23" spans="1:7" x14ac:dyDescent="0.25">
      <c r="A23" s="114"/>
      <c r="B23" s="207"/>
      <c r="C23" s="114"/>
      <c r="D23" s="114"/>
      <c r="E23" s="206"/>
      <c r="F23" s="208"/>
      <c r="G23" s="67"/>
    </row>
    <row r="24" spans="1:7" x14ac:dyDescent="0.25">
      <c r="A24" s="114"/>
      <c r="B24" s="207">
        <f>SUM(B22:B23)</f>
        <v>9200</v>
      </c>
      <c r="C24" s="114"/>
      <c r="D24" s="114"/>
      <c r="E24" s="206"/>
      <c r="F24" s="208"/>
      <c r="G24" s="67"/>
    </row>
    <row r="25" spans="1:7" x14ac:dyDescent="0.25">
      <c r="A25" s="114" t="s">
        <v>154</v>
      </c>
      <c r="B25" s="209">
        <v>0.1</v>
      </c>
      <c r="C25" s="207">
        <f>B24*B25</f>
        <v>920</v>
      </c>
      <c r="D25" s="114"/>
      <c r="E25" s="210"/>
      <c r="F25" s="201"/>
      <c r="G25" s="67"/>
    </row>
    <row r="26" spans="1:7" x14ac:dyDescent="0.25">
      <c r="A26" s="67"/>
      <c r="B26" s="207">
        <f>B24-C25</f>
        <v>8280</v>
      </c>
      <c r="C26" s="207"/>
      <c r="D26" s="114"/>
      <c r="E26" s="92"/>
      <c r="F26" s="201"/>
      <c r="G26" s="67"/>
    </row>
    <row r="27" spans="1:7" x14ac:dyDescent="0.25">
      <c r="A27" s="211" t="s">
        <v>155</v>
      </c>
      <c r="B27" s="88"/>
      <c r="C27" s="114"/>
      <c r="D27" s="114"/>
      <c r="E27" s="97"/>
      <c r="F27" s="30"/>
      <c r="G27" s="67"/>
    </row>
    <row r="28" spans="1:7" x14ac:dyDescent="0.25">
      <c r="A28" s="116" t="s">
        <v>206</v>
      </c>
      <c r="B28" s="114"/>
      <c r="C28" s="112">
        <v>2000</v>
      </c>
      <c r="D28" s="114"/>
      <c r="E28" s="92"/>
      <c r="F28" s="201"/>
      <c r="G28" s="67"/>
    </row>
    <row r="29" spans="1:7" s="67" customFormat="1" x14ac:dyDescent="0.25">
      <c r="A29" s="116" t="s">
        <v>207</v>
      </c>
      <c r="B29" s="114"/>
      <c r="C29" s="222">
        <f>E11+E12+E8</f>
        <v>6700</v>
      </c>
      <c r="D29" s="114"/>
      <c r="E29" s="92"/>
      <c r="F29" s="201"/>
    </row>
    <row r="30" spans="1:7" x14ac:dyDescent="0.25">
      <c r="A30" s="113" t="s">
        <v>96</v>
      </c>
      <c r="B30" s="114"/>
      <c r="C30" s="115"/>
      <c r="D30" s="114"/>
      <c r="E30" s="92"/>
      <c r="F30" s="201"/>
      <c r="G30" s="67"/>
    </row>
    <row r="31" spans="1:7" x14ac:dyDescent="0.25">
      <c r="A31" s="116"/>
      <c r="B31" s="201"/>
      <c r="C31" s="115"/>
      <c r="D31" s="207"/>
      <c r="E31" s="210"/>
      <c r="F31" s="201"/>
      <c r="G31" s="67"/>
    </row>
    <row r="32" spans="1:7" x14ac:dyDescent="0.25">
      <c r="A32" s="213" t="s">
        <v>2</v>
      </c>
      <c r="B32" s="207">
        <f>B26</f>
        <v>8280</v>
      </c>
      <c r="C32" s="207">
        <f>SUM(C27:C31)</f>
        <v>8700</v>
      </c>
      <c r="D32" s="207">
        <f>B32-C32</f>
        <v>-420</v>
      </c>
      <c r="E32" s="210"/>
      <c r="F32" s="214"/>
      <c r="G32" s="67"/>
    </row>
    <row r="33" spans="1:7" x14ac:dyDescent="0.25">
      <c r="A33" s="201"/>
      <c r="B33" s="201"/>
      <c r="C33" s="201"/>
      <c r="D33" s="201"/>
      <c r="E33" s="15"/>
      <c r="F33" s="201"/>
      <c r="G33" s="67"/>
    </row>
    <row r="34" spans="1:7" x14ac:dyDescent="0.25">
      <c r="A34" s="118" t="s">
        <v>156</v>
      </c>
      <c r="B34" s="56" t="s">
        <v>157</v>
      </c>
      <c r="C34" s="56" t="s">
        <v>158</v>
      </c>
      <c r="D34" s="201"/>
      <c r="E34" s="15"/>
      <c r="F34" s="84"/>
      <c r="G34" s="67"/>
    </row>
    <row r="35" spans="1:7" x14ac:dyDescent="0.25">
      <c r="A35" s="201"/>
      <c r="B35" s="201"/>
      <c r="C35" s="201"/>
      <c r="D35" s="201"/>
      <c r="E35" s="201"/>
      <c r="F35" s="57"/>
      <c r="G35" s="67"/>
    </row>
    <row r="36" spans="1:7" x14ac:dyDescent="0.25">
      <c r="A36" s="56" t="s">
        <v>174</v>
      </c>
      <c r="B36" s="56" t="s">
        <v>175</v>
      </c>
      <c r="C36" s="201"/>
      <c r="D36" s="56" t="s">
        <v>176</v>
      </c>
      <c r="E36" s="201"/>
      <c r="F36" s="201"/>
      <c r="G36" s="67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A5" workbookViewId="0">
      <selection activeCell="E11" sqref="E11"/>
    </sheetView>
  </sheetViews>
  <sheetFormatPr defaultRowHeight="15" x14ac:dyDescent="0.25"/>
  <cols>
    <col min="1" max="1" width="15.42578125" customWidth="1"/>
    <col min="2" max="2" width="11.28515625" customWidth="1"/>
    <col min="3" max="4" width="10.5703125" customWidth="1"/>
    <col min="5" max="5" width="10.28515625" customWidth="1"/>
  </cols>
  <sheetData>
    <row r="1" spans="1:16" ht="15.75" x14ac:dyDescent="0.25">
      <c r="A1" s="215"/>
      <c r="B1" s="216" t="s">
        <v>190</v>
      </c>
      <c r="C1" s="217"/>
      <c r="D1" s="217"/>
      <c r="E1" s="218"/>
      <c r="F1" s="201"/>
    </row>
    <row r="2" spans="1:16" x14ac:dyDescent="0.25">
      <c r="A2" s="219"/>
      <c r="B2" s="220" t="s">
        <v>5</v>
      </c>
      <c r="C2" s="220"/>
      <c r="D2" s="219"/>
      <c r="E2" s="218"/>
      <c r="F2" s="201"/>
    </row>
    <row r="3" spans="1:16" x14ac:dyDescent="0.25">
      <c r="A3" s="5"/>
      <c r="B3" s="5"/>
      <c r="C3" s="8" t="s">
        <v>34</v>
      </c>
      <c r="D3" s="5"/>
      <c r="E3" s="5"/>
      <c r="F3" s="201"/>
    </row>
    <row r="4" spans="1:16" ht="23.25" x14ac:dyDescent="0.25">
      <c r="A4" s="77" t="s">
        <v>205</v>
      </c>
      <c r="B4" s="77"/>
      <c r="C4" s="77"/>
      <c r="D4" s="77"/>
      <c r="E4" s="77"/>
      <c r="F4" s="78"/>
    </row>
    <row r="5" spans="1:16" x14ac:dyDescent="0.25">
      <c r="A5" s="202" t="s">
        <v>0</v>
      </c>
      <c r="B5" s="202" t="s">
        <v>167</v>
      </c>
      <c r="C5" s="202"/>
      <c r="D5" s="202" t="s">
        <v>9</v>
      </c>
      <c r="E5" s="203" t="s">
        <v>1</v>
      </c>
      <c r="F5" s="204" t="s">
        <v>123</v>
      </c>
      <c r="G5" s="221" t="s">
        <v>3</v>
      </c>
    </row>
    <row r="6" spans="1:16" x14ac:dyDescent="0.25">
      <c r="A6" s="2" t="s">
        <v>37</v>
      </c>
      <c r="B6" s="2"/>
      <c r="C6" s="3">
        <v>1</v>
      </c>
      <c r="D6" s="18">
        <v>0</v>
      </c>
      <c r="E6" s="18"/>
      <c r="F6" s="18"/>
      <c r="G6" s="88"/>
    </row>
    <row r="7" spans="1:16" x14ac:dyDescent="0.25">
      <c r="A7" s="63" t="s">
        <v>185</v>
      </c>
      <c r="B7" s="63"/>
      <c r="C7" s="19">
        <v>2</v>
      </c>
      <c r="D7" s="18" t="s">
        <v>178</v>
      </c>
      <c r="E7" s="21">
        <v>2500</v>
      </c>
      <c r="F7" s="18"/>
      <c r="G7" s="88"/>
    </row>
    <row r="8" spans="1:16" x14ac:dyDescent="0.25">
      <c r="A8" s="2" t="s">
        <v>89</v>
      </c>
      <c r="B8" s="2"/>
      <c r="C8" s="3">
        <v>2</v>
      </c>
      <c r="D8" s="18">
        <v>0</v>
      </c>
      <c r="E8" s="18">
        <v>3700</v>
      </c>
      <c r="F8" s="114"/>
      <c r="G8" s="88"/>
    </row>
    <row r="9" spans="1:16" x14ac:dyDescent="0.25">
      <c r="A9" s="4" t="s">
        <v>37</v>
      </c>
      <c r="B9" s="4"/>
      <c r="C9" s="3">
        <v>4</v>
      </c>
      <c r="D9" s="18"/>
      <c r="E9" s="18"/>
      <c r="F9" s="18"/>
      <c r="G9" s="88"/>
    </row>
    <row r="10" spans="1:16" x14ac:dyDescent="0.25">
      <c r="A10" s="4" t="s">
        <v>92</v>
      </c>
      <c r="B10" s="4"/>
      <c r="C10" s="19">
        <v>5</v>
      </c>
      <c r="D10" s="18"/>
      <c r="E10" s="21"/>
      <c r="F10" s="18"/>
      <c r="G10" s="88"/>
    </row>
    <row r="11" spans="1:16" x14ac:dyDescent="0.25">
      <c r="A11" s="2" t="s">
        <v>116</v>
      </c>
      <c r="B11" s="4"/>
      <c r="C11" s="19">
        <v>6</v>
      </c>
      <c r="D11" s="18"/>
      <c r="E11" s="21">
        <v>1500</v>
      </c>
      <c r="F11" s="18"/>
      <c r="G11" s="88"/>
    </row>
    <row r="12" spans="1:16" x14ac:dyDescent="0.25">
      <c r="A12" s="2" t="s">
        <v>116</v>
      </c>
      <c r="B12" s="2"/>
      <c r="C12" s="19" t="s">
        <v>49</v>
      </c>
      <c r="D12" s="18"/>
      <c r="E12" s="21">
        <v>1500</v>
      </c>
      <c r="F12" s="18"/>
      <c r="G12" s="88">
        <v>3000</v>
      </c>
    </row>
    <row r="13" spans="1:16" x14ac:dyDescent="0.25">
      <c r="A13" s="4" t="s">
        <v>92</v>
      </c>
      <c r="B13" s="4"/>
      <c r="C13" s="19"/>
      <c r="D13" s="18"/>
      <c r="E13" s="21"/>
      <c r="F13" s="18"/>
      <c r="G13" s="88"/>
    </row>
    <row r="14" spans="1:16" x14ac:dyDescent="0.25">
      <c r="A14" s="4" t="s">
        <v>35</v>
      </c>
      <c r="B14" s="4"/>
      <c r="C14" s="19"/>
      <c r="D14" s="18"/>
      <c r="E14" s="21"/>
      <c r="F14" s="114"/>
      <c r="G14" s="88"/>
    </row>
    <row r="15" spans="1:16" x14ac:dyDescent="0.25">
      <c r="A15" s="4" t="s">
        <v>35</v>
      </c>
      <c r="B15" s="114"/>
      <c r="C15" s="19"/>
      <c r="D15" s="114"/>
      <c r="E15" s="95"/>
      <c r="F15" s="18"/>
      <c r="G15" s="88"/>
    </row>
    <row r="16" spans="1:16" x14ac:dyDescent="0.25">
      <c r="A16" s="4" t="s">
        <v>35</v>
      </c>
      <c r="B16" s="114"/>
      <c r="C16" s="114"/>
      <c r="D16" s="114"/>
      <c r="E16" s="130"/>
      <c r="F16" s="18"/>
      <c r="G16" s="88"/>
      <c r="P16">
        <v>1000</v>
      </c>
    </row>
    <row r="17" spans="1:16" x14ac:dyDescent="0.25">
      <c r="A17" s="131"/>
      <c r="B17" s="63"/>
      <c r="C17" s="132"/>
      <c r="D17" s="133"/>
      <c r="E17" s="18"/>
      <c r="F17" s="18"/>
      <c r="G17" s="88"/>
      <c r="P17">
        <v>20220</v>
      </c>
    </row>
    <row r="18" spans="1:16" x14ac:dyDescent="0.25">
      <c r="A18" s="16" t="s">
        <v>2</v>
      </c>
      <c r="B18" s="4"/>
      <c r="C18" s="3"/>
      <c r="D18" s="18"/>
      <c r="E18" s="75">
        <f>SUM(E6:E17)</f>
        <v>9200</v>
      </c>
      <c r="F18" s="75">
        <f>SUM(F6:F17)</f>
        <v>0</v>
      </c>
      <c r="G18" s="88">
        <f>SUM(G7:G17)</f>
        <v>3000</v>
      </c>
      <c r="P18">
        <v>15310</v>
      </c>
    </row>
    <row r="19" spans="1:16" ht="16.5" x14ac:dyDescent="0.35">
      <c r="A19" s="62"/>
      <c r="B19" s="62"/>
      <c r="C19" s="23"/>
      <c r="D19" s="201"/>
      <c r="E19" s="96" t="s">
        <v>166</v>
      </c>
      <c r="F19" s="201"/>
      <c r="P19">
        <v>10110</v>
      </c>
    </row>
    <row r="20" spans="1:16" ht="15.75" x14ac:dyDescent="0.25">
      <c r="A20" s="205" t="s">
        <v>148</v>
      </c>
      <c r="B20" s="201"/>
      <c r="C20" s="102"/>
      <c r="D20" s="103"/>
      <c r="E20" s="206"/>
      <c r="F20" s="61"/>
      <c r="P20">
        <v>10000</v>
      </c>
    </row>
    <row r="21" spans="1:16" ht="21" x14ac:dyDescent="0.35">
      <c r="A21" s="105" t="s">
        <v>149</v>
      </c>
      <c r="B21" s="105" t="s">
        <v>150</v>
      </c>
      <c r="C21" s="105" t="s">
        <v>151</v>
      </c>
      <c r="D21" s="105" t="s">
        <v>152</v>
      </c>
      <c r="E21" s="97"/>
      <c r="F21" s="201"/>
      <c r="P21">
        <v>15310</v>
      </c>
    </row>
    <row r="22" spans="1:16" x14ac:dyDescent="0.25">
      <c r="A22" s="114"/>
      <c r="B22" s="207">
        <f>E18</f>
        <v>9200</v>
      </c>
      <c r="C22" s="114"/>
      <c r="D22" s="114"/>
      <c r="E22" s="206"/>
      <c r="F22" s="208"/>
      <c r="P22">
        <v>40</v>
      </c>
    </row>
    <row r="23" spans="1:16" x14ac:dyDescent="0.25">
      <c r="A23" s="114"/>
      <c r="B23" s="207"/>
      <c r="C23" s="114"/>
      <c r="D23" s="114"/>
      <c r="E23" s="206"/>
      <c r="F23" s="208"/>
      <c r="P23">
        <v>2800</v>
      </c>
    </row>
    <row r="24" spans="1:16" x14ac:dyDescent="0.25">
      <c r="A24" s="114"/>
      <c r="B24" s="207">
        <f>SUM(B22:B23)</f>
        <v>9200</v>
      </c>
      <c r="C24" s="114"/>
      <c r="D24" s="114"/>
      <c r="E24" s="206"/>
      <c r="F24" s="208"/>
      <c r="P24">
        <v>1500</v>
      </c>
    </row>
    <row r="25" spans="1:16" x14ac:dyDescent="0.25">
      <c r="A25" s="114" t="s">
        <v>154</v>
      </c>
      <c r="B25" s="209">
        <v>0.1</v>
      </c>
      <c r="C25" s="207">
        <f>B24*B25</f>
        <v>920</v>
      </c>
      <c r="D25" s="114"/>
      <c r="E25" s="210"/>
      <c r="F25" s="201"/>
      <c r="P25">
        <v>2000</v>
      </c>
    </row>
    <row r="26" spans="1:16" x14ac:dyDescent="0.25">
      <c r="A26" s="67"/>
      <c r="B26" s="207">
        <f>B24-C25</f>
        <v>8280</v>
      </c>
      <c r="C26" s="207"/>
      <c r="D26" s="114"/>
      <c r="E26" s="92"/>
      <c r="F26" s="201"/>
      <c r="P26">
        <v>550</v>
      </c>
    </row>
    <row r="27" spans="1:16" x14ac:dyDescent="0.25">
      <c r="A27" s="211" t="s">
        <v>155</v>
      </c>
      <c r="B27" s="88"/>
      <c r="C27" s="114"/>
      <c r="D27" s="114"/>
      <c r="E27" s="97"/>
      <c r="F27" s="30"/>
      <c r="P27">
        <f>SUM(P16:P26)</f>
        <v>78840</v>
      </c>
    </row>
    <row r="28" spans="1:16" x14ac:dyDescent="0.25">
      <c r="A28" s="114" t="s">
        <v>202</v>
      </c>
      <c r="B28" s="88"/>
      <c r="C28" s="114">
        <v>980</v>
      </c>
      <c r="D28" s="114"/>
      <c r="E28" s="92"/>
      <c r="F28" s="201"/>
    </row>
    <row r="29" spans="1:16" x14ac:dyDescent="0.25">
      <c r="A29" s="212" t="s">
        <v>198</v>
      </c>
      <c r="B29" s="114"/>
      <c r="C29" s="112">
        <v>3700</v>
      </c>
      <c r="D29" s="114"/>
      <c r="E29" s="92"/>
      <c r="F29" s="201"/>
    </row>
    <row r="30" spans="1:16" x14ac:dyDescent="0.25">
      <c r="A30" s="116" t="s">
        <v>203</v>
      </c>
      <c r="B30" s="114"/>
      <c r="C30" s="112">
        <v>2000</v>
      </c>
      <c r="D30" s="114"/>
      <c r="E30" s="92"/>
      <c r="F30" s="201"/>
    </row>
    <row r="31" spans="1:16" x14ac:dyDescent="0.25">
      <c r="A31" s="113" t="s">
        <v>96</v>
      </c>
      <c r="B31" s="114"/>
      <c r="C31" s="115">
        <v>1800</v>
      </c>
      <c r="D31" s="114"/>
      <c r="E31" s="92"/>
      <c r="F31" s="201"/>
    </row>
    <row r="32" spans="1:16" x14ac:dyDescent="0.25">
      <c r="A32" s="116"/>
      <c r="B32" s="201"/>
      <c r="C32" s="115"/>
      <c r="D32" s="207"/>
      <c r="E32" s="210"/>
      <c r="F32" s="201"/>
    </row>
    <row r="33" spans="1:6" x14ac:dyDescent="0.25">
      <c r="A33" s="213" t="s">
        <v>2</v>
      </c>
      <c r="B33" s="207">
        <f>B26</f>
        <v>8280</v>
      </c>
      <c r="C33" s="207">
        <f>SUM(C27:C32)</f>
        <v>8480</v>
      </c>
      <c r="D33" s="207">
        <f>B33-C33</f>
        <v>-200</v>
      </c>
      <c r="E33" s="210"/>
      <c r="F33" s="214"/>
    </row>
    <row r="34" spans="1:6" x14ac:dyDescent="0.25">
      <c r="A34" s="201"/>
      <c r="B34" s="201"/>
      <c r="C34" s="201"/>
      <c r="D34" s="201"/>
      <c r="E34" s="15"/>
      <c r="F34" s="201"/>
    </row>
    <row r="35" spans="1:6" x14ac:dyDescent="0.25">
      <c r="A35" s="118" t="s">
        <v>156</v>
      </c>
      <c r="B35" s="56" t="s">
        <v>157</v>
      </c>
      <c r="C35" s="56" t="s">
        <v>158</v>
      </c>
      <c r="D35" s="201"/>
      <c r="E35" s="15"/>
      <c r="F35" s="84"/>
    </row>
    <row r="36" spans="1:6" x14ac:dyDescent="0.25">
      <c r="A36" s="201"/>
      <c r="B36" s="201"/>
      <c r="C36" s="201"/>
      <c r="D36" s="201"/>
      <c r="E36" s="201"/>
      <c r="F36" s="57"/>
    </row>
    <row r="37" spans="1:6" x14ac:dyDescent="0.25">
      <c r="A37" s="56" t="s">
        <v>174</v>
      </c>
      <c r="B37" s="56" t="s">
        <v>175</v>
      </c>
      <c r="C37" s="201"/>
      <c r="D37" s="56" t="s">
        <v>176</v>
      </c>
      <c r="E37" s="201"/>
      <c r="F37" s="201"/>
    </row>
    <row r="38" spans="1:6" x14ac:dyDescent="0.25">
      <c r="A38" s="201"/>
      <c r="B38" s="201"/>
      <c r="C38" s="201"/>
      <c r="D38" s="201"/>
      <c r="E38" s="201"/>
      <c r="F38" s="201"/>
    </row>
    <row r="39" spans="1:6" x14ac:dyDescent="0.25">
      <c r="A39" s="201"/>
      <c r="B39" s="201"/>
      <c r="C39" s="201"/>
      <c r="D39" s="201"/>
      <c r="E39" s="201"/>
      <c r="F39" s="201"/>
    </row>
    <row r="40" spans="1:6" x14ac:dyDescent="0.25">
      <c r="A40" s="143"/>
      <c r="B40" s="143"/>
      <c r="C40" s="143"/>
      <c r="D40" s="143"/>
      <c r="E40" s="143"/>
      <c r="F40" s="143"/>
    </row>
    <row r="41" spans="1:6" x14ac:dyDescent="0.25">
      <c r="A41" s="67"/>
      <c r="B41" s="67"/>
      <c r="C41" s="67"/>
      <c r="D41" s="67"/>
      <c r="E41" s="67"/>
      <c r="F41" s="67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3" workbookViewId="0">
      <selection activeCell="D34" sqref="D34"/>
    </sheetView>
  </sheetViews>
  <sheetFormatPr defaultRowHeight="15" x14ac:dyDescent="0.25"/>
  <cols>
    <col min="2" max="2" width="12" customWidth="1"/>
    <col min="3" max="3" width="13.7109375" customWidth="1"/>
    <col min="4" max="4" width="10.7109375" customWidth="1"/>
    <col min="8" max="8" width="9.5703125" bestFit="1" customWidth="1"/>
  </cols>
  <sheetData>
    <row r="1" spans="1:9" ht="15.75" x14ac:dyDescent="0.25">
      <c r="A1" s="215"/>
      <c r="B1" s="216" t="s">
        <v>190</v>
      </c>
      <c r="C1" s="217"/>
      <c r="D1" s="217"/>
      <c r="E1" s="218"/>
      <c r="F1" s="201"/>
      <c r="G1" s="67"/>
    </row>
    <row r="2" spans="1:9" x14ac:dyDescent="0.25">
      <c r="A2" s="219"/>
      <c r="B2" s="220" t="s">
        <v>5</v>
      </c>
      <c r="C2" s="220"/>
      <c r="D2" s="219"/>
      <c r="E2" s="218"/>
      <c r="F2" s="201"/>
      <c r="G2" s="67"/>
    </row>
    <row r="3" spans="1:9" x14ac:dyDescent="0.25">
      <c r="A3" s="5"/>
      <c r="B3" s="5"/>
      <c r="C3" s="8" t="s">
        <v>34</v>
      </c>
      <c r="D3" s="5"/>
      <c r="E3" s="5"/>
      <c r="F3" s="201"/>
      <c r="G3" s="67"/>
    </row>
    <row r="4" spans="1:9" ht="23.25" x14ac:dyDescent="0.25">
      <c r="A4" s="77" t="s">
        <v>209</v>
      </c>
      <c r="B4" s="77"/>
      <c r="C4" s="77"/>
      <c r="D4" s="77"/>
      <c r="E4" s="77"/>
      <c r="F4" s="78"/>
      <c r="G4" s="67"/>
    </row>
    <row r="5" spans="1:9" x14ac:dyDescent="0.25">
      <c r="A5" s="202" t="s">
        <v>0</v>
      </c>
      <c r="B5" s="202" t="s">
        <v>167</v>
      </c>
      <c r="C5" s="202"/>
      <c r="D5" s="202" t="s">
        <v>9</v>
      </c>
      <c r="E5" s="203" t="s">
        <v>1</v>
      </c>
      <c r="F5" s="204" t="s">
        <v>2</v>
      </c>
      <c r="G5" s="221" t="s">
        <v>3</v>
      </c>
      <c r="H5" s="88" t="s">
        <v>152</v>
      </c>
    </row>
    <row r="6" spans="1:9" x14ac:dyDescent="0.25">
      <c r="A6" s="2" t="s">
        <v>37</v>
      </c>
      <c r="B6" s="2"/>
      <c r="C6" s="3">
        <v>1</v>
      </c>
      <c r="D6" s="18">
        <v>0</v>
      </c>
      <c r="E6" s="18"/>
      <c r="F6" s="18"/>
      <c r="G6" s="88"/>
      <c r="H6" s="88"/>
    </row>
    <row r="7" spans="1:9" x14ac:dyDescent="0.25">
      <c r="A7" s="63" t="s">
        <v>185</v>
      </c>
      <c r="B7" s="63"/>
      <c r="C7" s="19">
        <v>2</v>
      </c>
      <c r="D7" s="18">
        <v>2500</v>
      </c>
      <c r="E7" s="21">
        <v>2500</v>
      </c>
      <c r="F7" s="18">
        <f>SUM(D7:E7)</f>
        <v>5000</v>
      </c>
      <c r="G7" s="88">
        <v>5000</v>
      </c>
      <c r="H7" s="110">
        <f t="shared" ref="H7:H12" si="0">F7-G7</f>
        <v>0</v>
      </c>
    </row>
    <row r="8" spans="1:9" x14ac:dyDescent="0.25">
      <c r="A8" s="2" t="s">
        <v>89</v>
      </c>
      <c r="B8" s="2"/>
      <c r="C8" s="3">
        <v>2</v>
      </c>
      <c r="D8" s="18">
        <v>0</v>
      </c>
      <c r="E8" s="18">
        <v>3700</v>
      </c>
      <c r="F8" s="18">
        <f t="shared" ref="F8:F17" si="1">SUM(D8:E8)</f>
        <v>3700</v>
      </c>
      <c r="G8" s="88">
        <v>3700</v>
      </c>
      <c r="H8" s="110">
        <f t="shared" si="0"/>
        <v>0</v>
      </c>
      <c r="I8" t="s">
        <v>100</v>
      </c>
    </row>
    <row r="9" spans="1:9" x14ac:dyDescent="0.25">
      <c r="A9" s="4" t="s">
        <v>37</v>
      </c>
      <c r="B9" s="4"/>
      <c r="C9" s="3">
        <v>4</v>
      </c>
      <c r="D9" s="18"/>
      <c r="E9" s="18"/>
      <c r="F9" s="18">
        <f t="shared" si="1"/>
        <v>0</v>
      </c>
      <c r="G9" s="88"/>
      <c r="H9" s="110">
        <f t="shared" si="0"/>
        <v>0</v>
      </c>
    </row>
    <row r="10" spans="1:9" x14ac:dyDescent="0.25">
      <c r="A10" s="4" t="s">
        <v>92</v>
      </c>
      <c r="B10" s="4"/>
      <c r="C10" s="19">
        <v>5</v>
      </c>
      <c r="D10" s="18"/>
      <c r="E10" s="21"/>
      <c r="F10" s="18">
        <f t="shared" si="1"/>
        <v>0</v>
      </c>
      <c r="G10" s="88"/>
      <c r="H10" s="110">
        <f t="shared" si="0"/>
        <v>0</v>
      </c>
    </row>
    <row r="11" spans="1:9" x14ac:dyDescent="0.25">
      <c r="A11" s="2" t="s">
        <v>116</v>
      </c>
      <c r="B11" s="4"/>
      <c r="C11" s="19">
        <v>6</v>
      </c>
      <c r="D11" s="18"/>
      <c r="E11" s="21">
        <v>1500</v>
      </c>
      <c r="F11" s="18">
        <f t="shared" si="1"/>
        <v>1500</v>
      </c>
      <c r="G11" s="88">
        <v>1500</v>
      </c>
      <c r="H11" s="110">
        <f t="shared" si="0"/>
        <v>0</v>
      </c>
    </row>
    <row r="12" spans="1:9" x14ac:dyDescent="0.25">
      <c r="A12" s="2" t="s">
        <v>116</v>
      </c>
      <c r="B12" s="2"/>
      <c r="C12" s="19" t="s">
        <v>49</v>
      </c>
      <c r="D12" s="18"/>
      <c r="E12" s="21">
        <v>1500</v>
      </c>
      <c r="F12" s="18">
        <f t="shared" si="1"/>
        <v>1500</v>
      </c>
      <c r="G12" s="88">
        <v>1500</v>
      </c>
      <c r="H12" s="110">
        <f t="shared" si="0"/>
        <v>0</v>
      </c>
    </row>
    <row r="13" spans="1:9" x14ac:dyDescent="0.25">
      <c r="A13" s="4"/>
      <c r="B13" s="4"/>
      <c r="C13" s="19"/>
      <c r="D13" s="18"/>
      <c r="E13" s="21"/>
      <c r="F13" s="18">
        <f t="shared" si="1"/>
        <v>0</v>
      </c>
      <c r="G13" s="88"/>
      <c r="H13" s="88"/>
    </row>
    <row r="14" spans="1:9" x14ac:dyDescent="0.25">
      <c r="A14" s="4" t="s">
        <v>35</v>
      </c>
      <c r="B14" s="4"/>
      <c r="C14" s="19"/>
      <c r="D14" s="18"/>
      <c r="E14" s="21"/>
      <c r="F14" s="18">
        <f t="shared" si="1"/>
        <v>0</v>
      </c>
      <c r="G14" s="88"/>
      <c r="H14" s="88"/>
    </row>
    <row r="15" spans="1:9" x14ac:dyDescent="0.25">
      <c r="A15" s="4" t="s">
        <v>35</v>
      </c>
      <c r="B15" s="114"/>
      <c r="C15" s="19"/>
      <c r="D15" s="114"/>
      <c r="E15" s="95"/>
      <c r="F15" s="18">
        <f t="shared" si="1"/>
        <v>0</v>
      </c>
      <c r="G15" s="88"/>
      <c r="H15" s="88"/>
    </row>
    <row r="16" spans="1:9" x14ac:dyDescent="0.25">
      <c r="A16" s="4" t="s">
        <v>35</v>
      </c>
      <c r="B16" s="114"/>
      <c r="C16" s="114"/>
      <c r="D16" s="114"/>
      <c r="E16" s="130"/>
      <c r="F16" s="18">
        <f t="shared" si="1"/>
        <v>0</v>
      </c>
      <c r="G16" s="88"/>
      <c r="H16" s="88"/>
    </row>
    <row r="17" spans="1:8" x14ac:dyDescent="0.25">
      <c r="A17" s="131"/>
      <c r="B17" s="63"/>
      <c r="C17" s="132"/>
      <c r="D17" s="133"/>
      <c r="E17" s="18"/>
      <c r="F17" s="18">
        <f t="shared" si="1"/>
        <v>0</v>
      </c>
      <c r="G17" s="88"/>
      <c r="H17" s="88"/>
    </row>
    <row r="18" spans="1:8" x14ac:dyDescent="0.25">
      <c r="A18" s="16" t="s">
        <v>2</v>
      </c>
      <c r="B18" s="4"/>
      <c r="C18" s="3"/>
      <c r="D18" s="18"/>
      <c r="E18" s="75">
        <f>SUM(E6:E17)</f>
        <v>9200</v>
      </c>
      <c r="F18" s="75">
        <f>SUM(F6:F17)</f>
        <v>11700</v>
      </c>
      <c r="G18" s="88">
        <f>SUM(G7:G17)</f>
        <v>11700</v>
      </c>
      <c r="H18" s="88"/>
    </row>
    <row r="19" spans="1:8" ht="16.5" x14ac:dyDescent="0.35">
      <c r="A19" s="62"/>
      <c r="B19" s="62"/>
      <c r="C19" s="23"/>
      <c r="D19" s="201"/>
      <c r="E19" s="96" t="s">
        <v>166</v>
      </c>
      <c r="F19" s="201"/>
      <c r="G19" s="67"/>
    </row>
    <row r="20" spans="1:8" ht="15.75" x14ac:dyDescent="0.25">
      <c r="A20" s="205" t="s">
        <v>148</v>
      </c>
      <c r="B20" s="201"/>
      <c r="C20" s="102"/>
      <c r="D20" s="103"/>
      <c r="E20" s="206"/>
      <c r="F20" s="61"/>
      <c r="G20" s="67"/>
    </row>
    <row r="21" spans="1:8" ht="21" x14ac:dyDescent="0.35">
      <c r="A21" s="105" t="s">
        <v>149</v>
      </c>
      <c r="B21" s="105" t="s">
        <v>150</v>
      </c>
      <c r="C21" s="105" t="s">
        <v>151</v>
      </c>
      <c r="D21" s="105" t="s">
        <v>152</v>
      </c>
      <c r="E21" s="97"/>
      <c r="F21" s="201"/>
      <c r="G21" s="67"/>
    </row>
    <row r="22" spans="1:8" x14ac:dyDescent="0.25">
      <c r="A22" s="114"/>
      <c r="B22" s="207">
        <f>E18</f>
        <v>9200</v>
      </c>
      <c r="C22" s="114"/>
      <c r="D22" s="114"/>
      <c r="E22" s="206"/>
      <c r="F22" s="208"/>
      <c r="G22" s="67"/>
    </row>
    <row r="23" spans="1:8" x14ac:dyDescent="0.25">
      <c r="A23" s="114"/>
      <c r="B23" s="207">
        <v>-420</v>
      </c>
      <c r="C23" s="114"/>
      <c r="D23" s="114"/>
      <c r="E23" s="206"/>
      <c r="F23" s="208"/>
      <c r="G23" s="67"/>
    </row>
    <row r="24" spans="1:8" x14ac:dyDescent="0.25">
      <c r="A24" s="114"/>
      <c r="B24" s="207">
        <f>SUM(B22:B23)</f>
        <v>8780</v>
      </c>
      <c r="C24" s="114"/>
      <c r="D24" s="114"/>
      <c r="E24" s="206"/>
      <c r="F24" s="208"/>
      <c r="G24" s="67"/>
    </row>
    <row r="25" spans="1:8" x14ac:dyDescent="0.25">
      <c r="A25" s="114" t="s">
        <v>154</v>
      </c>
      <c r="B25" s="209">
        <v>0.1</v>
      </c>
      <c r="C25" s="207">
        <f>B24*B25</f>
        <v>878</v>
      </c>
      <c r="D25" s="114"/>
      <c r="E25" s="210"/>
      <c r="F25" s="201"/>
      <c r="G25" s="67"/>
    </row>
    <row r="26" spans="1:8" x14ac:dyDescent="0.25">
      <c r="A26" s="67"/>
      <c r="B26" s="207">
        <f>B24-C25</f>
        <v>7902</v>
      </c>
      <c r="C26" s="207"/>
      <c r="D26" s="114"/>
      <c r="E26" s="92"/>
      <c r="F26" s="201"/>
      <c r="G26" s="67"/>
    </row>
    <row r="27" spans="1:8" x14ac:dyDescent="0.25">
      <c r="A27" s="211" t="s">
        <v>155</v>
      </c>
      <c r="B27" s="88"/>
      <c r="C27" s="114"/>
      <c r="D27" s="114"/>
      <c r="E27" s="97"/>
      <c r="F27" s="30"/>
      <c r="G27" s="67"/>
    </row>
    <row r="28" spans="1:8" x14ac:dyDescent="0.25">
      <c r="A28" s="116" t="s">
        <v>208</v>
      </c>
      <c r="B28" s="114"/>
      <c r="C28" s="112">
        <f>G8</f>
        <v>3700</v>
      </c>
      <c r="D28" s="114"/>
      <c r="E28" s="92"/>
      <c r="F28" s="201"/>
      <c r="G28" s="67"/>
    </row>
    <row r="29" spans="1:8" x14ac:dyDescent="0.25">
      <c r="A29" s="113" t="s">
        <v>96</v>
      </c>
      <c r="B29" s="114"/>
      <c r="C29" s="115">
        <v>4202</v>
      </c>
      <c r="D29" s="114"/>
      <c r="E29" s="92"/>
      <c r="F29" s="201"/>
      <c r="G29" s="67"/>
    </row>
    <row r="30" spans="1:8" x14ac:dyDescent="0.25">
      <c r="A30" s="116"/>
      <c r="B30" s="201"/>
      <c r="C30" s="115"/>
      <c r="D30" s="207"/>
      <c r="E30" s="210"/>
      <c r="F30" s="201"/>
      <c r="G30" s="67"/>
    </row>
    <row r="31" spans="1:8" x14ac:dyDescent="0.25">
      <c r="A31" s="213" t="s">
        <v>2</v>
      </c>
      <c r="B31" s="207">
        <f>B26</f>
        <v>7902</v>
      </c>
      <c r="C31" s="207">
        <f>SUM(C27:C30)</f>
        <v>7902</v>
      </c>
      <c r="D31" s="207">
        <f>B31-C31</f>
        <v>0</v>
      </c>
      <c r="E31" s="210"/>
      <c r="F31" s="214"/>
      <c r="G31" s="67"/>
    </row>
    <row r="32" spans="1:8" x14ac:dyDescent="0.25">
      <c r="A32" s="201"/>
      <c r="B32" s="201"/>
      <c r="C32" s="201"/>
      <c r="D32" s="201"/>
      <c r="E32" s="15"/>
      <c r="F32" s="201"/>
      <c r="G32" s="67"/>
    </row>
    <row r="33" spans="1:7" x14ac:dyDescent="0.25">
      <c r="A33" s="118" t="s">
        <v>156</v>
      </c>
      <c r="B33" s="56" t="s">
        <v>157</v>
      </c>
      <c r="C33" s="56" t="s">
        <v>158</v>
      </c>
      <c r="D33" s="201"/>
      <c r="E33" s="15"/>
      <c r="F33" s="84"/>
      <c r="G33" s="67"/>
    </row>
    <row r="34" spans="1:7" x14ac:dyDescent="0.25">
      <c r="A34" s="201"/>
      <c r="B34" s="201"/>
      <c r="C34" s="201"/>
      <c r="D34" s="201"/>
      <c r="E34" s="201"/>
      <c r="F34" s="57"/>
      <c r="G34" s="67"/>
    </row>
    <row r="35" spans="1:7" x14ac:dyDescent="0.25">
      <c r="A35" s="56" t="s">
        <v>174</v>
      </c>
      <c r="B35" s="56" t="s">
        <v>175</v>
      </c>
      <c r="C35" s="201"/>
      <c r="D35" s="56" t="s">
        <v>176</v>
      </c>
      <c r="E35" s="201"/>
      <c r="F35" s="201"/>
      <c r="G35" s="67"/>
    </row>
    <row r="36" spans="1:7" x14ac:dyDescent="0.25">
      <c r="A36" s="67"/>
      <c r="B36" s="67"/>
      <c r="C36" s="67"/>
      <c r="D36" s="67"/>
      <c r="E36" s="67"/>
      <c r="F36" s="67"/>
      <c r="G36" s="67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sqref="A1:J35"/>
    </sheetView>
  </sheetViews>
  <sheetFormatPr defaultRowHeight="15" x14ac:dyDescent="0.25"/>
  <cols>
    <col min="1" max="1" width="9.140625" style="67"/>
    <col min="2" max="2" width="14.5703125" customWidth="1"/>
    <col min="3" max="3" width="13.28515625" customWidth="1"/>
    <col min="4" max="4" width="10.28515625" customWidth="1"/>
    <col min="5" max="5" width="10.5703125" customWidth="1"/>
    <col min="9" max="9" width="9.5703125" bestFit="1" customWidth="1"/>
  </cols>
  <sheetData>
    <row r="1" spans="2:9" ht="15.75" x14ac:dyDescent="0.25">
      <c r="B1" s="215"/>
      <c r="C1" s="216" t="s">
        <v>190</v>
      </c>
      <c r="D1" s="217"/>
      <c r="E1" s="217"/>
      <c r="F1" s="218"/>
      <c r="G1" s="201"/>
      <c r="H1" s="67"/>
      <c r="I1" s="67"/>
    </row>
    <row r="2" spans="2:9" x14ac:dyDescent="0.25">
      <c r="B2" s="219"/>
      <c r="C2" s="220" t="s">
        <v>5</v>
      </c>
      <c r="D2" s="220"/>
      <c r="E2" s="219"/>
      <c r="F2" s="218"/>
      <c r="G2" s="201"/>
      <c r="H2" s="67"/>
      <c r="I2" s="67"/>
    </row>
    <row r="3" spans="2:9" x14ac:dyDescent="0.25">
      <c r="B3" s="5"/>
      <c r="C3" s="5"/>
      <c r="D3" s="8" t="s">
        <v>34</v>
      </c>
      <c r="E3" s="5"/>
      <c r="F3" s="5"/>
      <c r="G3" s="201"/>
      <c r="H3" s="67"/>
      <c r="I3" s="67"/>
    </row>
    <row r="4" spans="2:9" ht="23.25" x14ac:dyDescent="0.25">
      <c r="B4" s="77" t="s">
        <v>211</v>
      </c>
      <c r="C4" s="77"/>
      <c r="D4" s="77"/>
      <c r="E4" s="77"/>
      <c r="F4" s="77"/>
      <c r="G4" s="78"/>
      <c r="H4" s="67"/>
      <c r="I4" s="67"/>
    </row>
    <row r="5" spans="2:9" x14ac:dyDescent="0.25">
      <c r="B5" s="202" t="s">
        <v>0</v>
      </c>
      <c r="C5" s="202" t="s">
        <v>167</v>
      </c>
      <c r="D5" s="202"/>
      <c r="E5" s="202" t="s">
        <v>9</v>
      </c>
      <c r="F5" s="203" t="s">
        <v>1</v>
      </c>
      <c r="G5" s="204" t="s">
        <v>2</v>
      </c>
      <c r="H5" s="221" t="s">
        <v>3</v>
      </c>
      <c r="I5" s="88" t="s">
        <v>152</v>
      </c>
    </row>
    <row r="6" spans="2:9" x14ac:dyDescent="0.25">
      <c r="B6" s="2" t="s">
        <v>212</v>
      </c>
      <c r="C6" s="2"/>
      <c r="D6" s="3">
        <v>1</v>
      </c>
      <c r="E6" s="18">
        <v>0</v>
      </c>
      <c r="F6" s="18">
        <v>4500</v>
      </c>
      <c r="G6" s="18">
        <f>F6+E6</f>
        <v>4500</v>
      </c>
      <c r="H6" s="88"/>
      <c r="I6" s="110">
        <f>G6-H6</f>
        <v>4500</v>
      </c>
    </row>
    <row r="7" spans="2:9" x14ac:dyDescent="0.25">
      <c r="B7" s="63" t="s">
        <v>185</v>
      </c>
      <c r="C7" s="63"/>
      <c r="D7" s="19">
        <v>2</v>
      </c>
      <c r="E7" s="18"/>
      <c r="F7" s="21">
        <v>2500</v>
      </c>
      <c r="G7" s="18">
        <f t="shared" ref="G7:G16" si="0">F7+E7</f>
        <v>2500</v>
      </c>
      <c r="H7" s="88">
        <v>2500</v>
      </c>
      <c r="I7" s="110">
        <f t="shared" ref="I7:I17" si="1">G7-H7</f>
        <v>0</v>
      </c>
    </row>
    <row r="8" spans="2:9" x14ac:dyDescent="0.25">
      <c r="B8" s="2" t="s">
        <v>89</v>
      </c>
      <c r="C8" s="2"/>
      <c r="D8" s="3">
        <v>2</v>
      </c>
      <c r="E8" s="18">
        <v>0</v>
      </c>
      <c r="F8" s="18">
        <v>3700</v>
      </c>
      <c r="G8" s="18">
        <f t="shared" si="0"/>
        <v>3700</v>
      </c>
      <c r="H8" s="88"/>
      <c r="I8" s="110">
        <f t="shared" si="1"/>
        <v>3700</v>
      </c>
    </row>
    <row r="9" spans="2:9" x14ac:dyDescent="0.25">
      <c r="B9" s="4" t="s">
        <v>212</v>
      </c>
      <c r="C9" s="4"/>
      <c r="D9" s="3">
        <v>4</v>
      </c>
      <c r="E9" s="18"/>
      <c r="F9" s="18">
        <v>2500</v>
      </c>
      <c r="G9" s="18">
        <f t="shared" si="0"/>
        <v>2500</v>
      </c>
      <c r="H9" s="88"/>
      <c r="I9" s="110">
        <f t="shared" si="1"/>
        <v>2500</v>
      </c>
    </row>
    <row r="10" spans="2:9" x14ac:dyDescent="0.25">
      <c r="B10" s="4" t="s">
        <v>213</v>
      </c>
      <c r="C10" s="4"/>
      <c r="D10" s="19">
        <v>5</v>
      </c>
      <c r="E10" s="18"/>
      <c r="F10" s="21"/>
      <c r="G10" s="18">
        <f t="shared" si="0"/>
        <v>0</v>
      </c>
      <c r="H10" s="88"/>
      <c r="I10" s="110">
        <f t="shared" si="1"/>
        <v>0</v>
      </c>
    </row>
    <row r="11" spans="2:9" x14ac:dyDescent="0.25">
      <c r="B11" s="2" t="s">
        <v>116</v>
      </c>
      <c r="C11" s="4"/>
      <c r="D11" s="19">
        <v>6</v>
      </c>
      <c r="E11" s="18"/>
      <c r="F11" s="21">
        <v>3000</v>
      </c>
      <c r="G11" s="18">
        <f t="shared" si="0"/>
        <v>3000</v>
      </c>
      <c r="H11" s="88">
        <v>1500</v>
      </c>
      <c r="I11" s="110">
        <f t="shared" si="1"/>
        <v>1500</v>
      </c>
    </row>
    <row r="12" spans="2:9" x14ac:dyDescent="0.25">
      <c r="B12" s="2" t="s">
        <v>35</v>
      </c>
      <c r="C12" s="2"/>
      <c r="D12" s="19" t="s">
        <v>49</v>
      </c>
      <c r="E12" s="18"/>
      <c r="F12" s="21"/>
      <c r="G12" s="18">
        <f t="shared" si="0"/>
        <v>0</v>
      </c>
      <c r="H12" s="88"/>
      <c r="I12" s="110">
        <f t="shared" si="1"/>
        <v>0</v>
      </c>
    </row>
    <row r="13" spans="2:9" x14ac:dyDescent="0.25">
      <c r="B13" s="4"/>
      <c r="C13" s="4"/>
      <c r="D13" s="19"/>
      <c r="E13" s="18"/>
      <c r="F13" s="21"/>
      <c r="G13" s="18">
        <f t="shared" si="0"/>
        <v>0</v>
      </c>
      <c r="H13" s="88"/>
      <c r="I13" s="110">
        <f t="shared" si="1"/>
        <v>0</v>
      </c>
    </row>
    <row r="14" spans="2:9" x14ac:dyDescent="0.25">
      <c r="B14" s="4" t="s">
        <v>35</v>
      </c>
      <c r="C14" s="4"/>
      <c r="D14" s="19"/>
      <c r="E14" s="18"/>
      <c r="F14" s="21"/>
      <c r="G14" s="18">
        <f t="shared" si="0"/>
        <v>0</v>
      </c>
      <c r="H14" s="88"/>
      <c r="I14" s="110">
        <f t="shared" si="1"/>
        <v>0</v>
      </c>
    </row>
    <row r="15" spans="2:9" x14ac:dyDescent="0.25">
      <c r="B15" s="4" t="s">
        <v>35</v>
      </c>
      <c r="C15" s="114"/>
      <c r="D15" s="19"/>
      <c r="E15" s="114"/>
      <c r="F15" s="95"/>
      <c r="G15" s="18">
        <f t="shared" si="0"/>
        <v>0</v>
      </c>
      <c r="H15" s="88"/>
      <c r="I15" s="110">
        <f t="shared" si="1"/>
        <v>0</v>
      </c>
    </row>
    <row r="16" spans="2:9" x14ac:dyDescent="0.25">
      <c r="B16" s="4" t="s">
        <v>35</v>
      </c>
      <c r="C16" s="114"/>
      <c r="D16" s="114"/>
      <c r="E16" s="114"/>
      <c r="F16" s="130"/>
      <c r="G16" s="18">
        <f t="shared" si="0"/>
        <v>0</v>
      </c>
      <c r="H16" s="88"/>
      <c r="I16" s="110">
        <f t="shared" si="1"/>
        <v>0</v>
      </c>
    </row>
    <row r="17" spans="2:9" x14ac:dyDescent="0.25">
      <c r="B17" s="131"/>
      <c r="C17" s="63"/>
      <c r="D17" s="132"/>
      <c r="E17" s="133"/>
      <c r="F17" s="18"/>
      <c r="G17" s="18">
        <f>SUM(E17:F17)</f>
        <v>0</v>
      </c>
      <c r="H17" s="88"/>
      <c r="I17" s="110">
        <f t="shared" si="1"/>
        <v>0</v>
      </c>
    </row>
    <row r="18" spans="2:9" x14ac:dyDescent="0.25">
      <c r="B18" s="16" t="s">
        <v>2</v>
      </c>
      <c r="C18" s="4"/>
      <c r="D18" s="3"/>
      <c r="E18" s="18"/>
      <c r="F18" s="75">
        <f>SUM(F6:F17)</f>
        <v>16200</v>
      </c>
      <c r="G18" s="75">
        <f>SUM(G6:G17)</f>
        <v>16200</v>
      </c>
      <c r="H18" s="88">
        <f>SUM(H7:H17)</f>
        <v>4000</v>
      </c>
      <c r="I18" s="88"/>
    </row>
    <row r="19" spans="2:9" ht="16.5" x14ac:dyDescent="0.35">
      <c r="B19" s="62"/>
      <c r="C19" s="62"/>
      <c r="D19" s="23"/>
      <c r="E19" s="201"/>
      <c r="F19" s="96" t="s">
        <v>166</v>
      </c>
      <c r="G19" s="201"/>
      <c r="H19" s="67"/>
      <c r="I19" s="67"/>
    </row>
    <row r="20" spans="2:9" ht="15.75" x14ac:dyDescent="0.25">
      <c r="B20" s="205" t="s">
        <v>148</v>
      </c>
      <c r="C20" s="201"/>
      <c r="D20" s="102"/>
      <c r="E20" s="103"/>
      <c r="F20" s="206"/>
      <c r="G20" s="61"/>
      <c r="H20" s="67"/>
      <c r="I20" s="67"/>
    </row>
    <row r="21" spans="2:9" ht="21" x14ac:dyDescent="0.35">
      <c r="B21" s="105" t="s">
        <v>149</v>
      </c>
      <c r="C21" s="105" t="s">
        <v>150</v>
      </c>
      <c r="D21" s="105" t="s">
        <v>151</v>
      </c>
      <c r="E21" s="105" t="s">
        <v>152</v>
      </c>
      <c r="F21" s="97"/>
      <c r="G21" s="201"/>
      <c r="H21" s="67"/>
      <c r="I21" s="67"/>
    </row>
    <row r="22" spans="2:9" x14ac:dyDescent="0.25">
      <c r="B22" s="114"/>
      <c r="C22" s="207">
        <f>F18</f>
        <v>16200</v>
      </c>
      <c r="D22" s="114"/>
      <c r="E22" s="114"/>
      <c r="F22" s="206"/>
      <c r="G22" s="208"/>
      <c r="H22" s="67"/>
      <c r="I22" s="67"/>
    </row>
    <row r="23" spans="2:9" x14ac:dyDescent="0.25">
      <c r="B23" s="114"/>
      <c r="C23" s="207"/>
      <c r="D23" s="114"/>
      <c r="E23" s="114"/>
      <c r="F23" s="206"/>
      <c r="G23" s="208"/>
      <c r="H23" s="67"/>
      <c r="I23" s="67"/>
    </row>
    <row r="24" spans="2:9" x14ac:dyDescent="0.25">
      <c r="B24" s="114"/>
      <c r="C24" s="207">
        <f>SUM(C22:C23)</f>
        <v>16200</v>
      </c>
      <c r="D24" s="114"/>
      <c r="E24" s="114"/>
      <c r="F24" s="206"/>
      <c r="G24" s="208"/>
      <c r="H24" s="67"/>
      <c r="I24" s="67"/>
    </row>
    <row r="25" spans="2:9" x14ac:dyDescent="0.25">
      <c r="B25" s="114" t="s">
        <v>154</v>
      </c>
      <c r="C25" s="209">
        <v>0.1</v>
      </c>
      <c r="D25" s="207">
        <f>C24*C25</f>
        <v>1620</v>
      </c>
      <c r="E25" s="114"/>
      <c r="F25" s="210"/>
      <c r="G25" s="201"/>
      <c r="H25" s="67"/>
      <c r="I25" s="67"/>
    </row>
    <row r="26" spans="2:9" x14ac:dyDescent="0.25">
      <c r="B26" s="67"/>
      <c r="C26" s="207">
        <f>C24-D25</f>
        <v>14580</v>
      </c>
      <c r="D26" s="207"/>
      <c r="E26" s="114"/>
      <c r="F26" s="92"/>
      <c r="G26" s="201"/>
      <c r="H26" s="67"/>
      <c r="I26" s="67"/>
    </row>
    <row r="27" spans="2:9" x14ac:dyDescent="0.25">
      <c r="B27" s="211" t="s">
        <v>155</v>
      </c>
      <c r="C27" s="88"/>
      <c r="D27" s="114"/>
      <c r="E27" s="114"/>
      <c r="F27" s="97"/>
      <c r="G27" s="30"/>
      <c r="H27" s="67"/>
      <c r="I27" s="67"/>
    </row>
    <row r="28" spans="2:9" x14ac:dyDescent="0.25">
      <c r="B28" s="116" t="s">
        <v>208</v>
      </c>
      <c r="C28" s="114"/>
      <c r="D28" s="112">
        <f>H8</f>
        <v>0</v>
      </c>
      <c r="E28" s="114"/>
      <c r="F28" s="92"/>
      <c r="G28" s="201"/>
      <c r="H28" s="67"/>
      <c r="I28" s="67"/>
    </row>
    <row r="29" spans="2:9" x14ac:dyDescent="0.25">
      <c r="B29" s="113" t="s">
        <v>210</v>
      </c>
      <c r="C29" s="114"/>
      <c r="D29" s="115">
        <v>10000</v>
      </c>
      <c r="E29" s="114"/>
      <c r="F29" s="92"/>
      <c r="G29" s="201"/>
      <c r="H29" s="67"/>
      <c r="I29" s="67"/>
    </row>
    <row r="30" spans="2:9" x14ac:dyDescent="0.25">
      <c r="B30" s="116"/>
      <c r="C30" s="201"/>
      <c r="D30" s="115"/>
      <c r="E30" s="207"/>
      <c r="F30" s="210"/>
      <c r="G30" s="201"/>
      <c r="H30" s="67"/>
      <c r="I30" s="67"/>
    </row>
    <row r="31" spans="2:9" x14ac:dyDescent="0.25">
      <c r="B31" s="213" t="s">
        <v>2</v>
      </c>
      <c r="C31" s="207">
        <f>C26</f>
        <v>14580</v>
      </c>
      <c r="D31" s="207">
        <f>SUM(D27:D30)</f>
        <v>10000</v>
      </c>
      <c r="E31" s="207">
        <f>C31-D31</f>
        <v>4580</v>
      </c>
      <c r="F31" s="210"/>
      <c r="G31" s="214"/>
      <c r="H31" s="67"/>
      <c r="I31" s="67"/>
    </row>
    <row r="32" spans="2:9" x14ac:dyDescent="0.25">
      <c r="B32" s="201"/>
      <c r="C32" s="201"/>
      <c r="D32" s="201"/>
      <c r="E32" s="201"/>
      <c r="F32" s="15"/>
      <c r="G32" s="201"/>
      <c r="H32" s="67"/>
      <c r="I32" s="67"/>
    </row>
    <row r="33" spans="2:9" x14ac:dyDescent="0.25">
      <c r="B33" s="118" t="s">
        <v>156</v>
      </c>
      <c r="C33" s="56" t="s">
        <v>157</v>
      </c>
      <c r="D33" s="56" t="s">
        <v>158</v>
      </c>
      <c r="E33" s="201"/>
      <c r="F33" s="15"/>
      <c r="G33" s="84"/>
      <c r="H33" s="67"/>
      <c r="I33" s="67"/>
    </row>
    <row r="34" spans="2:9" x14ac:dyDescent="0.25">
      <c r="B34" s="201"/>
      <c r="C34" s="201"/>
      <c r="D34" s="201"/>
      <c r="E34" s="201"/>
      <c r="F34" s="201"/>
      <c r="G34" s="57"/>
      <c r="H34" s="67"/>
      <c r="I34" s="67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12" workbookViewId="0">
      <selection activeCell="H13" sqref="H13"/>
    </sheetView>
  </sheetViews>
  <sheetFormatPr defaultRowHeight="15" x14ac:dyDescent="0.25"/>
  <cols>
    <col min="2" max="2" width="13" customWidth="1"/>
    <col min="3" max="3" width="11.42578125" customWidth="1"/>
    <col min="4" max="4" width="11.85546875" customWidth="1"/>
    <col min="5" max="5" width="11.42578125" customWidth="1"/>
    <col min="9" max="9" width="10.42578125" customWidth="1"/>
  </cols>
  <sheetData>
    <row r="1" spans="1:10" ht="15.75" x14ac:dyDescent="0.25">
      <c r="A1" s="67"/>
      <c r="B1" s="215"/>
      <c r="C1" s="216" t="s">
        <v>190</v>
      </c>
      <c r="D1" s="217"/>
      <c r="E1" s="217"/>
      <c r="F1" s="218"/>
      <c r="G1" s="201"/>
      <c r="H1" s="67"/>
      <c r="I1" s="67"/>
      <c r="J1" s="67"/>
    </row>
    <row r="2" spans="1:10" x14ac:dyDescent="0.25">
      <c r="A2" s="67"/>
      <c r="B2" s="219"/>
      <c r="C2" s="220" t="s">
        <v>5</v>
      </c>
      <c r="D2" s="220"/>
      <c r="E2" s="219"/>
      <c r="F2" s="218"/>
      <c r="G2" s="201"/>
      <c r="H2" s="67"/>
      <c r="I2" s="67"/>
      <c r="J2" s="67"/>
    </row>
    <row r="3" spans="1:10" x14ac:dyDescent="0.25">
      <c r="A3" s="67"/>
      <c r="B3" s="5"/>
      <c r="C3" s="5"/>
      <c r="D3" s="8" t="s">
        <v>34</v>
      </c>
      <c r="E3" s="5"/>
      <c r="F3" s="5"/>
      <c r="G3" s="201"/>
      <c r="H3" s="67"/>
      <c r="I3" s="67"/>
      <c r="J3" s="67"/>
    </row>
    <row r="4" spans="1:10" ht="23.25" x14ac:dyDescent="0.25">
      <c r="A4" s="67"/>
      <c r="B4" s="77" t="s">
        <v>215</v>
      </c>
      <c r="C4" s="77"/>
      <c r="D4" s="77"/>
      <c r="E4" s="77"/>
      <c r="F4" s="77"/>
      <c r="G4" s="78"/>
      <c r="H4" s="67"/>
      <c r="I4" s="67"/>
      <c r="J4" s="67"/>
    </row>
    <row r="5" spans="1:10" x14ac:dyDescent="0.25">
      <c r="A5" s="67"/>
      <c r="B5" s="202" t="s">
        <v>0</v>
      </c>
      <c r="C5" s="202" t="s">
        <v>167</v>
      </c>
      <c r="D5" s="202"/>
      <c r="E5" s="202" t="s">
        <v>9</v>
      </c>
      <c r="F5" s="203" t="s">
        <v>1</v>
      </c>
      <c r="G5" s="204" t="s">
        <v>2</v>
      </c>
      <c r="H5" s="221" t="s">
        <v>3</v>
      </c>
      <c r="I5" s="88" t="s">
        <v>152</v>
      </c>
      <c r="J5" s="67"/>
    </row>
    <row r="6" spans="1:10" x14ac:dyDescent="0.25">
      <c r="A6" s="67"/>
      <c r="B6" s="2" t="s">
        <v>212</v>
      </c>
      <c r="C6" s="2"/>
      <c r="D6" s="3">
        <v>1</v>
      </c>
      <c r="E6" s="18">
        <v>0</v>
      </c>
      <c r="F6" s="18">
        <v>4500</v>
      </c>
      <c r="G6" s="18">
        <f>F6+E6</f>
        <v>4500</v>
      </c>
      <c r="H6" s="88"/>
      <c r="I6" s="110">
        <f>G6-H6</f>
        <v>4500</v>
      </c>
      <c r="J6" s="67"/>
    </row>
    <row r="7" spans="1:10" x14ac:dyDescent="0.25">
      <c r="A7" s="67"/>
      <c r="B7" s="63" t="s">
        <v>185</v>
      </c>
      <c r="C7" s="63"/>
      <c r="D7" s="19">
        <v>2</v>
      </c>
      <c r="E7" s="18"/>
      <c r="F7" s="21">
        <v>2500</v>
      </c>
      <c r="G7" s="18">
        <f t="shared" ref="G7:G16" si="0">F7+E7</f>
        <v>2500</v>
      </c>
      <c r="H7" s="88">
        <v>2500</v>
      </c>
      <c r="I7" s="110">
        <f t="shared" ref="I7:I17" si="1">G7-H7</f>
        <v>0</v>
      </c>
      <c r="J7" s="67"/>
    </row>
    <row r="8" spans="1:10" x14ac:dyDescent="0.25">
      <c r="A8" s="67"/>
      <c r="B8" s="2" t="s">
        <v>89</v>
      </c>
      <c r="C8" s="2"/>
      <c r="D8" s="3">
        <v>2</v>
      </c>
      <c r="E8" s="18">
        <v>0</v>
      </c>
      <c r="F8" s="18">
        <v>3700</v>
      </c>
      <c r="G8" s="18">
        <f t="shared" si="0"/>
        <v>3700</v>
      </c>
      <c r="H8" s="88"/>
      <c r="I8" s="110">
        <f t="shared" si="1"/>
        <v>3700</v>
      </c>
      <c r="J8" s="67"/>
    </row>
    <row r="9" spans="1:10" x14ac:dyDescent="0.25">
      <c r="A9" s="67"/>
      <c r="B9" s="4" t="s">
        <v>212</v>
      </c>
      <c r="C9" s="4"/>
      <c r="D9" s="3">
        <v>4</v>
      </c>
      <c r="E9" s="18"/>
      <c r="F9" s="18">
        <v>2500</v>
      </c>
      <c r="G9" s="18">
        <f t="shared" si="0"/>
        <v>2500</v>
      </c>
      <c r="H9" s="88"/>
      <c r="I9" s="110">
        <f t="shared" si="1"/>
        <v>2500</v>
      </c>
      <c r="J9" s="67"/>
    </row>
    <row r="10" spans="1:10" x14ac:dyDescent="0.25">
      <c r="A10" s="67"/>
      <c r="B10" s="4" t="s">
        <v>213</v>
      </c>
      <c r="C10" s="4"/>
      <c r="D10" s="19">
        <v>5</v>
      </c>
      <c r="E10" s="18"/>
      <c r="F10" s="21"/>
      <c r="G10" s="18">
        <f t="shared" si="0"/>
        <v>0</v>
      </c>
      <c r="H10" s="88"/>
      <c r="I10" s="110">
        <f t="shared" si="1"/>
        <v>0</v>
      </c>
      <c r="J10" s="67"/>
    </row>
    <row r="11" spans="1:10" x14ac:dyDescent="0.25">
      <c r="A11" s="67"/>
      <c r="B11" s="2" t="s">
        <v>116</v>
      </c>
      <c r="C11" s="4"/>
      <c r="D11" s="19">
        <v>6</v>
      </c>
      <c r="E11" s="18"/>
      <c r="F11" s="21">
        <v>3000</v>
      </c>
      <c r="G11" s="18">
        <f t="shared" si="0"/>
        <v>3000</v>
      </c>
      <c r="H11" s="88">
        <v>4000</v>
      </c>
      <c r="I11" s="110">
        <f t="shared" si="1"/>
        <v>-1000</v>
      </c>
      <c r="J11" s="67"/>
    </row>
    <row r="12" spans="1:10" x14ac:dyDescent="0.25">
      <c r="A12" s="67"/>
      <c r="B12" s="2" t="s">
        <v>35</v>
      </c>
      <c r="C12" s="2"/>
      <c r="D12" s="19" t="s">
        <v>49</v>
      </c>
      <c r="E12" s="18"/>
      <c r="F12" s="21"/>
      <c r="G12" s="18">
        <f t="shared" si="0"/>
        <v>0</v>
      </c>
      <c r="H12" s="88"/>
      <c r="I12" s="110">
        <f t="shared" si="1"/>
        <v>0</v>
      </c>
      <c r="J12" s="67"/>
    </row>
    <row r="13" spans="1:10" x14ac:dyDescent="0.25">
      <c r="A13" s="67"/>
      <c r="B13" s="4" t="s">
        <v>217</v>
      </c>
      <c r="C13" s="4"/>
      <c r="D13" s="19"/>
      <c r="E13" s="18"/>
      <c r="F13" s="21">
        <v>3000</v>
      </c>
      <c r="G13" s="18">
        <f t="shared" si="0"/>
        <v>3000</v>
      </c>
      <c r="H13" s="88"/>
      <c r="I13" s="110">
        <f t="shared" si="1"/>
        <v>3000</v>
      </c>
      <c r="J13" s="67"/>
    </row>
    <row r="14" spans="1:10" x14ac:dyDescent="0.25">
      <c r="A14" s="67"/>
      <c r="B14" s="4" t="s">
        <v>35</v>
      </c>
      <c r="C14" s="4"/>
      <c r="D14" s="19"/>
      <c r="E14" s="18"/>
      <c r="F14" s="21"/>
      <c r="G14" s="18">
        <f t="shared" si="0"/>
        <v>0</v>
      </c>
      <c r="H14" s="88"/>
      <c r="I14" s="110">
        <f t="shared" si="1"/>
        <v>0</v>
      </c>
      <c r="J14" s="67"/>
    </row>
    <row r="15" spans="1:10" x14ac:dyDescent="0.25">
      <c r="A15" s="67"/>
      <c r="B15" s="4" t="s">
        <v>35</v>
      </c>
      <c r="C15" s="114"/>
      <c r="D15" s="19"/>
      <c r="E15" s="114"/>
      <c r="F15" s="95"/>
      <c r="G15" s="18">
        <f t="shared" si="0"/>
        <v>0</v>
      </c>
      <c r="H15" s="88"/>
      <c r="I15" s="110">
        <f t="shared" si="1"/>
        <v>0</v>
      </c>
      <c r="J15" s="67"/>
    </row>
    <row r="16" spans="1:10" x14ac:dyDescent="0.25">
      <c r="A16" s="67"/>
      <c r="B16" s="4" t="s">
        <v>35</v>
      </c>
      <c r="C16" s="114"/>
      <c r="D16" s="114"/>
      <c r="E16" s="114"/>
      <c r="F16" s="130"/>
      <c r="G16" s="18">
        <f t="shared" si="0"/>
        <v>0</v>
      </c>
      <c r="H16" s="88"/>
      <c r="I16" s="110">
        <f t="shared" si="1"/>
        <v>0</v>
      </c>
      <c r="J16" s="67"/>
    </row>
    <row r="17" spans="1:10" x14ac:dyDescent="0.25">
      <c r="A17" s="67"/>
      <c r="B17" s="131"/>
      <c r="C17" s="63"/>
      <c r="D17" s="132"/>
      <c r="E17" s="133"/>
      <c r="F17" s="18"/>
      <c r="G17" s="18">
        <f>SUM(E17:F17)</f>
        <v>0</v>
      </c>
      <c r="H17" s="88"/>
      <c r="I17" s="110">
        <f t="shared" si="1"/>
        <v>0</v>
      </c>
      <c r="J17" s="67"/>
    </row>
    <row r="18" spans="1:10" x14ac:dyDescent="0.25">
      <c r="A18" s="67"/>
      <c r="B18" s="16" t="s">
        <v>2</v>
      </c>
      <c r="C18" s="4"/>
      <c r="D18" s="3"/>
      <c r="E18" s="18"/>
      <c r="F18" s="75">
        <f>SUM(F6:F17)</f>
        <v>19200</v>
      </c>
      <c r="G18" s="75">
        <f>SUM(G6:G17)</f>
        <v>19200</v>
      </c>
      <c r="H18" s="88">
        <f>SUM(H7:H17)</f>
        <v>6500</v>
      </c>
      <c r="I18" s="88"/>
      <c r="J18" s="67"/>
    </row>
    <row r="19" spans="1:10" ht="16.5" x14ac:dyDescent="0.35">
      <c r="A19" s="67"/>
      <c r="B19" s="62"/>
      <c r="C19" s="62"/>
      <c r="D19" s="23"/>
      <c r="E19" s="201"/>
      <c r="F19" s="96" t="s">
        <v>166</v>
      </c>
      <c r="G19" s="201"/>
      <c r="H19" s="67"/>
      <c r="I19" s="67"/>
      <c r="J19" s="67"/>
    </row>
    <row r="20" spans="1:10" ht="15.75" x14ac:dyDescent="0.25">
      <c r="A20" s="67"/>
      <c r="B20" s="205" t="s">
        <v>148</v>
      </c>
      <c r="C20" s="201"/>
      <c r="D20" s="102"/>
      <c r="E20" s="103"/>
      <c r="F20" s="206"/>
      <c r="G20" s="61"/>
      <c r="H20" s="67"/>
      <c r="I20" s="67"/>
      <c r="J20" s="67"/>
    </row>
    <row r="21" spans="1:10" ht="21" x14ac:dyDescent="0.35">
      <c r="A21" s="67"/>
      <c r="B21" s="105" t="s">
        <v>149</v>
      </c>
      <c r="C21" s="105" t="s">
        <v>150</v>
      </c>
      <c r="D21" s="105" t="s">
        <v>151</v>
      </c>
      <c r="E21" s="105" t="s">
        <v>152</v>
      </c>
      <c r="F21" s="97"/>
      <c r="G21" s="201"/>
      <c r="H21" s="67"/>
      <c r="I21" s="67"/>
      <c r="J21" s="67"/>
    </row>
    <row r="22" spans="1:10" x14ac:dyDescent="0.25">
      <c r="A22" s="67"/>
      <c r="B22" s="114"/>
      <c r="C22" s="207">
        <f>F18</f>
        <v>19200</v>
      </c>
      <c r="D22" s="114"/>
      <c r="E22" s="114"/>
      <c r="F22" s="206"/>
      <c r="G22" s="208"/>
      <c r="H22" s="67"/>
      <c r="I22" s="67"/>
      <c r="J22" s="67"/>
    </row>
    <row r="23" spans="1:10" x14ac:dyDescent="0.25">
      <c r="A23" s="67"/>
      <c r="B23" s="114"/>
      <c r="C23" s="207"/>
      <c r="D23" s="114"/>
      <c r="E23" s="114"/>
      <c r="F23" s="206"/>
      <c r="G23" s="208"/>
      <c r="H23" s="67"/>
      <c r="I23" s="67"/>
      <c r="J23" s="67"/>
    </row>
    <row r="24" spans="1:10" x14ac:dyDescent="0.25">
      <c r="A24" s="67"/>
      <c r="B24" s="114"/>
      <c r="C24" s="207">
        <f>SUM(C22:C23)</f>
        <v>19200</v>
      </c>
      <c r="D24" s="114"/>
      <c r="E24" s="114"/>
      <c r="F24" s="206"/>
      <c r="G24" s="208"/>
      <c r="H24" s="67"/>
      <c r="I24" s="67"/>
      <c r="J24" s="67"/>
    </row>
    <row r="25" spans="1:10" x14ac:dyDescent="0.25">
      <c r="A25" s="67"/>
      <c r="B25" s="114" t="s">
        <v>154</v>
      </c>
      <c r="C25" s="209">
        <v>0.1</v>
      </c>
      <c r="D25" s="207">
        <f>C24*C25</f>
        <v>1920</v>
      </c>
      <c r="E25" s="114"/>
      <c r="F25" s="210"/>
      <c r="G25" s="201"/>
      <c r="H25" s="67"/>
      <c r="I25" s="67"/>
      <c r="J25" s="67"/>
    </row>
    <row r="26" spans="1:10" x14ac:dyDescent="0.25">
      <c r="A26" s="67"/>
      <c r="B26" s="67"/>
      <c r="C26" s="207">
        <f>C24-D25</f>
        <v>17280</v>
      </c>
      <c r="D26" s="207"/>
      <c r="E26" s="114"/>
      <c r="F26" s="92"/>
      <c r="G26" s="201"/>
      <c r="H26" s="67"/>
      <c r="I26" s="67"/>
      <c r="J26" s="67"/>
    </row>
    <row r="27" spans="1:10" x14ac:dyDescent="0.25">
      <c r="A27" s="67"/>
      <c r="B27" s="211" t="s">
        <v>155</v>
      </c>
      <c r="C27" s="88"/>
      <c r="D27" s="114"/>
      <c r="E27" s="114"/>
      <c r="F27" s="97"/>
      <c r="G27" s="30"/>
      <c r="H27" s="67"/>
      <c r="I27" s="67"/>
      <c r="J27" s="67"/>
    </row>
    <row r="28" spans="1:10" x14ac:dyDescent="0.25">
      <c r="A28" s="67"/>
      <c r="B28" s="116" t="s">
        <v>208</v>
      </c>
      <c r="C28" s="114"/>
      <c r="D28" s="112">
        <f>H8</f>
        <v>0</v>
      </c>
      <c r="E28" s="114"/>
      <c r="F28" s="92"/>
      <c r="G28" s="201"/>
      <c r="H28" s="67"/>
      <c r="I28" s="67"/>
      <c r="J28" s="67"/>
    </row>
    <row r="29" spans="1:10" x14ac:dyDescent="0.25">
      <c r="A29" s="67"/>
      <c r="B29" s="113" t="s">
        <v>214</v>
      </c>
      <c r="C29" s="114"/>
      <c r="D29" s="115">
        <v>5000</v>
      </c>
      <c r="E29" s="114"/>
      <c r="F29" s="92"/>
      <c r="G29" s="201"/>
      <c r="H29" s="67"/>
      <c r="I29" s="67"/>
      <c r="J29" s="67"/>
    </row>
    <row r="30" spans="1:10" x14ac:dyDescent="0.25">
      <c r="A30" s="67"/>
      <c r="B30" s="116"/>
      <c r="C30" s="201"/>
      <c r="D30" s="115"/>
      <c r="E30" s="207"/>
      <c r="F30" s="210"/>
      <c r="G30" s="201"/>
      <c r="H30" s="67"/>
      <c r="I30" s="67"/>
      <c r="J30" s="67"/>
    </row>
    <row r="31" spans="1:10" x14ac:dyDescent="0.25">
      <c r="A31" s="67"/>
      <c r="B31" s="213" t="s">
        <v>2</v>
      </c>
      <c r="C31" s="207">
        <f>C26</f>
        <v>17280</v>
      </c>
      <c r="D31" s="207">
        <f>SUM(D27:D30)</f>
        <v>5000</v>
      </c>
      <c r="E31" s="207">
        <f>C31-D31</f>
        <v>12280</v>
      </c>
      <c r="F31" s="210"/>
      <c r="G31" s="214"/>
      <c r="H31" s="67"/>
      <c r="I31" s="67"/>
      <c r="J31" s="67"/>
    </row>
    <row r="32" spans="1:10" x14ac:dyDescent="0.25">
      <c r="A32" s="67"/>
      <c r="B32" s="201"/>
      <c r="C32" s="201"/>
      <c r="D32" s="201"/>
      <c r="E32" s="201"/>
      <c r="F32" s="15"/>
      <c r="G32" s="201"/>
      <c r="H32" s="67"/>
      <c r="I32" s="67"/>
      <c r="J32" s="67"/>
    </row>
    <row r="33" spans="1:10" x14ac:dyDescent="0.25">
      <c r="A33" s="67"/>
      <c r="B33" s="118" t="s">
        <v>156</v>
      </c>
      <c r="C33" s="56" t="s">
        <v>157</v>
      </c>
      <c r="D33" s="56" t="s">
        <v>158</v>
      </c>
      <c r="E33" s="201"/>
      <c r="F33" s="15"/>
      <c r="G33" s="84"/>
      <c r="H33" s="67"/>
      <c r="I33" s="67"/>
      <c r="J33" s="67"/>
    </row>
    <row r="34" spans="1:10" x14ac:dyDescent="0.25">
      <c r="A34" s="67"/>
      <c r="B34" s="201"/>
      <c r="C34" s="201"/>
      <c r="D34" s="201"/>
      <c r="E34" s="201"/>
      <c r="F34" s="201"/>
      <c r="G34" s="57"/>
      <c r="H34" s="67"/>
      <c r="I34" s="67"/>
      <c r="J34" s="67"/>
    </row>
    <row r="35" spans="1:10" x14ac:dyDescent="0.25">
      <c r="A35" s="67"/>
      <c r="B35" s="67"/>
      <c r="C35" s="67"/>
      <c r="D35" s="67"/>
      <c r="E35" s="67"/>
      <c r="F35" s="67"/>
      <c r="G35" s="67"/>
      <c r="H35" s="67"/>
      <c r="I35" s="67"/>
      <c r="J35" s="67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7" workbookViewId="0">
      <selection activeCell="E31" sqref="E31"/>
    </sheetView>
  </sheetViews>
  <sheetFormatPr defaultRowHeight="15" x14ac:dyDescent="0.25"/>
  <cols>
    <col min="2" max="2" width="11.85546875" customWidth="1"/>
    <col min="3" max="3" width="11.28515625" customWidth="1"/>
    <col min="4" max="4" width="10.85546875" customWidth="1"/>
    <col min="5" max="5" width="11" customWidth="1"/>
    <col min="9" max="9" width="12.140625" customWidth="1"/>
  </cols>
  <sheetData>
    <row r="1" spans="1:10" ht="15.75" x14ac:dyDescent="0.25">
      <c r="A1" s="67"/>
      <c r="B1" s="215"/>
      <c r="C1" s="216" t="s">
        <v>190</v>
      </c>
      <c r="D1" s="217"/>
      <c r="E1" s="217"/>
      <c r="F1" s="218"/>
      <c r="G1" s="201"/>
      <c r="H1" s="67"/>
      <c r="I1" s="67"/>
      <c r="J1" s="67"/>
    </row>
    <row r="2" spans="1:10" x14ac:dyDescent="0.25">
      <c r="A2" s="67"/>
      <c r="B2" s="219"/>
      <c r="C2" s="220" t="s">
        <v>5</v>
      </c>
      <c r="D2" s="220"/>
      <c r="E2" s="219"/>
      <c r="F2" s="218"/>
      <c r="G2" s="201"/>
      <c r="H2" s="67"/>
      <c r="I2" s="67"/>
      <c r="J2" s="67"/>
    </row>
    <row r="3" spans="1:10" x14ac:dyDescent="0.25">
      <c r="A3" s="67"/>
      <c r="B3" s="5"/>
      <c r="C3" s="5"/>
      <c r="D3" s="8" t="s">
        <v>34</v>
      </c>
      <c r="E3" s="5"/>
      <c r="F3" s="5"/>
      <c r="G3" s="201"/>
      <c r="H3" s="67"/>
      <c r="I3" s="67"/>
      <c r="J3" s="67"/>
    </row>
    <row r="4" spans="1:10" ht="23.25" x14ac:dyDescent="0.25">
      <c r="A4" s="67"/>
      <c r="B4" s="77" t="s">
        <v>218</v>
      </c>
      <c r="C4" s="77"/>
      <c r="D4" s="77"/>
      <c r="E4" s="77"/>
      <c r="F4" s="77"/>
      <c r="G4" s="78"/>
      <c r="H4" s="67"/>
      <c r="I4" s="67"/>
      <c r="J4" s="67"/>
    </row>
    <row r="5" spans="1:10" x14ac:dyDescent="0.25">
      <c r="A5" s="67"/>
      <c r="B5" s="202" t="s">
        <v>0</v>
      </c>
      <c r="C5" s="202" t="s">
        <v>167</v>
      </c>
      <c r="D5" s="202"/>
      <c r="E5" s="202" t="s">
        <v>9</v>
      </c>
      <c r="F5" s="202" t="s">
        <v>1</v>
      </c>
      <c r="G5" s="221" t="s">
        <v>2</v>
      </c>
      <c r="H5" s="221" t="s">
        <v>3</v>
      </c>
      <c r="I5" s="223" t="s">
        <v>152</v>
      </c>
      <c r="J5" s="67"/>
    </row>
    <row r="6" spans="1:10" x14ac:dyDescent="0.25">
      <c r="A6" s="67"/>
      <c r="B6" s="2" t="s">
        <v>212</v>
      </c>
      <c r="C6" s="2"/>
      <c r="D6" s="3">
        <v>1</v>
      </c>
      <c r="E6" s="18">
        <v>0</v>
      </c>
      <c r="F6" s="18"/>
      <c r="G6" s="18">
        <f t="shared" ref="G6:G11" si="0">F6+E6</f>
        <v>0</v>
      </c>
      <c r="H6" s="88"/>
      <c r="I6" s="110">
        <f>G6-H6</f>
        <v>0</v>
      </c>
      <c r="J6" s="67"/>
    </row>
    <row r="7" spans="1:10" x14ac:dyDescent="0.25">
      <c r="A7" s="67"/>
      <c r="B7" s="63" t="s">
        <v>185</v>
      </c>
      <c r="C7" s="63"/>
      <c r="D7" s="19">
        <v>2</v>
      </c>
      <c r="E7" s="18"/>
      <c r="F7" s="21">
        <v>2500</v>
      </c>
      <c r="G7" s="18">
        <f t="shared" si="0"/>
        <v>2500</v>
      </c>
      <c r="H7" s="88">
        <v>2500</v>
      </c>
      <c r="I7" s="110">
        <f t="shared" ref="I7:I17" si="1">G7-H7</f>
        <v>0</v>
      </c>
      <c r="J7" s="67"/>
    </row>
    <row r="8" spans="1:10" x14ac:dyDescent="0.25">
      <c r="A8" s="67"/>
      <c r="B8" s="2" t="s">
        <v>89</v>
      </c>
      <c r="C8" s="2"/>
      <c r="D8" s="3">
        <v>2</v>
      </c>
      <c r="E8" s="18">
        <v>0</v>
      </c>
      <c r="F8" s="18"/>
      <c r="G8" s="18">
        <f t="shared" si="0"/>
        <v>0</v>
      </c>
      <c r="H8" s="88"/>
      <c r="I8" s="110">
        <f t="shared" si="1"/>
        <v>0</v>
      </c>
      <c r="J8" s="67"/>
    </row>
    <row r="9" spans="1:10" x14ac:dyDescent="0.25">
      <c r="A9" s="67"/>
      <c r="B9" s="4" t="s">
        <v>219</v>
      </c>
      <c r="C9" s="4"/>
      <c r="D9" s="3">
        <v>4</v>
      </c>
      <c r="E9" s="18"/>
      <c r="F9" s="18">
        <v>2500</v>
      </c>
      <c r="G9" s="18">
        <f t="shared" si="0"/>
        <v>2500</v>
      </c>
      <c r="H9" s="88">
        <v>2500</v>
      </c>
      <c r="I9" s="110">
        <f t="shared" si="1"/>
        <v>0</v>
      </c>
      <c r="J9" s="67"/>
    </row>
    <row r="10" spans="1:10" x14ac:dyDescent="0.25">
      <c r="A10" s="67"/>
      <c r="B10" s="4" t="s">
        <v>213</v>
      </c>
      <c r="C10" s="4"/>
      <c r="D10" s="19">
        <v>5</v>
      </c>
      <c r="E10" s="18"/>
      <c r="F10" s="21"/>
      <c r="G10" s="18">
        <f t="shared" si="0"/>
        <v>0</v>
      </c>
      <c r="H10" s="88"/>
      <c r="I10" s="110">
        <f t="shared" si="1"/>
        <v>0</v>
      </c>
      <c r="J10" s="67"/>
    </row>
    <row r="11" spans="1:10" x14ac:dyDescent="0.25">
      <c r="A11" s="67"/>
      <c r="B11" s="2" t="s">
        <v>116</v>
      </c>
      <c r="C11" s="4"/>
      <c r="D11" s="19">
        <v>6</v>
      </c>
      <c r="E11" s="18"/>
      <c r="F11" s="21">
        <v>3000</v>
      </c>
      <c r="G11" s="18">
        <f t="shared" si="0"/>
        <v>3000</v>
      </c>
      <c r="H11" s="88">
        <v>4000</v>
      </c>
      <c r="I11" s="110">
        <f t="shared" si="1"/>
        <v>-1000</v>
      </c>
      <c r="J11" s="67"/>
    </row>
    <row r="12" spans="1:10" x14ac:dyDescent="0.25">
      <c r="A12" s="67"/>
      <c r="B12" s="2" t="s">
        <v>35</v>
      </c>
      <c r="C12" s="2"/>
      <c r="D12" s="19" t="s">
        <v>49</v>
      </c>
      <c r="E12" s="18"/>
      <c r="F12" s="21"/>
      <c r="G12" s="18">
        <f t="shared" ref="G12:G17" si="2">F12+E12</f>
        <v>0</v>
      </c>
      <c r="H12" s="88"/>
      <c r="I12" s="110">
        <f t="shared" si="1"/>
        <v>0</v>
      </c>
      <c r="J12" s="67"/>
    </row>
    <row r="13" spans="1:10" x14ac:dyDescent="0.25">
      <c r="A13" s="67"/>
      <c r="B13" s="4" t="s">
        <v>35</v>
      </c>
      <c r="C13" s="4"/>
      <c r="D13" s="19"/>
      <c r="E13" s="18"/>
      <c r="F13" s="21"/>
      <c r="G13" s="18">
        <f t="shared" si="2"/>
        <v>0</v>
      </c>
      <c r="H13" s="88"/>
      <c r="I13" s="110">
        <f t="shared" si="1"/>
        <v>0</v>
      </c>
      <c r="J13" s="67"/>
    </row>
    <row r="14" spans="1:10" x14ac:dyDescent="0.25">
      <c r="A14" s="67"/>
      <c r="B14" s="4" t="s">
        <v>216</v>
      </c>
      <c r="C14" s="4"/>
      <c r="D14" s="19"/>
      <c r="E14" s="18"/>
      <c r="F14" s="21">
        <v>3700</v>
      </c>
      <c r="G14" s="18">
        <f t="shared" si="2"/>
        <v>3700</v>
      </c>
      <c r="H14" s="88">
        <v>2500</v>
      </c>
      <c r="I14" s="110">
        <f t="shared" si="1"/>
        <v>1200</v>
      </c>
      <c r="J14" s="67"/>
    </row>
    <row r="15" spans="1:10" x14ac:dyDescent="0.25">
      <c r="A15" s="67"/>
      <c r="B15" s="4"/>
      <c r="C15" s="114"/>
      <c r="D15" s="19"/>
      <c r="E15" s="114"/>
      <c r="F15" s="95"/>
      <c r="G15" s="18">
        <f t="shared" si="2"/>
        <v>0</v>
      </c>
      <c r="H15" s="88"/>
      <c r="I15" s="110">
        <f t="shared" si="1"/>
        <v>0</v>
      </c>
      <c r="J15" s="67"/>
    </row>
    <row r="16" spans="1:10" x14ac:dyDescent="0.25">
      <c r="A16" s="67"/>
      <c r="B16" s="4"/>
      <c r="C16" s="114"/>
      <c r="D16" s="114"/>
      <c r="E16" s="114"/>
      <c r="F16" s="130"/>
      <c r="G16" s="18">
        <f t="shared" si="2"/>
        <v>0</v>
      </c>
      <c r="H16" s="88"/>
      <c r="I16" s="110">
        <f t="shared" si="1"/>
        <v>0</v>
      </c>
      <c r="J16" s="67"/>
    </row>
    <row r="17" spans="1:10" x14ac:dyDescent="0.25">
      <c r="A17" s="67"/>
      <c r="B17" s="131"/>
      <c r="C17" s="63"/>
      <c r="D17" s="132"/>
      <c r="E17" s="133"/>
      <c r="F17" s="18"/>
      <c r="G17" s="18">
        <f t="shared" si="2"/>
        <v>0</v>
      </c>
      <c r="H17" s="88"/>
      <c r="I17" s="110">
        <f t="shared" si="1"/>
        <v>0</v>
      </c>
      <c r="J17" s="67"/>
    </row>
    <row r="18" spans="1:10" x14ac:dyDescent="0.25">
      <c r="A18" s="67"/>
      <c r="B18" s="16" t="s">
        <v>2</v>
      </c>
      <c r="C18" s="4"/>
      <c r="D18" s="3"/>
      <c r="E18" s="18"/>
      <c r="F18" s="75">
        <f>SUM(F6:F17)</f>
        <v>11700</v>
      </c>
      <c r="G18" s="75">
        <f>SUM(G6:G17)</f>
        <v>11700</v>
      </c>
      <c r="H18" s="88">
        <f>SUM(H7:H17)</f>
        <v>11500</v>
      </c>
      <c r="I18" s="88"/>
      <c r="J18" s="67"/>
    </row>
    <row r="19" spans="1:10" ht="16.5" x14ac:dyDescent="0.35">
      <c r="A19" s="67"/>
      <c r="B19" s="62"/>
      <c r="C19" s="62"/>
      <c r="D19" s="23"/>
      <c r="E19" s="201"/>
      <c r="F19" s="96" t="s">
        <v>166</v>
      </c>
      <c r="G19" s="201"/>
      <c r="H19" s="67"/>
      <c r="I19" s="67"/>
      <c r="J19" s="67"/>
    </row>
    <row r="20" spans="1:10" ht="15.75" x14ac:dyDescent="0.25">
      <c r="A20" s="67"/>
      <c r="B20" s="205" t="s">
        <v>148</v>
      </c>
      <c r="C20" s="201"/>
      <c r="D20" s="102"/>
      <c r="E20" s="103"/>
      <c r="F20" s="206"/>
      <c r="G20" s="61"/>
      <c r="H20" s="67"/>
      <c r="I20" s="67"/>
      <c r="J20" s="67"/>
    </row>
    <row r="21" spans="1:10" ht="21" x14ac:dyDescent="0.35">
      <c r="A21" s="67"/>
      <c r="B21" s="105" t="s">
        <v>149</v>
      </c>
      <c r="C21" s="105" t="s">
        <v>150</v>
      </c>
      <c r="D21" s="105" t="s">
        <v>151</v>
      </c>
      <c r="E21" s="105" t="s">
        <v>152</v>
      </c>
      <c r="F21" s="97"/>
      <c r="G21" s="201"/>
      <c r="H21" s="67"/>
      <c r="I21" s="67"/>
      <c r="J21" s="67"/>
    </row>
    <row r="22" spans="1:10" x14ac:dyDescent="0.25">
      <c r="A22" s="67"/>
      <c r="B22" s="114"/>
      <c r="C22" s="207">
        <f>F18</f>
        <v>11700</v>
      </c>
      <c r="D22" s="114"/>
      <c r="E22" s="114"/>
      <c r="F22" s="206"/>
      <c r="G22" s="208"/>
      <c r="H22" s="67"/>
      <c r="I22" s="67"/>
      <c r="J22" s="67"/>
    </row>
    <row r="23" spans="1:10" x14ac:dyDescent="0.25">
      <c r="A23" s="67"/>
      <c r="B23" s="114"/>
      <c r="C23" s="207"/>
      <c r="D23" s="114"/>
      <c r="E23" s="114"/>
      <c r="F23" s="206"/>
      <c r="G23" s="208"/>
      <c r="H23" s="67"/>
      <c r="I23" s="67"/>
      <c r="J23" s="67"/>
    </row>
    <row r="24" spans="1:10" x14ac:dyDescent="0.25">
      <c r="A24" s="67"/>
      <c r="B24" s="114"/>
      <c r="C24" s="207">
        <f>SUM(C22:C23)</f>
        <v>11700</v>
      </c>
      <c r="D24" s="114"/>
      <c r="E24" s="114"/>
      <c r="F24" s="206"/>
      <c r="G24" s="208"/>
      <c r="H24" s="67"/>
      <c r="I24" s="67"/>
      <c r="J24" s="67"/>
    </row>
    <row r="25" spans="1:10" x14ac:dyDescent="0.25">
      <c r="A25" s="67"/>
      <c r="B25" s="114" t="s">
        <v>154</v>
      </c>
      <c r="C25" s="209">
        <v>0.1</v>
      </c>
      <c r="D25" s="207">
        <f>C24*C25</f>
        <v>1170</v>
      </c>
      <c r="E25" s="114"/>
      <c r="F25" s="210"/>
      <c r="G25" s="201"/>
      <c r="H25" s="67"/>
      <c r="I25" s="67"/>
      <c r="J25" s="67"/>
    </row>
    <row r="26" spans="1:10" x14ac:dyDescent="0.25">
      <c r="A26" s="67"/>
      <c r="B26" s="67"/>
      <c r="C26" s="207">
        <f>C24-D25</f>
        <v>10530</v>
      </c>
      <c r="D26" s="207"/>
      <c r="E26" s="114"/>
      <c r="F26" s="92"/>
      <c r="G26" s="201"/>
      <c r="H26" s="67"/>
      <c r="I26" s="67"/>
      <c r="J26" s="67"/>
    </row>
    <row r="27" spans="1:10" x14ac:dyDescent="0.25">
      <c r="A27" s="67"/>
      <c r="B27" s="211" t="s">
        <v>155</v>
      </c>
      <c r="C27" s="88"/>
      <c r="D27" s="114"/>
      <c r="E27" s="114"/>
      <c r="F27" s="97"/>
      <c r="G27" s="30"/>
      <c r="H27" s="67"/>
      <c r="I27" s="67"/>
      <c r="J27" s="67"/>
    </row>
    <row r="28" spans="1:10" x14ac:dyDescent="0.25">
      <c r="A28" s="67"/>
      <c r="B28" s="116" t="s">
        <v>208</v>
      </c>
      <c r="C28" s="114"/>
      <c r="D28" s="112">
        <f>H8</f>
        <v>0</v>
      </c>
      <c r="E28" s="114"/>
      <c r="F28" s="92"/>
      <c r="G28" s="201"/>
      <c r="H28" s="67"/>
      <c r="I28" s="67"/>
      <c r="J28" s="67"/>
    </row>
    <row r="29" spans="1:10" x14ac:dyDescent="0.25">
      <c r="A29" s="67"/>
      <c r="B29" s="224">
        <v>43042</v>
      </c>
      <c r="C29" s="114"/>
      <c r="D29" s="115">
        <v>4500</v>
      </c>
      <c r="E29" s="114"/>
      <c r="F29" s="92"/>
      <c r="G29" s="201"/>
      <c r="H29" s="67"/>
      <c r="I29" s="67"/>
      <c r="J29" s="67"/>
    </row>
    <row r="30" spans="1:10" s="67" customFormat="1" x14ac:dyDescent="0.25">
      <c r="B30" s="224">
        <v>43057</v>
      </c>
      <c r="C30" s="125"/>
      <c r="D30" s="115">
        <v>1525</v>
      </c>
      <c r="E30" s="114"/>
      <c r="F30" s="92"/>
      <c r="G30" s="201"/>
    </row>
    <row r="31" spans="1:10" x14ac:dyDescent="0.25">
      <c r="A31" s="67"/>
      <c r="B31" s="116" t="s">
        <v>221</v>
      </c>
      <c r="C31" s="201"/>
      <c r="D31" s="115">
        <v>1000</v>
      </c>
      <c r="E31" s="207"/>
      <c r="F31" s="210"/>
      <c r="G31" s="201"/>
      <c r="H31" s="67"/>
      <c r="I31" s="67"/>
      <c r="J31" s="67"/>
    </row>
    <row r="32" spans="1:10" x14ac:dyDescent="0.25">
      <c r="A32" s="67"/>
      <c r="B32" s="213" t="s">
        <v>2</v>
      </c>
      <c r="C32" s="207">
        <f>C26</f>
        <v>10530</v>
      </c>
      <c r="D32" s="207">
        <f>SUM(D27:D31)</f>
        <v>7025</v>
      </c>
      <c r="E32" s="207">
        <f>C32-D32</f>
        <v>3505</v>
      </c>
      <c r="F32" s="210"/>
      <c r="G32" s="214"/>
      <c r="H32" s="67"/>
      <c r="I32" s="67"/>
      <c r="J32" s="67"/>
    </row>
    <row r="33" spans="1:10" x14ac:dyDescent="0.25">
      <c r="A33" s="67"/>
      <c r="B33" s="201"/>
      <c r="C33" s="201"/>
      <c r="D33" s="201"/>
      <c r="E33" s="201"/>
      <c r="F33" s="15"/>
      <c r="G33" s="201"/>
      <c r="H33" s="67"/>
      <c r="I33" s="67"/>
      <c r="J33" s="67"/>
    </row>
    <row r="34" spans="1:10" x14ac:dyDescent="0.25">
      <c r="A34" s="67"/>
      <c r="B34" s="118" t="s">
        <v>156</v>
      </c>
      <c r="C34" s="56" t="s">
        <v>157</v>
      </c>
      <c r="D34" s="56" t="s">
        <v>158</v>
      </c>
      <c r="E34" s="201"/>
      <c r="F34" s="15"/>
      <c r="G34" s="84"/>
      <c r="H34" s="67"/>
      <c r="I34" s="67"/>
      <c r="J34" s="67"/>
    </row>
    <row r="35" spans="1:10" x14ac:dyDescent="0.25">
      <c r="A35" s="67"/>
      <c r="B35" s="201"/>
      <c r="C35" s="201"/>
      <c r="D35" s="201"/>
      <c r="E35" s="201"/>
      <c r="F35" s="201"/>
      <c r="G35" s="57"/>
      <c r="H35" s="67"/>
      <c r="I35" s="67"/>
      <c r="J35" s="67"/>
    </row>
  </sheetData>
  <pageMargins left="0.7" right="0.7" top="0.75" bottom="0.75" header="0.3" footer="0.3"/>
  <pageSetup orientation="portrait" horizontalDpi="0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D29" sqref="D29:D33"/>
    </sheetView>
  </sheetViews>
  <sheetFormatPr defaultRowHeight="15" x14ac:dyDescent="0.25"/>
  <cols>
    <col min="1" max="1" width="5.7109375" customWidth="1"/>
    <col min="2" max="2" width="16.42578125" customWidth="1"/>
    <col min="3" max="3" width="10.5703125" customWidth="1"/>
    <col min="4" max="4" width="10.140625" customWidth="1"/>
    <col min="5" max="5" width="10.5703125" customWidth="1"/>
    <col min="9" max="9" width="11" customWidth="1"/>
  </cols>
  <sheetData>
    <row r="1" spans="1:10" ht="15.75" x14ac:dyDescent="0.25">
      <c r="A1" s="67"/>
      <c r="B1" s="215"/>
      <c r="C1" s="216" t="s">
        <v>190</v>
      </c>
      <c r="D1" s="217"/>
      <c r="E1" s="217"/>
      <c r="F1" s="218"/>
      <c r="G1" s="201"/>
      <c r="H1" s="67"/>
      <c r="I1" s="67"/>
      <c r="J1" s="67"/>
    </row>
    <row r="2" spans="1:10" x14ac:dyDescent="0.25">
      <c r="A2" s="67"/>
      <c r="B2" s="219"/>
      <c r="C2" s="220" t="s">
        <v>5</v>
      </c>
      <c r="D2" s="220"/>
      <c r="E2" s="219"/>
      <c r="F2" s="218"/>
      <c r="G2" s="201"/>
      <c r="H2" s="67"/>
      <c r="I2" s="67"/>
      <c r="J2" s="67"/>
    </row>
    <row r="3" spans="1:10" x14ac:dyDescent="0.25">
      <c r="A3" s="67"/>
      <c r="B3" s="5"/>
      <c r="C3" s="5"/>
      <c r="D3" s="8" t="s">
        <v>34</v>
      </c>
      <c r="E3" s="5"/>
      <c r="F3" s="5"/>
      <c r="G3" s="201"/>
      <c r="H3" s="67"/>
      <c r="I3" s="67"/>
      <c r="J3" s="67"/>
    </row>
    <row r="4" spans="1:10" ht="23.25" x14ac:dyDescent="0.25">
      <c r="A4" s="67"/>
      <c r="B4" s="77" t="s">
        <v>220</v>
      </c>
      <c r="C4" s="77"/>
      <c r="D4" s="77"/>
      <c r="E4" s="77"/>
      <c r="F4" s="77"/>
      <c r="G4" s="78"/>
      <c r="H4" s="67"/>
      <c r="I4" s="67"/>
      <c r="J4" s="67"/>
    </row>
    <row r="5" spans="1:10" x14ac:dyDescent="0.25">
      <c r="A5" s="67"/>
      <c r="B5" s="202" t="s">
        <v>0</v>
      </c>
      <c r="C5" s="202" t="s">
        <v>167</v>
      </c>
      <c r="D5" s="202"/>
      <c r="E5" s="202" t="s">
        <v>9</v>
      </c>
      <c r="F5" s="202" t="s">
        <v>1</v>
      </c>
      <c r="G5" s="221" t="s">
        <v>2</v>
      </c>
      <c r="H5" s="221" t="s">
        <v>3</v>
      </c>
      <c r="I5" s="223" t="s">
        <v>152</v>
      </c>
      <c r="J5" s="67"/>
    </row>
    <row r="6" spans="1:10" x14ac:dyDescent="0.25">
      <c r="A6" s="67"/>
      <c r="B6" s="2" t="s">
        <v>212</v>
      </c>
      <c r="C6" s="2"/>
      <c r="D6" s="3">
        <v>1</v>
      </c>
      <c r="E6" s="18">
        <v>0</v>
      </c>
      <c r="F6" s="18"/>
      <c r="G6" s="18">
        <f t="shared" ref="G6:G11" si="0">F6+E6</f>
        <v>0</v>
      </c>
      <c r="H6" s="88"/>
      <c r="I6" s="110">
        <f>G6-H6</f>
        <v>0</v>
      </c>
      <c r="J6" s="67"/>
    </row>
    <row r="7" spans="1:10" x14ac:dyDescent="0.25">
      <c r="A7" s="67"/>
      <c r="B7" s="63" t="s">
        <v>185</v>
      </c>
      <c r="C7" s="63"/>
      <c r="D7" s="19">
        <v>2</v>
      </c>
      <c r="E7" s="18"/>
      <c r="F7" s="21">
        <v>2500</v>
      </c>
      <c r="G7" s="18">
        <f t="shared" si="0"/>
        <v>2500</v>
      </c>
      <c r="H7" s="88">
        <v>2500</v>
      </c>
      <c r="I7" s="110">
        <f t="shared" ref="I7:I17" si="1">G7-H7</f>
        <v>0</v>
      </c>
      <c r="J7" s="67"/>
    </row>
    <row r="8" spans="1:10" x14ac:dyDescent="0.25">
      <c r="A8" s="67"/>
      <c r="B8" s="2" t="s">
        <v>89</v>
      </c>
      <c r="C8" s="2"/>
      <c r="D8" s="3">
        <v>2</v>
      </c>
      <c r="E8" s="18">
        <v>0</v>
      </c>
      <c r="F8" s="18"/>
      <c r="G8" s="18">
        <f t="shared" si="0"/>
        <v>0</v>
      </c>
      <c r="H8" s="88"/>
      <c r="I8" s="110">
        <f t="shared" si="1"/>
        <v>0</v>
      </c>
      <c r="J8" s="67"/>
    </row>
    <row r="9" spans="1:10" x14ac:dyDescent="0.25">
      <c r="A9" s="67"/>
      <c r="B9" s="4" t="s">
        <v>219</v>
      </c>
      <c r="C9" s="4"/>
      <c r="D9" s="3">
        <v>4</v>
      </c>
      <c r="E9" s="18"/>
      <c r="F9" s="18">
        <v>2500</v>
      </c>
      <c r="G9" s="18">
        <f t="shared" si="0"/>
        <v>2500</v>
      </c>
      <c r="H9" s="88"/>
      <c r="I9" s="110">
        <f t="shared" si="1"/>
        <v>2500</v>
      </c>
      <c r="J9" s="67"/>
    </row>
    <row r="10" spans="1:10" x14ac:dyDescent="0.25">
      <c r="A10" s="67"/>
      <c r="B10" s="4" t="s">
        <v>213</v>
      </c>
      <c r="C10" s="4"/>
      <c r="D10" s="19">
        <v>5</v>
      </c>
      <c r="E10" s="18"/>
      <c r="F10" s="21"/>
      <c r="G10" s="18">
        <f t="shared" si="0"/>
        <v>0</v>
      </c>
      <c r="H10" s="88"/>
      <c r="I10" s="110">
        <f t="shared" si="1"/>
        <v>0</v>
      </c>
      <c r="J10" s="67"/>
    </row>
    <row r="11" spans="1:10" x14ac:dyDescent="0.25">
      <c r="A11" s="67"/>
      <c r="B11" s="2" t="s">
        <v>116</v>
      </c>
      <c r="C11" s="4"/>
      <c r="D11" s="19">
        <v>6</v>
      </c>
      <c r="E11" s="18"/>
      <c r="F11" s="21">
        <v>3000</v>
      </c>
      <c r="G11" s="18">
        <f t="shared" si="0"/>
        <v>3000</v>
      </c>
      <c r="H11" s="88"/>
      <c r="I11" s="110">
        <f t="shared" si="1"/>
        <v>3000</v>
      </c>
      <c r="J11" s="67"/>
    </row>
    <row r="12" spans="1:10" x14ac:dyDescent="0.25">
      <c r="A12" s="67"/>
      <c r="B12" s="2" t="s">
        <v>35</v>
      </c>
      <c r="C12" s="2"/>
      <c r="D12" s="19" t="s">
        <v>49</v>
      </c>
      <c r="E12" s="18"/>
      <c r="F12" s="21"/>
      <c r="G12" s="18">
        <f t="shared" ref="G12:G17" si="2">F12+E12</f>
        <v>0</v>
      </c>
      <c r="H12" s="88"/>
      <c r="I12" s="110">
        <f t="shared" si="1"/>
        <v>0</v>
      </c>
      <c r="J12" s="67"/>
    </row>
    <row r="13" spans="1:10" x14ac:dyDescent="0.25">
      <c r="A13" s="67"/>
      <c r="B13" s="4" t="s">
        <v>35</v>
      </c>
      <c r="C13" s="4"/>
      <c r="D13" s="19"/>
      <c r="E13" s="18"/>
      <c r="F13" s="21"/>
      <c r="G13" s="18">
        <f t="shared" si="2"/>
        <v>0</v>
      </c>
      <c r="H13" s="88"/>
      <c r="I13" s="110">
        <f t="shared" si="1"/>
        <v>0</v>
      </c>
      <c r="J13" s="67"/>
    </row>
    <row r="14" spans="1:10" x14ac:dyDescent="0.25">
      <c r="A14" s="67"/>
      <c r="B14" s="4" t="s">
        <v>216</v>
      </c>
      <c r="C14" s="4"/>
      <c r="D14" s="19"/>
      <c r="E14" s="18"/>
      <c r="F14" s="21">
        <v>3700</v>
      </c>
      <c r="G14" s="18">
        <f t="shared" si="2"/>
        <v>3700</v>
      </c>
      <c r="H14" s="88"/>
      <c r="I14" s="110">
        <f t="shared" si="1"/>
        <v>3700</v>
      </c>
      <c r="J14" s="67"/>
    </row>
    <row r="15" spans="1:10" x14ac:dyDescent="0.25">
      <c r="A15" s="67"/>
      <c r="B15" s="4"/>
      <c r="C15" s="114"/>
      <c r="D15" s="19"/>
      <c r="E15" s="114"/>
      <c r="F15" s="95"/>
      <c r="G15" s="18">
        <f t="shared" si="2"/>
        <v>0</v>
      </c>
      <c r="H15" s="88"/>
      <c r="I15" s="110">
        <f t="shared" si="1"/>
        <v>0</v>
      </c>
      <c r="J15" s="67"/>
    </row>
    <row r="16" spans="1:10" x14ac:dyDescent="0.25">
      <c r="A16" s="67"/>
      <c r="B16" s="4"/>
      <c r="C16" s="114"/>
      <c r="D16" s="114"/>
      <c r="E16" s="114"/>
      <c r="F16" s="130"/>
      <c r="G16" s="18">
        <f t="shared" si="2"/>
        <v>0</v>
      </c>
      <c r="H16" s="88"/>
      <c r="I16" s="110">
        <f t="shared" si="1"/>
        <v>0</v>
      </c>
      <c r="J16" s="67"/>
    </row>
    <row r="17" spans="1:10" x14ac:dyDescent="0.25">
      <c r="A17" s="67"/>
      <c r="B17" s="131"/>
      <c r="C17" s="63"/>
      <c r="D17" s="132"/>
      <c r="E17" s="133"/>
      <c r="F17" s="18"/>
      <c r="G17" s="18">
        <f t="shared" si="2"/>
        <v>0</v>
      </c>
      <c r="H17" s="88"/>
      <c r="I17" s="110">
        <f t="shared" si="1"/>
        <v>0</v>
      </c>
      <c r="J17" s="67"/>
    </row>
    <row r="18" spans="1:10" x14ac:dyDescent="0.25">
      <c r="A18" s="67"/>
      <c r="B18" s="16" t="s">
        <v>2</v>
      </c>
      <c r="C18" s="4"/>
      <c r="D18" s="3"/>
      <c r="E18" s="18"/>
      <c r="F18" s="75">
        <f>SUM(F6:F17)</f>
        <v>11700</v>
      </c>
      <c r="G18" s="75">
        <f>SUM(G6:G17)</f>
        <v>11700</v>
      </c>
      <c r="H18" s="88">
        <f>SUM(H6:H17)</f>
        <v>2500</v>
      </c>
      <c r="I18" s="88"/>
      <c r="J18" s="67"/>
    </row>
    <row r="19" spans="1:10" ht="16.5" x14ac:dyDescent="0.35">
      <c r="A19" s="67"/>
      <c r="B19" s="62"/>
      <c r="C19" s="62"/>
      <c r="D19" s="23"/>
      <c r="E19" s="201"/>
      <c r="F19" s="96" t="s">
        <v>166</v>
      </c>
      <c r="G19" s="201"/>
      <c r="H19" s="67"/>
      <c r="I19" s="67"/>
      <c r="J19" s="67"/>
    </row>
    <row r="20" spans="1:10" ht="15.75" x14ac:dyDescent="0.25">
      <c r="A20" s="67"/>
      <c r="B20" s="205" t="s">
        <v>148</v>
      </c>
      <c r="C20" s="201"/>
      <c r="D20" s="102"/>
      <c r="E20" s="103"/>
      <c r="F20" s="206"/>
      <c r="G20" s="61"/>
      <c r="H20" s="67"/>
      <c r="I20" s="67"/>
      <c r="J20" s="67"/>
    </row>
    <row r="21" spans="1:10" ht="21" x14ac:dyDescent="0.35">
      <c r="A21" s="67"/>
      <c r="B21" s="105" t="s">
        <v>149</v>
      </c>
      <c r="C21" s="105" t="s">
        <v>150</v>
      </c>
      <c r="D21" s="105" t="s">
        <v>151</v>
      </c>
      <c r="E21" s="105" t="s">
        <v>152</v>
      </c>
      <c r="F21" s="97"/>
      <c r="G21" s="201"/>
      <c r="H21" s="67"/>
      <c r="I21" s="67"/>
      <c r="J21" s="67"/>
    </row>
    <row r="22" spans="1:10" x14ac:dyDescent="0.25">
      <c r="A22" s="67"/>
      <c r="B22" s="114"/>
      <c r="C22" s="207">
        <f>F18</f>
        <v>11700</v>
      </c>
      <c r="D22" s="114"/>
      <c r="E22" s="114"/>
      <c r="F22" s="206"/>
      <c r="G22" s="208"/>
      <c r="H22" s="67"/>
      <c r="I22" s="67"/>
      <c r="J22" s="67"/>
    </row>
    <row r="23" spans="1:10" x14ac:dyDescent="0.25">
      <c r="A23" s="67"/>
      <c r="B23" s="114"/>
      <c r="C23" s="207"/>
      <c r="D23" s="114"/>
      <c r="E23" s="114"/>
      <c r="F23" s="206"/>
      <c r="G23" s="208"/>
      <c r="H23" s="67"/>
      <c r="I23" s="67"/>
      <c r="J23" s="67"/>
    </row>
    <row r="24" spans="1:10" x14ac:dyDescent="0.25">
      <c r="A24" s="67"/>
      <c r="B24" s="114"/>
      <c r="C24" s="207">
        <f>SUM(C22:C23)</f>
        <v>11700</v>
      </c>
      <c r="D24" s="114"/>
      <c r="E24" s="114"/>
      <c r="F24" s="206"/>
      <c r="G24" s="208"/>
      <c r="H24" s="67"/>
      <c r="I24" s="67"/>
      <c r="J24" s="67"/>
    </row>
    <row r="25" spans="1:10" x14ac:dyDescent="0.25">
      <c r="A25" s="67"/>
      <c r="B25" s="114" t="s">
        <v>154</v>
      </c>
      <c r="C25" s="209">
        <v>0.1</v>
      </c>
      <c r="D25" s="207">
        <f>C24*C25</f>
        <v>1170</v>
      </c>
      <c r="E25" s="114"/>
      <c r="F25" s="210"/>
      <c r="G25" s="201"/>
      <c r="H25" s="67"/>
      <c r="I25" s="67"/>
      <c r="J25" s="67"/>
    </row>
    <row r="26" spans="1:10" x14ac:dyDescent="0.25">
      <c r="A26" s="67"/>
      <c r="B26" s="67"/>
      <c r="C26" s="207">
        <f>C24-D25</f>
        <v>10530</v>
      </c>
      <c r="D26" s="207"/>
      <c r="E26" s="114"/>
      <c r="F26" s="92"/>
      <c r="G26" s="201"/>
      <c r="H26" s="67"/>
      <c r="I26" s="67"/>
      <c r="J26" s="67"/>
    </row>
    <row r="27" spans="1:10" x14ac:dyDescent="0.25">
      <c r="A27" s="67"/>
      <c r="B27" s="211" t="s">
        <v>155</v>
      </c>
      <c r="C27" s="88"/>
      <c r="D27" s="114"/>
      <c r="E27" s="114"/>
      <c r="F27" s="97"/>
      <c r="G27" s="30"/>
      <c r="H27" s="67"/>
      <c r="I27" s="67"/>
      <c r="J27" s="67"/>
    </row>
    <row r="28" spans="1:10" x14ac:dyDescent="0.25">
      <c r="A28" s="67"/>
      <c r="B28" s="116" t="s">
        <v>208</v>
      </c>
      <c r="C28" s="114"/>
      <c r="D28" s="112">
        <f>H8</f>
        <v>0</v>
      </c>
      <c r="E28" s="114"/>
      <c r="F28" s="92"/>
      <c r="G28" s="201"/>
      <c r="H28" s="67"/>
      <c r="I28" s="67"/>
      <c r="J28" s="67"/>
    </row>
    <row r="29" spans="1:10" x14ac:dyDescent="0.25">
      <c r="A29" s="67"/>
      <c r="B29" s="224">
        <v>43080</v>
      </c>
      <c r="C29" s="114"/>
      <c r="D29" s="115">
        <v>5000</v>
      </c>
      <c r="E29" s="114"/>
      <c r="F29" s="92"/>
      <c r="G29" s="201"/>
      <c r="H29" s="67"/>
      <c r="I29" s="67"/>
      <c r="J29" s="67"/>
    </row>
    <row r="30" spans="1:10" s="67" customFormat="1" x14ac:dyDescent="0.25">
      <c r="B30" s="113"/>
      <c r="C30" s="125"/>
      <c r="D30" s="115"/>
      <c r="E30" s="114"/>
      <c r="F30" s="92"/>
      <c r="G30" s="201"/>
    </row>
    <row r="31" spans="1:10" s="67" customFormat="1" x14ac:dyDescent="0.25">
      <c r="B31" s="113"/>
      <c r="C31" s="125"/>
      <c r="D31" s="115"/>
      <c r="E31" s="114"/>
      <c r="F31" s="92"/>
      <c r="G31" s="201"/>
    </row>
    <row r="32" spans="1:10" x14ac:dyDescent="0.25">
      <c r="A32" s="67"/>
      <c r="B32" s="116"/>
      <c r="C32" s="201"/>
      <c r="D32" s="115"/>
      <c r="E32" s="207"/>
      <c r="F32" s="210"/>
      <c r="G32" s="201"/>
      <c r="H32" s="67"/>
      <c r="I32" s="67"/>
      <c r="J32" s="67"/>
    </row>
    <row r="33" spans="1:10" x14ac:dyDescent="0.25">
      <c r="A33" s="67"/>
      <c r="B33" s="213" t="s">
        <v>2</v>
      </c>
      <c r="C33" s="207">
        <f>C26</f>
        <v>10530</v>
      </c>
      <c r="D33" s="207">
        <f>SUM(D29:D32)</f>
        <v>5000</v>
      </c>
      <c r="E33" s="207">
        <f>C33-D33</f>
        <v>5530</v>
      </c>
      <c r="F33" s="210"/>
      <c r="G33" s="214"/>
      <c r="H33" s="67"/>
      <c r="I33" s="67"/>
      <c r="J33" s="67"/>
    </row>
    <row r="34" spans="1:10" x14ac:dyDescent="0.25">
      <c r="A34" s="67"/>
      <c r="B34" s="201"/>
      <c r="C34" s="201"/>
      <c r="D34" s="201"/>
      <c r="E34" s="201"/>
      <c r="F34" s="15"/>
      <c r="G34" s="201"/>
      <c r="H34" s="67"/>
      <c r="I34" s="67"/>
      <c r="J34" s="67"/>
    </row>
    <row r="35" spans="1:10" x14ac:dyDescent="0.25">
      <c r="A35" s="67"/>
      <c r="B35" s="118" t="s">
        <v>156</v>
      </c>
      <c r="C35" s="56" t="s">
        <v>157</v>
      </c>
      <c r="D35" s="56" t="s">
        <v>158</v>
      </c>
      <c r="E35" s="201"/>
      <c r="F35" s="15"/>
      <c r="G35" s="84"/>
      <c r="H35" s="67"/>
      <c r="I35" s="67"/>
      <c r="J35" s="67"/>
    </row>
    <row r="36" spans="1:10" x14ac:dyDescent="0.25">
      <c r="A36" s="67"/>
      <c r="B36" s="201"/>
      <c r="C36" s="201"/>
      <c r="D36" s="201"/>
      <c r="E36" s="201"/>
      <c r="F36" s="201"/>
      <c r="G36" s="57"/>
      <c r="H36" s="67"/>
      <c r="I36" s="67"/>
      <c r="J36" s="67"/>
    </row>
    <row r="37" spans="1:10" x14ac:dyDescent="0.25">
      <c r="A37" s="67"/>
      <c r="B37" s="67"/>
      <c r="C37" s="67"/>
      <c r="D37" s="67"/>
      <c r="E37" s="67"/>
      <c r="F37" s="67"/>
      <c r="G37" s="67"/>
      <c r="H37" s="67"/>
      <c r="I37" s="67"/>
      <c r="J37" s="67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D25" sqref="D25"/>
    </sheetView>
  </sheetViews>
  <sheetFormatPr defaultRowHeight="15" x14ac:dyDescent="0.25"/>
  <cols>
    <col min="1" max="1" width="4" customWidth="1"/>
    <col min="2" max="2" width="13.42578125" customWidth="1"/>
    <col min="3" max="3" width="11.5703125" customWidth="1"/>
    <col min="4" max="4" width="11" customWidth="1"/>
    <col min="5" max="5" width="10.85546875" customWidth="1"/>
    <col min="6" max="6" width="12.5703125" customWidth="1"/>
    <col min="7" max="7" width="10.5703125" bestFit="1" customWidth="1"/>
    <col min="8" max="8" width="10.85546875" customWidth="1"/>
    <col min="9" max="9" width="10.42578125" customWidth="1"/>
  </cols>
  <sheetData>
    <row r="1" spans="1:10" ht="23.25" x14ac:dyDescent="0.25">
      <c r="A1" s="67"/>
      <c r="B1" s="215"/>
      <c r="C1" s="227"/>
      <c r="E1" s="228" t="s">
        <v>235</v>
      </c>
      <c r="F1" s="218"/>
      <c r="G1" s="201"/>
      <c r="H1" s="67"/>
      <c r="I1" s="67"/>
      <c r="J1" s="67"/>
    </row>
    <row r="2" spans="1:10" ht="18.75" x14ac:dyDescent="0.3">
      <c r="A2" s="67"/>
      <c r="B2" s="5"/>
      <c r="C2" s="5"/>
      <c r="D2" s="229" t="s">
        <v>34</v>
      </c>
      <c r="E2" s="230"/>
      <c r="F2" s="230"/>
      <c r="G2" s="201"/>
      <c r="H2" s="67"/>
      <c r="I2" s="67"/>
      <c r="J2" s="67"/>
    </row>
    <row r="3" spans="1:10" ht="23.25" x14ac:dyDescent="0.25">
      <c r="A3" s="67"/>
      <c r="B3" s="77" t="s">
        <v>232</v>
      </c>
      <c r="C3" s="77"/>
      <c r="D3" s="77"/>
      <c r="E3" s="77"/>
      <c r="F3" s="77"/>
      <c r="G3" s="78"/>
      <c r="H3" s="67"/>
      <c r="I3" s="67"/>
      <c r="J3" s="67"/>
    </row>
    <row r="4" spans="1:10" x14ac:dyDescent="0.25">
      <c r="A4" s="67"/>
      <c r="B4" s="202" t="s">
        <v>0</v>
      </c>
      <c r="C4" s="202" t="s">
        <v>167</v>
      </c>
      <c r="D4" s="202" t="s">
        <v>10</v>
      </c>
      <c r="E4" s="202" t="s">
        <v>9</v>
      </c>
      <c r="F4" s="202" t="s">
        <v>1</v>
      </c>
      <c r="G4" s="221" t="s">
        <v>2</v>
      </c>
      <c r="H4" s="221" t="s">
        <v>3</v>
      </c>
      <c r="I4" s="223" t="s">
        <v>152</v>
      </c>
      <c r="J4" s="67"/>
    </row>
    <row r="5" spans="1:10" x14ac:dyDescent="0.25">
      <c r="A5" s="67"/>
      <c r="B5" s="2" t="s">
        <v>222</v>
      </c>
      <c r="C5" s="2"/>
      <c r="D5" s="3"/>
      <c r="E5" s="18">
        <v>0</v>
      </c>
      <c r="F5" s="18"/>
      <c r="G5" s="18">
        <f>F5+E5</f>
        <v>0</v>
      </c>
      <c r="H5" s="88"/>
      <c r="I5" s="110">
        <f>G5-H5</f>
        <v>0</v>
      </c>
      <c r="J5" s="67" t="s">
        <v>100</v>
      </c>
    </row>
    <row r="6" spans="1:10" x14ac:dyDescent="0.25">
      <c r="A6" s="67"/>
      <c r="B6" s="4" t="s">
        <v>185</v>
      </c>
      <c r="C6" s="4"/>
      <c r="D6" s="19"/>
      <c r="E6" s="18"/>
      <c r="F6" s="21">
        <v>2500</v>
      </c>
      <c r="G6" s="18">
        <f t="shared" ref="G6:G13" si="0">F6+E6</f>
        <v>2500</v>
      </c>
      <c r="H6" s="88">
        <v>2500</v>
      </c>
      <c r="I6" s="110">
        <f t="shared" ref="I6:I16" si="1">G6-H6</f>
        <v>0</v>
      </c>
      <c r="J6" s="67"/>
    </row>
    <row r="7" spans="1:10" x14ac:dyDescent="0.25">
      <c r="A7" s="67"/>
      <c r="B7" s="2" t="s">
        <v>223</v>
      </c>
      <c r="C7" s="2"/>
      <c r="D7" s="3"/>
      <c r="E7" s="18">
        <v>0</v>
      </c>
      <c r="F7" s="18">
        <v>4000</v>
      </c>
      <c r="G7" s="18">
        <f t="shared" si="0"/>
        <v>4000</v>
      </c>
      <c r="H7" s="88">
        <v>4000</v>
      </c>
      <c r="I7" s="110">
        <f t="shared" si="1"/>
        <v>0</v>
      </c>
      <c r="J7" s="67"/>
    </row>
    <row r="8" spans="1:10" x14ac:dyDescent="0.25">
      <c r="A8" s="67"/>
      <c r="B8" s="4" t="s">
        <v>224</v>
      </c>
      <c r="C8" s="4"/>
      <c r="D8" s="3"/>
      <c r="E8" s="18"/>
      <c r="F8" s="18">
        <v>2500</v>
      </c>
      <c r="G8" s="18">
        <f t="shared" si="0"/>
        <v>2500</v>
      </c>
      <c r="H8" s="88">
        <v>2500</v>
      </c>
      <c r="I8" s="110">
        <f t="shared" si="1"/>
        <v>0</v>
      </c>
      <c r="J8" s="67"/>
    </row>
    <row r="9" spans="1:10" x14ac:dyDescent="0.25">
      <c r="A9" s="67"/>
      <c r="B9" s="4" t="s">
        <v>213</v>
      </c>
      <c r="C9" s="4"/>
      <c r="D9" s="19"/>
      <c r="E9" s="18"/>
      <c r="F9" s="21"/>
      <c r="G9" s="18">
        <f t="shared" si="0"/>
        <v>0</v>
      </c>
      <c r="H9" s="88"/>
      <c r="I9" s="110">
        <f t="shared" si="1"/>
        <v>0</v>
      </c>
      <c r="J9" s="67"/>
    </row>
    <row r="10" spans="1:10" x14ac:dyDescent="0.25">
      <c r="A10" s="67"/>
      <c r="B10" s="2" t="s">
        <v>35</v>
      </c>
      <c r="C10" s="4"/>
      <c r="D10" s="19"/>
      <c r="E10" s="18"/>
      <c r="F10" s="21"/>
      <c r="G10" s="18">
        <f t="shared" si="0"/>
        <v>0</v>
      </c>
      <c r="H10" s="88"/>
      <c r="I10" s="110"/>
      <c r="J10" s="67"/>
    </row>
    <row r="11" spans="1:10" x14ac:dyDescent="0.25">
      <c r="A11" s="67"/>
      <c r="B11" s="2" t="s">
        <v>225</v>
      </c>
      <c r="C11" s="2"/>
      <c r="D11" s="19" t="s">
        <v>178</v>
      </c>
      <c r="E11" s="18"/>
      <c r="F11" s="21">
        <v>1500</v>
      </c>
      <c r="G11" s="18">
        <f t="shared" si="0"/>
        <v>1500</v>
      </c>
      <c r="H11" s="88">
        <v>1500</v>
      </c>
      <c r="I11" s="110">
        <f t="shared" si="1"/>
        <v>0</v>
      </c>
      <c r="J11" s="67" t="s">
        <v>100</v>
      </c>
    </row>
    <row r="12" spans="1:10" x14ac:dyDescent="0.25">
      <c r="A12" s="67"/>
      <c r="B12" s="4" t="s">
        <v>226</v>
      </c>
      <c r="C12" s="4"/>
      <c r="D12" s="19"/>
      <c r="E12" s="18"/>
      <c r="F12" s="21">
        <v>1500</v>
      </c>
      <c r="G12" s="18">
        <f t="shared" si="0"/>
        <v>1500</v>
      </c>
      <c r="H12" s="88">
        <v>1500</v>
      </c>
      <c r="I12" s="110">
        <f t="shared" si="1"/>
        <v>0</v>
      </c>
      <c r="J12" s="67" t="s">
        <v>100</v>
      </c>
    </row>
    <row r="13" spans="1:10" x14ac:dyDescent="0.25">
      <c r="A13" s="67"/>
      <c r="B13" s="4" t="s">
        <v>227</v>
      </c>
      <c r="C13" s="4">
        <v>725685386</v>
      </c>
      <c r="D13" s="19">
        <v>200</v>
      </c>
      <c r="E13" s="18"/>
      <c r="F13" s="21">
        <v>3000</v>
      </c>
      <c r="G13" s="18">
        <f t="shared" si="0"/>
        <v>3000</v>
      </c>
      <c r="H13" s="88">
        <v>3000</v>
      </c>
      <c r="I13" s="110">
        <f t="shared" si="1"/>
        <v>0</v>
      </c>
      <c r="J13" s="67"/>
    </row>
    <row r="14" spans="1:10" x14ac:dyDescent="0.25">
      <c r="A14" s="67"/>
      <c r="B14" s="4"/>
      <c r="C14" s="114"/>
      <c r="D14" s="19"/>
      <c r="E14" s="114"/>
      <c r="F14" s="95"/>
      <c r="G14" s="18">
        <f>D14+E14+F14</f>
        <v>0</v>
      </c>
      <c r="H14" s="88"/>
      <c r="I14" s="110">
        <f t="shared" si="1"/>
        <v>0</v>
      </c>
      <c r="J14" s="67"/>
    </row>
    <row r="15" spans="1:10" x14ac:dyDescent="0.25">
      <c r="A15" s="67"/>
      <c r="B15" s="4"/>
      <c r="C15" s="114"/>
      <c r="D15" s="114"/>
      <c r="E15" s="114"/>
      <c r="F15" s="21"/>
      <c r="G15" s="18">
        <f>D15+E15+F15</f>
        <v>0</v>
      </c>
      <c r="H15" s="88"/>
      <c r="I15" s="110">
        <f t="shared" si="1"/>
        <v>0</v>
      </c>
      <c r="J15" s="67"/>
    </row>
    <row r="16" spans="1:10" x14ac:dyDescent="0.25">
      <c r="A16" s="67"/>
      <c r="B16" s="4"/>
      <c r="C16" s="4"/>
      <c r="D16" s="19"/>
      <c r="E16" s="18"/>
      <c r="F16" s="18"/>
      <c r="G16" s="18">
        <f>D16+E16+F16</f>
        <v>0</v>
      </c>
      <c r="H16" s="88"/>
      <c r="I16" s="110">
        <f t="shared" si="1"/>
        <v>0</v>
      </c>
      <c r="J16" s="67"/>
    </row>
    <row r="17" spans="1:15" x14ac:dyDescent="0.25">
      <c r="A17" s="67"/>
      <c r="B17" s="16" t="s">
        <v>2</v>
      </c>
      <c r="C17" s="4"/>
      <c r="D17" s="3">
        <f>SUM(D5:D16)</f>
        <v>200</v>
      </c>
      <c r="E17" s="18"/>
      <c r="F17" s="75">
        <f>SUM(F5:F16)</f>
        <v>15000</v>
      </c>
      <c r="G17" s="75">
        <f>SUM(G5:G16)</f>
        <v>15000</v>
      </c>
      <c r="H17" s="88">
        <f>SUM(H5:H16)</f>
        <v>15000</v>
      </c>
      <c r="I17" s="88"/>
      <c r="J17" s="67"/>
    </row>
    <row r="18" spans="1:15" ht="16.5" x14ac:dyDescent="0.35">
      <c r="A18" s="67"/>
      <c r="B18" s="62"/>
      <c r="C18" s="62"/>
      <c r="D18" s="23"/>
      <c r="E18" s="201"/>
      <c r="F18" s="96" t="s">
        <v>166</v>
      </c>
      <c r="G18" s="201"/>
      <c r="H18" s="67"/>
      <c r="I18" s="67"/>
      <c r="J18" s="67"/>
    </row>
    <row r="19" spans="1:15" x14ac:dyDescent="0.25">
      <c r="A19" s="67"/>
      <c r="B19" s="205" t="s">
        <v>148</v>
      </c>
      <c r="C19" s="201"/>
      <c r="D19" s="102"/>
      <c r="E19" s="103"/>
      <c r="F19" s="205"/>
      <c r="G19" s="201"/>
      <c r="H19" s="102"/>
      <c r="I19" s="103"/>
      <c r="J19" s="67"/>
    </row>
    <row r="20" spans="1:15" ht="21" x14ac:dyDescent="0.35">
      <c r="A20" s="67"/>
      <c r="B20" s="105" t="s">
        <v>149</v>
      </c>
      <c r="C20" s="105" t="s">
        <v>150</v>
      </c>
      <c r="D20" s="105" t="s">
        <v>151</v>
      </c>
      <c r="E20" s="105" t="s">
        <v>152</v>
      </c>
      <c r="F20" s="105" t="s">
        <v>149</v>
      </c>
      <c r="G20" s="105" t="s">
        <v>150</v>
      </c>
      <c r="H20" s="105" t="s">
        <v>151</v>
      </c>
      <c r="I20" s="105" t="s">
        <v>152</v>
      </c>
      <c r="J20" s="67"/>
    </row>
    <row r="21" spans="1:15" x14ac:dyDescent="0.25">
      <c r="A21" s="67"/>
      <c r="B21" s="114" t="s">
        <v>231</v>
      </c>
      <c r="C21" s="225">
        <f>F17</f>
        <v>15000</v>
      </c>
      <c r="D21" s="114"/>
      <c r="E21" s="114"/>
      <c r="F21" s="114" t="s">
        <v>231</v>
      </c>
      <c r="G21" s="225">
        <f>H17</f>
        <v>15000</v>
      </c>
      <c r="H21" s="114"/>
      <c r="I21" s="114"/>
      <c r="J21" s="67"/>
    </row>
    <row r="22" spans="1:15" x14ac:dyDescent="0.25">
      <c r="A22" s="67"/>
      <c r="B22" s="114"/>
      <c r="C22" s="225"/>
      <c r="D22" s="114"/>
      <c r="E22" s="114"/>
      <c r="F22" s="114"/>
      <c r="G22" s="207"/>
      <c r="H22" s="114"/>
      <c r="I22" s="114"/>
      <c r="J22" s="67"/>
    </row>
    <row r="23" spans="1:15" x14ac:dyDescent="0.25">
      <c r="A23" s="67"/>
      <c r="B23" s="114"/>
      <c r="C23" s="225">
        <f>SUM(C21:C22)</f>
        <v>15000</v>
      </c>
      <c r="D23" s="114"/>
      <c r="E23" s="114"/>
      <c r="F23" s="114"/>
      <c r="G23" s="207"/>
      <c r="H23" s="114"/>
      <c r="I23" s="114"/>
      <c r="J23" s="67"/>
    </row>
    <row r="24" spans="1:15" x14ac:dyDescent="0.25">
      <c r="A24" s="67"/>
      <c r="B24" s="114" t="s">
        <v>154</v>
      </c>
      <c r="C24" s="209">
        <v>0.1</v>
      </c>
      <c r="D24" s="207">
        <f>C24*C21</f>
        <v>1500</v>
      </c>
      <c r="E24" s="114"/>
      <c r="F24" s="114" t="s">
        <v>230</v>
      </c>
      <c r="G24" s="209">
        <v>0.1</v>
      </c>
      <c r="H24" s="225">
        <f>G24*C21</f>
        <v>1500</v>
      </c>
      <c r="I24" s="114"/>
      <c r="J24" s="67"/>
    </row>
    <row r="25" spans="1:15" x14ac:dyDescent="0.25">
      <c r="A25" s="67"/>
      <c r="B25" s="88"/>
      <c r="C25" s="225">
        <f>C23-D24</f>
        <v>13500</v>
      </c>
      <c r="D25" s="207"/>
      <c r="E25" s="114"/>
      <c r="F25" s="67"/>
      <c r="G25" s="225">
        <f>G21-H24</f>
        <v>13500</v>
      </c>
      <c r="H25" s="207"/>
      <c r="I25" s="114"/>
      <c r="J25" s="67"/>
      <c r="M25">
        <v>7097</v>
      </c>
      <c r="N25">
        <v>5400</v>
      </c>
      <c r="O25">
        <f>M25-N25</f>
        <v>1697</v>
      </c>
    </row>
    <row r="26" spans="1:15" x14ac:dyDescent="0.25">
      <c r="A26" s="67"/>
      <c r="B26" s="211" t="s">
        <v>155</v>
      </c>
      <c r="C26" s="226"/>
      <c r="D26" s="114"/>
      <c r="E26" s="114"/>
      <c r="F26" s="211" t="s">
        <v>155</v>
      </c>
      <c r="G26" s="88"/>
      <c r="H26" s="114"/>
      <c r="I26" s="114"/>
      <c r="J26" s="67"/>
    </row>
    <row r="27" spans="1:15" x14ac:dyDescent="0.25">
      <c r="A27" s="67"/>
      <c r="B27" s="212" t="s">
        <v>208</v>
      </c>
      <c r="C27" s="225"/>
      <c r="D27" s="112">
        <v>3000</v>
      </c>
      <c r="E27" s="114"/>
      <c r="F27" s="116" t="s">
        <v>228</v>
      </c>
      <c r="G27" s="114"/>
      <c r="H27" s="112">
        <v>3000</v>
      </c>
      <c r="I27" s="114"/>
      <c r="J27" s="67"/>
    </row>
    <row r="28" spans="1:15" x14ac:dyDescent="0.25">
      <c r="A28" s="67"/>
      <c r="B28" s="231" t="s">
        <v>229</v>
      </c>
      <c r="C28" s="225"/>
      <c r="D28" s="115">
        <v>7000</v>
      </c>
      <c r="E28" s="114"/>
      <c r="F28" s="224" t="s">
        <v>229</v>
      </c>
      <c r="G28" s="114"/>
      <c r="H28" s="115">
        <v>7000</v>
      </c>
      <c r="I28" s="114"/>
      <c r="J28" s="67"/>
    </row>
    <row r="29" spans="1:15" x14ac:dyDescent="0.25">
      <c r="A29" s="67"/>
      <c r="B29" s="231">
        <v>43115</v>
      </c>
      <c r="C29" s="225"/>
      <c r="D29" s="115">
        <v>300</v>
      </c>
      <c r="E29" s="114"/>
      <c r="F29" s="224">
        <v>43115</v>
      </c>
      <c r="G29" s="114"/>
      <c r="H29" s="115">
        <v>300</v>
      </c>
      <c r="I29" s="114"/>
      <c r="J29" s="67"/>
    </row>
    <row r="30" spans="1:15" x14ac:dyDescent="0.25">
      <c r="A30" s="67"/>
      <c r="B30" s="113" t="s">
        <v>236</v>
      </c>
      <c r="C30" s="114"/>
      <c r="D30" s="115">
        <v>3200</v>
      </c>
      <c r="E30" s="114"/>
      <c r="F30" s="113" t="s">
        <v>236</v>
      </c>
      <c r="G30" s="114"/>
      <c r="H30" s="115">
        <v>3200</v>
      </c>
      <c r="I30" s="114"/>
      <c r="J30" s="67"/>
    </row>
    <row r="31" spans="1:15" x14ac:dyDescent="0.25">
      <c r="A31" s="67"/>
      <c r="B31" s="212"/>
      <c r="C31" s="225"/>
      <c r="D31" s="115"/>
      <c r="E31" s="207"/>
      <c r="F31" s="116"/>
      <c r="G31" s="114"/>
      <c r="H31" s="115"/>
      <c r="I31" s="207"/>
      <c r="J31" s="67"/>
    </row>
    <row r="32" spans="1:15" x14ac:dyDescent="0.25">
      <c r="A32" s="67"/>
      <c r="B32" s="232" t="s">
        <v>2</v>
      </c>
      <c r="C32" s="225">
        <f>C25</f>
        <v>13500</v>
      </c>
      <c r="D32" s="225">
        <f>SUM(D27:D31)</f>
        <v>13500</v>
      </c>
      <c r="E32" s="225">
        <f>C32-D32</f>
        <v>0</v>
      </c>
      <c r="F32" s="213"/>
      <c r="G32" s="225">
        <f>G25</f>
        <v>13500</v>
      </c>
      <c r="H32" s="225">
        <f>SUM(H27:H31)</f>
        <v>13500</v>
      </c>
      <c r="I32" s="225">
        <f>G32-H32</f>
        <v>0</v>
      </c>
      <c r="J32" s="67"/>
    </row>
    <row r="33" spans="1:10" x14ac:dyDescent="0.25">
      <c r="A33" s="67"/>
      <c r="B33" s="201"/>
      <c r="C33" s="201"/>
      <c r="D33" s="201"/>
      <c r="E33" s="201"/>
      <c r="F33" s="201"/>
      <c r="G33" s="201"/>
      <c r="H33" s="201"/>
      <c r="I33" s="201"/>
      <c r="J33" s="67"/>
    </row>
    <row r="34" spans="1:10" x14ac:dyDescent="0.25">
      <c r="A34" s="67"/>
      <c r="B34" s="118" t="s">
        <v>156</v>
      </c>
      <c r="D34" s="56" t="s">
        <v>157</v>
      </c>
      <c r="E34" s="201"/>
      <c r="F34" s="15"/>
      <c r="G34" s="56" t="s">
        <v>158</v>
      </c>
      <c r="H34" s="67"/>
      <c r="I34" s="67"/>
      <c r="J34" s="67"/>
    </row>
    <row r="35" spans="1:10" x14ac:dyDescent="0.25">
      <c r="A35" s="67"/>
      <c r="B35" s="201"/>
      <c r="C35" s="201"/>
      <c r="D35" s="201"/>
      <c r="E35" s="201"/>
      <c r="F35" s="201"/>
      <c r="G35" s="57"/>
      <c r="H35" s="67"/>
      <c r="I35" s="67"/>
      <c r="J35" s="67"/>
    </row>
    <row r="36" spans="1:10" x14ac:dyDescent="0.25">
      <c r="A36" s="67"/>
      <c r="B36" s="67"/>
      <c r="C36" s="67"/>
      <c r="D36" s="67"/>
      <c r="E36" s="67"/>
      <c r="F36" s="67"/>
      <c r="G36" s="67"/>
      <c r="H36" s="67"/>
      <c r="I36" s="67"/>
      <c r="J36" s="67"/>
    </row>
  </sheetData>
  <pageMargins left="0.25" right="0.25" top="0.75" bottom="0.75" header="0.3" footer="0.3"/>
  <pageSetup orientation="portrait" horizontalDpi="0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D24" sqref="D24"/>
    </sheetView>
  </sheetViews>
  <sheetFormatPr defaultRowHeight="15" x14ac:dyDescent="0.25"/>
  <cols>
    <col min="1" max="1" width="3.85546875" customWidth="1"/>
    <col min="2" max="2" width="14" customWidth="1"/>
    <col min="3" max="3" width="10.28515625" customWidth="1"/>
    <col min="4" max="4" width="10.5703125" customWidth="1"/>
    <col min="5" max="5" width="10.42578125" customWidth="1"/>
    <col min="7" max="7" width="10.28515625" customWidth="1"/>
    <col min="8" max="9" width="10.42578125" customWidth="1"/>
  </cols>
  <sheetData>
    <row r="1" spans="1:10" ht="21" x14ac:dyDescent="0.35">
      <c r="A1" s="67"/>
      <c r="B1" s="229" t="s">
        <v>34</v>
      </c>
      <c r="E1" s="234"/>
      <c r="F1" s="234"/>
      <c r="G1" s="234"/>
      <c r="H1" s="67"/>
      <c r="I1" s="67"/>
      <c r="J1" s="67"/>
    </row>
    <row r="2" spans="1:10" ht="23.25" x14ac:dyDescent="0.25">
      <c r="A2" s="67"/>
      <c r="B2" s="235" t="s">
        <v>234</v>
      </c>
      <c r="C2" s="77"/>
      <c r="D2" s="77"/>
      <c r="E2" s="77"/>
      <c r="F2" s="77"/>
      <c r="G2" s="78"/>
      <c r="H2" s="67"/>
      <c r="I2" s="67"/>
      <c r="J2" s="67"/>
    </row>
    <row r="3" spans="1:10" x14ac:dyDescent="0.25">
      <c r="A3" s="67"/>
      <c r="B3" s="202" t="s">
        <v>0</v>
      </c>
      <c r="C3" s="202" t="s">
        <v>167</v>
      </c>
      <c r="D3" s="202" t="s">
        <v>10</v>
      </c>
      <c r="E3" s="202" t="s">
        <v>9</v>
      </c>
      <c r="F3" s="202" t="s">
        <v>1</v>
      </c>
      <c r="G3" s="221" t="s">
        <v>2</v>
      </c>
      <c r="H3" s="221" t="s">
        <v>3</v>
      </c>
      <c r="I3" s="223" t="s">
        <v>152</v>
      </c>
      <c r="J3" s="67"/>
    </row>
    <row r="4" spans="1:10" x14ac:dyDescent="0.25">
      <c r="A4" s="67"/>
      <c r="B4" s="2" t="s">
        <v>222</v>
      </c>
      <c r="C4" s="2"/>
      <c r="D4" s="3"/>
      <c r="E4" s="18">
        <v>0</v>
      </c>
      <c r="F4" s="18"/>
      <c r="G4" s="18">
        <f>F4+E4</f>
        <v>0</v>
      </c>
      <c r="H4" s="88"/>
      <c r="I4" s="110">
        <f>G4-H4</f>
        <v>0</v>
      </c>
      <c r="J4" s="67" t="s">
        <v>100</v>
      </c>
    </row>
    <row r="5" spans="1:10" x14ac:dyDescent="0.25">
      <c r="A5" s="67"/>
      <c r="B5" s="4" t="s">
        <v>185</v>
      </c>
      <c r="C5" s="63" t="s">
        <v>240</v>
      </c>
      <c r="D5" s="19">
        <v>200</v>
      </c>
      <c r="E5" s="18"/>
      <c r="F5" s="21">
        <v>2500</v>
      </c>
      <c r="G5" s="18">
        <f t="shared" ref="G5:G12" si="0">F5+E5</f>
        <v>2500</v>
      </c>
      <c r="H5" s="88">
        <v>2500</v>
      </c>
      <c r="I5" s="110">
        <f t="shared" ref="I5:I15" si="1">G5-H5</f>
        <v>0</v>
      </c>
      <c r="J5" s="67"/>
    </row>
    <row r="6" spans="1:10" x14ac:dyDescent="0.25">
      <c r="A6" s="67"/>
      <c r="B6" s="2" t="s">
        <v>223</v>
      </c>
      <c r="C6" s="2"/>
      <c r="D6" s="3"/>
      <c r="E6" s="18">
        <v>0</v>
      </c>
      <c r="F6" s="18">
        <v>4000</v>
      </c>
      <c r="G6" s="18">
        <f t="shared" si="0"/>
        <v>4000</v>
      </c>
      <c r="H6" s="88">
        <v>4000</v>
      </c>
      <c r="I6" s="110">
        <f t="shared" si="1"/>
        <v>0</v>
      </c>
      <c r="J6" s="67"/>
    </row>
    <row r="7" spans="1:10" x14ac:dyDescent="0.25">
      <c r="A7" s="67"/>
      <c r="B7" s="4" t="s">
        <v>224</v>
      </c>
      <c r="C7" s="4" t="s">
        <v>240</v>
      </c>
      <c r="D7" s="3">
        <v>200</v>
      </c>
      <c r="E7" s="18"/>
      <c r="F7" s="18">
        <v>2500</v>
      </c>
      <c r="G7" s="18">
        <f t="shared" si="0"/>
        <v>2500</v>
      </c>
      <c r="H7" s="88">
        <v>2500</v>
      </c>
      <c r="I7" s="110">
        <f t="shared" si="1"/>
        <v>0</v>
      </c>
      <c r="J7" s="67"/>
    </row>
    <row r="8" spans="1:10" x14ac:dyDescent="0.25">
      <c r="A8" s="67"/>
      <c r="B8" s="4" t="s">
        <v>213</v>
      </c>
      <c r="C8" s="4"/>
      <c r="D8" s="19"/>
      <c r="E8" s="18"/>
      <c r="F8" s="21"/>
      <c r="G8" s="18">
        <f t="shared" si="0"/>
        <v>0</v>
      </c>
      <c r="H8" s="88"/>
      <c r="I8" s="110">
        <f t="shared" si="1"/>
        <v>0</v>
      </c>
      <c r="J8" s="67"/>
    </row>
    <row r="9" spans="1:10" x14ac:dyDescent="0.25">
      <c r="A9" s="67"/>
      <c r="B9" s="2" t="s">
        <v>35</v>
      </c>
      <c r="C9" s="4"/>
      <c r="D9" s="19"/>
      <c r="E9" s="18"/>
      <c r="F9" s="21"/>
      <c r="G9" s="18">
        <f t="shared" si="0"/>
        <v>0</v>
      </c>
      <c r="H9" s="88"/>
      <c r="I9" s="110"/>
      <c r="J9" s="67"/>
    </row>
    <row r="10" spans="1:10" x14ac:dyDescent="0.25">
      <c r="A10" s="67"/>
      <c r="B10" s="2" t="s">
        <v>225</v>
      </c>
      <c r="C10" s="2"/>
      <c r="D10" s="19">
        <v>200</v>
      </c>
      <c r="E10" s="18"/>
      <c r="F10" s="21">
        <v>1500</v>
      </c>
      <c r="G10" s="18">
        <f t="shared" si="0"/>
        <v>1500</v>
      </c>
      <c r="H10" s="88">
        <v>1500</v>
      </c>
      <c r="I10" s="110">
        <f t="shared" si="1"/>
        <v>0</v>
      </c>
      <c r="J10" s="67"/>
    </row>
    <row r="11" spans="1:10" x14ac:dyDescent="0.25">
      <c r="A11" s="67"/>
      <c r="B11" s="4" t="s">
        <v>91</v>
      </c>
      <c r="C11" s="4"/>
      <c r="D11" s="19">
        <v>200</v>
      </c>
      <c r="E11" s="18"/>
      <c r="F11" s="21">
        <v>1500</v>
      </c>
      <c r="G11" s="18">
        <f t="shared" si="0"/>
        <v>1500</v>
      </c>
      <c r="H11" s="88">
        <v>1500</v>
      </c>
      <c r="I11" s="110">
        <f t="shared" si="1"/>
        <v>0</v>
      </c>
      <c r="J11" s="67"/>
    </row>
    <row r="12" spans="1:10" x14ac:dyDescent="0.25">
      <c r="A12" s="67"/>
      <c r="B12" s="4" t="s">
        <v>227</v>
      </c>
      <c r="C12" s="4"/>
      <c r="D12" s="19">
        <v>200</v>
      </c>
      <c r="E12" s="18"/>
      <c r="F12" s="21">
        <v>3000</v>
      </c>
      <c r="G12" s="18">
        <f t="shared" si="0"/>
        <v>3000</v>
      </c>
      <c r="H12" s="88">
        <v>3000</v>
      </c>
      <c r="I12" s="110">
        <f t="shared" si="1"/>
        <v>0</v>
      </c>
      <c r="J12" s="67"/>
    </row>
    <row r="13" spans="1:10" x14ac:dyDescent="0.25">
      <c r="A13" s="67"/>
      <c r="B13" s="4"/>
      <c r="C13" s="114"/>
      <c r="D13" s="19"/>
      <c r="E13" s="114"/>
      <c r="F13" s="95"/>
      <c r="G13" s="18">
        <f>D13+E13+F13</f>
        <v>0</v>
      </c>
      <c r="H13" s="88"/>
      <c r="I13" s="110">
        <f t="shared" si="1"/>
        <v>0</v>
      </c>
      <c r="J13" s="67"/>
    </row>
    <row r="14" spans="1:10" x14ac:dyDescent="0.25">
      <c r="A14" s="67"/>
      <c r="B14" s="4"/>
      <c r="C14" s="114"/>
      <c r="D14" s="114"/>
      <c r="E14" s="114"/>
      <c r="F14" s="130"/>
      <c r="G14" s="18">
        <f>D14+E14+F14</f>
        <v>0</v>
      </c>
      <c r="H14" s="88"/>
      <c r="I14" s="110">
        <f t="shared" si="1"/>
        <v>0</v>
      </c>
      <c r="J14" s="67"/>
    </row>
    <row r="15" spans="1:10" x14ac:dyDescent="0.25">
      <c r="A15" s="67"/>
      <c r="B15" s="131"/>
      <c r="C15" s="63"/>
      <c r="D15" s="132"/>
      <c r="E15" s="133"/>
      <c r="F15" s="18"/>
      <c r="G15" s="18">
        <f>D15+E15+F15</f>
        <v>0</v>
      </c>
      <c r="H15" s="88"/>
      <c r="I15" s="110">
        <f t="shared" si="1"/>
        <v>0</v>
      </c>
      <c r="J15" s="67"/>
    </row>
    <row r="16" spans="1:10" x14ac:dyDescent="0.25">
      <c r="A16" s="67"/>
      <c r="B16" s="16" t="s">
        <v>2</v>
      </c>
      <c r="C16" s="4"/>
      <c r="D16" s="3">
        <f>SUM(D4:D15)</f>
        <v>1000</v>
      </c>
      <c r="E16" s="18"/>
      <c r="F16" s="75">
        <f>SUM(F4:F15)</f>
        <v>15000</v>
      </c>
      <c r="G16" s="75">
        <f>SUM(G4:G15)</f>
        <v>15000</v>
      </c>
      <c r="H16" s="88">
        <f>SUM(H4:H15)</f>
        <v>15000</v>
      </c>
      <c r="I16" s="88"/>
      <c r="J16" s="67"/>
    </row>
    <row r="17" spans="1:11" ht="16.5" x14ac:dyDescent="0.35">
      <c r="A17" s="67"/>
      <c r="B17" s="62"/>
      <c r="C17" s="62"/>
      <c r="D17" s="23"/>
      <c r="E17" s="201"/>
      <c r="F17" s="96" t="s">
        <v>166</v>
      </c>
      <c r="G17" s="201"/>
      <c r="H17" s="67"/>
      <c r="I17" s="67"/>
      <c r="J17" s="67"/>
    </row>
    <row r="18" spans="1:11" x14ac:dyDescent="0.25">
      <c r="A18" s="67"/>
      <c r="B18" s="205" t="s">
        <v>148</v>
      </c>
      <c r="C18" s="201"/>
      <c r="D18" s="102"/>
      <c r="E18" s="103"/>
      <c r="F18" s="205"/>
      <c r="G18" s="201"/>
      <c r="H18" s="102"/>
      <c r="I18" s="103"/>
      <c r="J18" s="67"/>
    </row>
    <row r="19" spans="1:11" ht="15.75" x14ac:dyDescent="0.25">
      <c r="A19" s="67"/>
      <c r="B19" s="233" t="s">
        <v>149</v>
      </c>
      <c r="C19" s="233" t="s">
        <v>150</v>
      </c>
      <c r="D19" s="233" t="s">
        <v>151</v>
      </c>
      <c r="E19" s="233" t="s">
        <v>152</v>
      </c>
      <c r="F19" s="233" t="s">
        <v>149</v>
      </c>
      <c r="G19" s="233" t="s">
        <v>150</v>
      </c>
      <c r="H19" s="233" t="s">
        <v>151</v>
      </c>
      <c r="I19" s="233" t="s">
        <v>152</v>
      </c>
      <c r="J19" s="67"/>
    </row>
    <row r="20" spans="1:11" x14ac:dyDescent="0.25">
      <c r="A20" s="67"/>
      <c r="B20" s="114" t="s">
        <v>233</v>
      </c>
      <c r="C20" s="207">
        <f>F16</f>
        <v>15000</v>
      </c>
      <c r="D20" s="114"/>
      <c r="E20" s="114"/>
      <c r="F20" s="114" t="s">
        <v>233</v>
      </c>
      <c r="G20" s="207">
        <f>H16</f>
        <v>15000</v>
      </c>
      <c r="H20" s="114"/>
      <c r="I20" s="114"/>
      <c r="J20" s="67"/>
    </row>
    <row r="21" spans="1:11" x14ac:dyDescent="0.25">
      <c r="A21" s="67"/>
      <c r="B21" s="114" t="s">
        <v>182</v>
      </c>
      <c r="C21" s="207">
        <f>JAN!I32</f>
        <v>0</v>
      </c>
      <c r="D21" s="114"/>
      <c r="E21" s="114"/>
      <c r="F21" s="114" t="s">
        <v>182</v>
      </c>
      <c r="G21" s="207">
        <f>JAN!I32</f>
        <v>0</v>
      </c>
      <c r="H21" s="114"/>
      <c r="I21" s="114"/>
      <c r="J21" s="67"/>
    </row>
    <row r="22" spans="1:11" x14ac:dyDescent="0.25">
      <c r="A22" s="67"/>
      <c r="B22" s="114"/>
      <c r="C22" s="207">
        <f>SUM(C20:C21)</f>
        <v>15000</v>
      </c>
      <c r="D22" s="114"/>
      <c r="E22" s="114"/>
      <c r="F22" s="114"/>
      <c r="G22" s="207"/>
      <c r="H22" s="114"/>
      <c r="I22" s="114"/>
      <c r="J22" s="67"/>
    </row>
    <row r="23" spans="1:11" x14ac:dyDescent="0.25">
      <c r="A23" s="67"/>
      <c r="B23" s="114" t="s">
        <v>154</v>
      </c>
      <c r="C23" s="209">
        <v>0.1</v>
      </c>
      <c r="D23" s="207">
        <f>C23*C20</f>
        <v>1500</v>
      </c>
      <c r="E23" s="114"/>
      <c r="F23" s="114" t="s">
        <v>230</v>
      </c>
      <c r="G23" s="209">
        <v>0.1</v>
      </c>
      <c r="H23" s="207">
        <f>G23*C20</f>
        <v>1500</v>
      </c>
      <c r="I23" s="114"/>
      <c r="J23" s="67"/>
    </row>
    <row r="24" spans="1:11" x14ac:dyDescent="0.25">
      <c r="A24" s="67"/>
      <c r="B24" s="88"/>
      <c r="C24" s="207"/>
      <c r="D24" s="207"/>
      <c r="E24" s="114"/>
      <c r="F24" s="88"/>
      <c r="G24" s="207"/>
      <c r="H24" s="207"/>
      <c r="I24" s="114"/>
      <c r="J24" s="67"/>
    </row>
    <row r="25" spans="1:11" x14ac:dyDescent="0.25">
      <c r="A25" s="67"/>
      <c r="B25" s="211" t="s">
        <v>155</v>
      </c>
      <c r="C25" s="88"/>
      <c r="D25" s="114"/>
      <c r="E25" s="114"/>
      <c r="F25" s="211" t="s">
        <v>155</v>
      </c>
      <c r="G25" s="88"/>
      <c r="H25" s="114"/>
      <c r="I25" s="114"/>
      <c r="J25" s="67"/>
    </row>
    <row r="26" spans="1:11" x14ac:dyDescent="0.25">
      <c r="A26" s="67"/>
      <c r="B26" s="212" t="s">
        <v>10</v>
      </c>
      <c r="C26" s="114"/>
      <c r="D26" s="114">
        <v>1800</v>
      </c>
      <c r="E26" s="114"/>
      <c r="F26" s="212" t="s">
        <v>10</v>
      </c>
      <c r="G26" s="114"/>
      <c r="H26" s="114">
        <v>1800</v>
      </c>
      <c r="I26" s="114"/>
      <c r="J26" s="67"/>
    </row>
    <row r="27" spans="1:11" x14ac:dyDescent="0.25">
      <c r="A27" s="67"/>
      <c r="B27" s="231" t="s">
        <v>193</v>
      </c>
      <c r="C27" s="114"/>
      <c r="D27" s="115">
        <v>1000</v>
      </c>
      <c r="E27" s="114"/>
      <c r="F27" s="231" t="s">
        <v>193</v>
      </c>
      <c r="G27" s="114"/>
      <c r="H27" s="115">
        <v>1000</v>
      </c>
      <c r="I27" s="114"/>
      <c r="J27" s="67"/>
    </row>
    <row r="28" spans="1:11" x14ac:dyDescent="0.25">
      <c r="A28" s="67"/>
      <c r="B28" s="114" t="s">
        <v>248</v>
      </c>
      <c r="C28" s="114"/>
      <c r="D28" s="115">
        <v>2000</v>
      </c>
      <c r="E28" s="114"/>
      <c r="F28" s="114" t="s">
        <v>237</v>
      </c>
      <c r="G28" s="114"/>
      <c r="H28" s="115">
        <v>2000</v>
      </c>
      <c r="I28" s="114"/>
      <c r="J28" s="67"/>
    </row>
    <row r="29" spans="1:11" x14ac:dyDescent="0.25">
      <c r="A29" s="67"/>
      <c r="B29" s="114" t="s">
        <v>238</v>
      </c>
      <c r="C29" s="114"/>
      <c r="D29" s="115">
        <v>8700</v>
      </c>
      <c r="E29" s="114"/>
      <c r="F29" s="114" t="s">
        <v>238</v>
      </c>
      <c r="G29" s="114"/>
      <c r="H29" s="115">
        <v>8700</v>
      </c>
      <c r="I29" s="114"/>
      <c r="J29" s="67"/>
      <c r="K29" s="242">
        <f>H26+H27+H28+H29</f>
        <v>13500</v>
      </c>
    </row>
    <row r="30" spans="1:11" x14ac:dyDescent="0.25">
      <c r="A30" s="67"/>
      <c r="B30" s="212"/>
      <c r="C30" s="114"/>
      <c r="D30" s="115"/>
      <c r="E30" s="207"/>
      <c r="F30" s="212"/>
      <c r="G30" s="114"/>
      <c r="H30" s="115"/>
      <c r="I30" s="207"/>
      <c r="J30" s="67"/>
    </row>
    <row r="31" spans="1:11" x14ac:dyDescent="0.25">
      <c r="A31" s="67"/>
      <c r="B31" s="232" t="s">
        <v>2</v>
      </c>
      <c r="C31" s="207">
        <f>C22</f>
        <v>15000</v>
      </c>
      <c r="D31" s="207">
        <f>SUM(D23:D30)</f>
        <v>15000</v>
      </c>
      <c r="E31" s="207">
        <f>C31-D31</f>
        <v>0</v>
      </c>
      <c r="F31" s="232"/>
      <c r="G31" s="207">
        <f>G20</f>
        <v>15000</v>
      </c>
      <c r="H31" s="207">
        <f>SUM(H23:H30)</f>
        <v>15000</v>
      </c>
      <c r="I31" s="207">
        <f>G31-H31</f>
        <v>0</v>
      </c>
      <c r="J31" s="67"/>
    </row>
    <row r="32" spans="1:11" x14ac:dyDescent="0.25">
      <c r="A32" s="67"/>
      <c r="B32" s="201"/>
      <c r="C32" s="201"/>
      <c r="D32" s="201"/>
      <c r="E32" s="201"/>
      <c r="F32" s="201"/>
      <c r="G32" s="201"/>
      <c r="H32" s="201"/>
      <c r="I32" s="201"/>
      <c r="J32" s="67"/>
    </row>
    <row r="33" spans="1:10" x14ac:dyDescent="0.25">
      <c r="A33" s="67"/>
      <c r="B33" s="118" t="s">
        <v>242</v>
      </c>
      <c r="D33" s="56" t="s">
        <v>243</v>
      </c>
      <c r="E33" s="214"/>
      <c r="F33" s="56" t="s">
        <v>244</v>
      </c>
      <c r="G33" s="84"/>
      <c r="H33" s="67"/>
      <c r="I33" s="67"/>
      <c r="J33" s="67"/>
    </row>
    <row r="34" spans="1:10" x14ac:dyDescent="0.25">
      <c r="A34" s="67"/>
      <c r="B34" s="201"/>
      <c r="C34" s="201"/>
      <c r="D34" s="201"/>
      <c r="E34" s="201"/>
      <c r="F34" s="201"/>
      <c r="G34" s="57"/>
      <c r="H34" s="67"/>
      <c r="I34" s="67"/>
      <c r="J34" s="67"/>
    </row>
    <row r="35" spans="1:10" x14ac:dyDescent="0.25">
      <c r="B35" s="56" t="s">
        <v>241</v>
      </c>
      <c r="D35" s="56" t="s">
        <v>159</v>
      </c>
      <c r="F35" s="56" t="s">
        <v>245</v>
      </c>
    </row>
  </sheetData>
  <pageMargins left="0.7" right="0.7" top="0.75" bottom="0.75" header="0.3" footer="0.3"/>
  <pageSetup orientation="portrait" horizontalDpi="0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="D25" sqref="D25"/>
    </sheetView>
  </sheetViews>
  <sheetFormatPr defaultRowHeight="15" x14ac:dyDescent="0.25"/>
  <cols>
    <col min="1" max="1" width="2.7109375" customWidth="1"/>
    <col min="2" max="2" width="13.85546875" customWidth="1"/>
    <col min="3" max="3" width="11.85546875" customWidth="1"/>
    <col min="4" max="4" width="10.7109375" customWidth="1"/>
    <col min="6" max="6" width="11.28515625" customWidth="1"/>
    <col min="7" max="7" width="11.140625" customWidth="1"/>
    <col min="8" max="8" width="10.42578125" customWidth="1"/>
  </cols>
  <sheetData>
    <row r="1" spans="1:9" ht="21" x14ac:dyDescent="0.35">
      <c r="A1" s="67"/>
      <c r="B1" s="229" t="s">
        <v>34</v>
      </c>
      <c r="C1" s="67"/>
      <c r="D1" s="234"/>
      <c r="E1" s="234"/>
      <c r="F1" s="234"/>
      <c r="G1" s="67"/>
      <c r="H1" s="67"/>
      <c r="I1" s="67"/>
    </row>
    <row r="2" spans="1:9" ht="23.25" x14ac:dyDescent="0.25">
      <c r="A2" s="67"/>
      <c r="B2" s="235" t="s">
        <v>239</v>
      </c>
      <c r="C2" s="77"/>
      <c r="D2" s="77"/>
      <c r="E2" s="77"/>
      <c r="F2" s="78"/>
      <c r="G2" s="67"/>
      <c r="H2" s="67"/>
      <c r="I2" s="67"/>
    </row>
    <row r="3" spans="1:9" x14ac:dyDescent="0.25">
      <c r="A3" s="67"/>
      <c r="B3" s="202" t="s">
        <v>0</v>
      </c>
      <c r="C3" s="202" t="s">
        <v>10</v>
      </c>
      <c r="D3" s="202" t="s">
        <v>9</v>
      </c>
      <c r="E3" s="202" t="s">
        <v>1</v>
      </c>
      <c r="F3" s="221" t="s">
        <v>2</v>
      </c>
      <c r="G3" s="221" t="s">
        <v>3</v>
      </c>
      <c r="H3" s="223" t="s">
        <v>152</v>
      </c>
      <c r="I3" s="67"/>
    </row>
    <row r="4" spans="1:9" x14ac:dyDescent="0.25">
      <c r="A4" s="67"/>
      <c r="B4" s="2" t="s">
        <v>222</v>
      </c>
      <c r="C4" s="3"/>
      <c r="D4" s="18">
        <v>0</v>
      </c>
      <c r="E4" s="18"/>
      <c r="F4" s="18">
        <f>E4+D4</f>
        <v>0</v>
      </c>
      <c r="G4" s="88"/>
      <c r="H4" s="226">
        <f>F4-G4</f>
        <v>0</v>
      </c>
      <c r="I4" s="67" t="s">
        <v>100</v>
      </c>
    </row>
    <row r="5" spans="1:9" x14ac:dyDescent="0.25">
      <c r="A5" s="67"/>
      <c r="B5" s="4" t="s">
        <v>185</v>
      </c>
      <c r="C5" s="19">
        <v>200</v>
      </c>
      <c r="D5" s="18"/>
      <c r="E5" s="237">
        <v>2500</v>
      </c>
      <c r="F5" s="238">
        <f>E5+D5</f>
        <v>2500</v>
      </c>
      <c r="G5" s="88"/>
      <c r="H5" s="226">
        <f t="shared" ref="H5:H15" si="0">F5-G5</f>
        <v>2500</v>
      </c>
      <c r="I5" s="67"/>
    </row>
    <row r="6" spans="1:9" x14ac:dyDescent="0.25">
      <c r="A6" s="67"/>
      <c r="B6" s="2" t="s">
        <v>223</v>
      </c>
      <c r="C6" s="3">
        <v>200</v>
      </c>
      <c r="D6" s="18">
        <v>0</v>
      </c>
      <c r="E6" s="238">
        <v>4000</v>
      </c>
      <c r="F6" s="238">
        <f t="shared" ref="F6:F12" si="1">E6+D6</f>
        <v>4000</v>
      </c>
      <c r="G6" s="88">
        <v>4000</v>
      </c>
      <c r="H6" s="226">
        <f t="shared" si="0"/>
        <v>0</v>
      </c>
      <c r="I6" s="67"/>
    </row>
    <row r="7" spans="1:9" x14ac:dyDescent="0.25">
      <c r="A7" s="67"/>
      <c r="B7" s="4" t="s">
        <v>224</v>
      </c>
      <c r="C7" s="3">
        <v>200</v>
      </c>
      <c r="D7" s="18"/>
      <c r="E7" s="238">
        <v>2500</v>
      </c>
      <c r="F7" s="238">
        <f t="shared" si="1"/>
        <v>2500</v>
      </c>
      <c r="G7" s="88">
        <v>2500</v>
      </c>
      <c r="H7" s="226">
        <f t="shared" si="0"/>
        <v>0</v>
      </c>
      <c r="I7" s="67"/>
    </row>
    <row r="8" spans="1:9" x14ac:dyDescent="0.25">
      <c r="A8" s="67"/>
      <c r="B8" s="4" t="s">
        <v>213</v>
      </c>
      <c r="C8" s="19"/>
      <c r="D8" s="18"/>
      <c r="E8" s="237"/>
      <c r="F8" s="238">
        <f t="shared" si="1"/>
        <v>0</v>
      </c>
      <c r="G8" s="88"/>
      <c r="H8" s="226">
        <f t="shared" si="0"/>
        <v>0</v>
      </c>
      <c r="I8" s="67"/>
    </row>
    <row r="9" spans="1:9" x14ac:dyDescent="0.25">
      <c r="A9" s="67"/>
      <c r="B9" s="2" t="s">
        <v>35</v>
      </c>
      <c r="C9" s="19"/>
      <c r="D9" s="18"/>
      <c r="E9" s="237"/>
      <c r="F9" s="238">
        <f t="shared" si="1"/>
        <v>0</v>
      </c>
      <c r="G9" s="88"/>
      <c r="H9" s="226"/>
      <c r="I9" s="67"/>
    </row>
    <row r="10" spans="1:9" x14ac:dyDescent="0.25">
      <c r="A10" s="67"/>
      <c r="B10" s="2" t="s">
        <v>225</v>
      </c>
      <c r="C10" s="19">
        <v>200</v>
      </c>
      <c r="D10" s="18"/>
      <c r="E10" s="237">
        <v>1500</v>
      </c>
      <c r="F10" s="238">
        <f t="shared" si="1"/>
        <v>1500</v>
      </c>
      <c r="G10" s="88">
        <v>1500</v>
      </c>
      <c r="H10" s="226">
        <f t="shared" si="0"/>
        <v>0</v>
      </c>
      <c r="I10" s="67"/>
    </row>
    <row r="11" spans="1:9" x14ac:dyDescent="0.25">
      <c r="A11" s="67"/>
      <c r="B11" s="4" t="s">
        <v>91</v>
      </c>
      <c r="C11" s="19"/>
      <c r="D11" s="18"/>
      <c r="E11" s="237">
        <v>1500</v>
      </c>
      <c r="F11" s="238">
        <f t="shared" si="1"/>
        <v>1500</v>
      </c>
      <c r="G11" s="88">
        <v>1500</v>
      </c>
      <c r="H11" s="226">
        <f t="shared" si="0"/>
        <v>0</v>
      </c>
      <c r="I11" s="67"/>
    </row>
    <row r="12" spans="1:9" x14ac:dyDescent="0.25">
      <c r="A12" s="67"/>
      <c r="B12" s="4" t="s">
        <v>227</v>
      </c>
      <c r="C12" s="19"/>
      <c r="D12" s="18"/>
      <c r="E12" s="237">
        <v>3000</v>
      </c>
      <c r="F12" s="238">
        <f t="shared" si="1"/>
        <v>3000</v>
      </c>
      <c r="G12" s="88">
        <v>3000</v>
      </c>
      <c r="H12" s="226">
        <f t="shared" si="0"/>
        <v>0</v>
      </c>
      <c r="I12" s="67"/>
    </row>
    <row r="13" spans="1:9" x14ac:dyDescent="0.25">
      <c r="A13" s="67"/>
      <c r="B13" s="4"/>
      <c r="C13" s="19"/>
      <c r="D13" s="114"/>
      <c r="E13" s="239"/>
      <c r="F13" s="238">
        <f>C13+D13+E13</f>
        <v>0</v>
      </c>
      <c r="G13" s="88"/>
      <c r="H13" s="226">
        <f t="shared" si="0"/>
        <v>0</v>
      </c>
      <c r="I13" s="67"/>
    </row>
    <row r="14" spans="1:9" x14ac:dyDescent="0.25">
      <c r="A14" s="67"/>
      <c r="B14" s="4"/>
      <c r="C14" s="114"/>
      <c r="D14" s="114"/>
      <c r="E14" s="240"/>
      <c r="F14" s="238">
        <f>C14+D14+E14</f>
        <v>0</v>
      </c>
      <c r="G14" s="88"/>
      <c r="H14" s="226">
        <f t="shared" si="0"/>
        <v>0</v>
      </c>
      <c r="I14" s="67"/>
    </row>
    <row r="15" spans="1:9" x14ac:dyDescent="0.25">
      <c r="A15" s="67"/>
      <c r="B15" s="131"/>
      <c r="C15" s="132"/>
      <c r="D15" s="133"/>
      <c r="E15" s="238"/>
      <c r="F15" s="238">
        <f>C15+D15+E15</f>
        <v>0</v>
      </c>
      <c r="G15" s="88"/>
      <c r="H15" s="226">
        <f t="shared" si="0"/>
        <v>0</v>
      </c>
      <c r="I15" s="67"/>
    </row>
    <row r="16" spans="1:9" x14ac:dyDescent="0.25">
      <c r="A16" s="67"/>
      <c r="B16" s="16" t="s">
        <v>2</v>
      </c>
      <c r="C16" s="3">
        <f>SUM(C4:C15)</f>
        <v>800</v>
      </c>
      <c r="D16" s="18"/>
      <c r="E16" s="241">
        <f>SUM(E4:E15)</f>
        <v>15000</v>
      </c>
      <c r="F16" s="241">
        <f>SUM(F4:F15)</f>
        <v>15000</v>
      </c>
      <c r="G16" s="88">
        <f>SUM(G4:G15)</f>
        <v>12500</v>
      </c>
      <c r="H16" s="88"/>
      <c r="I16" s="67"/>
    </row>
    <row r="17" spans="1:9" ht="16.5" x14ac:dyDescent="0.35">
      <c r="A17" s="67"/>
      <c r="B17" s="62"/>
      <c r="C17" s="23"/>
      <c r="D17" s="201"/>
      <c r="E17" s="96" t="s">
        <v>166</v>
      </c>
      <c r="F17" s="201"/>
      <c r="G17" s="67"/>
      <c r="H17" s="67"/>
      <c r="I17" s="67"/>
    </row>
    <row r="18" spans="1:9" x14ac:dyDescent="0.25">
      <c r="A18" s="67"/>
    </row>
    <row r="19" spans="1:9" x14ac:dyDescent="0.25">
      <c r="A19" s="67"/>
      <c r="B19" s="205" t="s">
        <v>148</v>
      </c>
      <c r="C19" s="201"/>
      <c r="D19" s="102"/>
      <c r="E19" s="103"/>
      <c r="F19" s="205"/>
      <c r="G19" s="201"/>
      <c r="H19" s="102"/>
      <c r="I19" s="103"/>
    </row>
    <row r="20" spans="1:9" ht="15.75" x14ac:dyDescent="0.25">
      <c r="A20" s="67"/>
      <c r="B20" s="233" t="s">
        <v>149</v>
      </c>
      <c r="C20" s="233" t="s">
        <v>150</v>
      </c>
      <c r="D20" s="233" t="s">
        <v>151</v>
      </c>
      <c r="E20" s="233" t="s">
        <v>152</v>
      </c>
      <c r="F20" s="233" t="s">
        <v>149</v>
      </c>
      <c r="G20" s="233" t="s">
        <v>150</v>
      </c>
      <c r="H20" s="233" t="s">
        <v>151</v>
      </c>
      <c r="I20" s="233" t="s">
        <v>152</v>
      </c>
    </row>
    <row r="21" spans="1:9" x14ac:dyDescent="0.25">
      <c r="A21" s="67"/>
      <c r="B21" s="114" t="s">
        <v>246</v>
      </c>
      <c r="C21" s="225">
        <f>E16</f>
        <v>15000</v>
      </c>
      <c r="D21" s="114"/>
      <c r="E21" s="114"/>
      <c r="F21" s="114" t="s">
        <v>246</v>
      </c>
      <c r="G21" s="225">
        <f>G16</f>
        <v>12500</v>
      </c>
      <c r="H21" s="114"/>
      <c r="I21" s="114"/>
    </row>
    <row r="22" spans="1:9" x14ac:dyDescent="0.25">
      <c r="A22" s="67"/>
      <c r="B22" s="114" t="s">
        <v>182</v>
      </c>
      <c r="C22" s="225">
        <f>JAN!I32</f>
        <v>0</v>
      </c>
      <c r="D22" s="114"/>
      <c r="E22" s="114"/>
      <c r="F22" s="114" t="s">
        <v>182</v>
      </c>
      <c r="G22" s="207">
        <f>JAN!I32</f>
        <v>0</v>
      </c>
      <c r="H22" s="114"/>
      <c r="I22" s="114"/>
    </row>
    <row r="23" spans="1:9" x14ac:dyDescent="0.25">
      <c r="A23" s="67"/>
      <c r="B23" s="114"/>
      <c r="C23" s="225">
        <f>SUM(C21:C22)</f>
        <v>15000</v>
      </c>
      <c r="D23" s="114"/>
      <c r="E23" s="114"/>
      <c r="F23" s="114"/>
      <c r="G23" s="207"/>
      <c r="H23" s="114"/>
      <c r="I23" s="114"/>
    </row>
    <row r="24" spans="1:9" x14ac:dyDescent="0.25">
      <c r="A24" s="67"/>
      <c r="B24" s="114" t="s">
        <v>154</v>
      </c>
      <c r="C24" s="209">
        <v>0.1</v>
      </c>
      <c r="D24" s="225">
        <f>C24*C21</f>
        <v>1500</v>
      </c>
      <c r="E24" s="114"/>
      <c r="F24" s="114" t="s">
        <v>230</v>
      </c>
      <c r="G24" s="209">
        <v>0.1</v>
      </c>
      <c r="H24" s="225">
        <f>G24*C21</f>
        <v>1500</v>
      </c>
      <c r="I24" s="114"/>
    </row>
    <row r="25" spans="1:9" x14ac:dyDescent="0.25">
      <c r="A25" s="67"/>
      <c r="B25" s="88"/>
      <c r="C25" s="207"/>
      <c r="D25" s="207"/>
      <c r="E25" s="114"/>
      <c r="F25" s="88"/>
      <c r="G25" s="207"/>
      <c r="H25" s="207"/>
      <c r="I25" s="114"/>
    </row>
    <row r="26" spans="1:9" x14ac:dyDescent="0.25">
      <c r="A26" s="67"/>
      <c r="B26" s="211" t="s">
        <v>155</v>
      </c>
      <c r="C26" s="88"/>
      <c r="D26" s="114"/>
      <c r="E26" s="114"/>
      <c r="F26" s="211" t="s">
        <v>155</v>
      </c>
      <c r="G26" s="88"/>
      <c r="H26" s="114"/>
      <c r="I26" s="114"/>
    </row>
    <row r="27" spans="1:9" x14ac:dyDescent="0.25">
      <c r="A27" s="67"/>
      <c r="B27" s="212" t="s">
        <v>10</v>
      </c>
      <c r="C27" s="88"/>
      <c r="D27" s="114">
        <v>1800</v>
      </c>
      <c r="E27" s="114"/>
      <c r="F27" s="212" t="s">
        <v>10</v>
      </c>
      <c r="G27" s="88"/>
      <c r="H27" s="114">
        <v>1800</v>
      </c>
      <c r="I27" s="114"/>
    </row>
    <row r="28" spans="1:9" x14ac:dyDescent="0.25">
      <c r="A28" s="67"/>
      <c r="B28" s="231" t="s">
        <v>96</v>
      </c>
      <c r="C28" s="88"/>
      <c r="D28" s="114">
        <v>3000</v>
      </c>
      <c r="E28" s="114"/>
      <c r="F28" s="231" t="s">
        <v>96</v>
      </c>
      <c r="G28" s="88"/>
      <c r="H28" s="114">
        <v>3000</v>
      </c>
      <c r="I28" s="114"/>
    </row>
    <row r="29" spans="1:9" x14ac:dyDescent="0.25">
      <c r="A29" s="67"/>
      <c r="B29" s="231">
        <v>43169</v>
      </c>
      <c r="C29" s="114"/>
      <c r="D29" s="115">
        <v>8700</v>
      </c>
      <c r="E29" s="114"/>
      <c r="F29" s="231">
        <v>43169</v>
      </c>
      <c r="G29" s="114"/>
      <c r="H29" s="115">
        <v>8700</v>
      </c>
      <c r="I29" s="114"/>
    </row>
    <row r="30" spans="1:9" x14ac:dyDescent="0.25">
      <c r="A30" s="67"/>
      <c r="B30" s="114"/>
      <c r="C30" s="114"/>
      <c r="D30" s="115"/>
      <c r="E30" s="114"/>
      <c r="F30" s="114"/>
      <c r="G30" s="114"/>
      <c r="H30" s="115"/>
      <c r="I30" s="114"/>
    </row>
    <row r="31" spans="1:9" x14ac:dyDescent="0.25">
      <c r="A31" s="67"/>
      <c r="B31" s="212"/>
      <c r="C31" s="114"/>
      <c r="D31" s="115"/>
      <c r="E31" s="207"/>
      <c r="F31" s="212"/>
      <c r="G31" s="114"/>
      <c r="H31" s="115"/>
      <c r="I31" s="207"/>
    </row>
    <row r="32" spans="1:9" x14ac:dyDescent="0.25">
      <c r="A32" s="67"/>
      <c r="B32" s="232" t="s">
        <v>2</v>
      </c>
      <c r="C32" s="225">
        <f>C23</f>
        <v>15000</v>
      </c>
      <c r="D32" s="225">
        <f>SUM(D24:D31)</f>
        <v>15000</v>
      </c>
      <c r="E32" s="225">
        <f>C32-D32</f>
        <v>0</v>
      </c>
      <c r="F32" s="236"/>
      <c r="G32" s="225">
        <f>G21</f>
        <v>12500</v>
      </c>
      <c r="H32" s="225">
        <f>SUM(H24:H31)</f>
        <v>15000</v>
      </c>
      <c r="I32" s="225">
        <f>G32-H32</f>
        <v>-2500</v>
      </c>
    </row>
    <row r="33" spans="1:16" x14ac:dyDescent="0.25">
      <c r="A33" s="67"/>
      <c r="B33" s="201"/>
      <c r="C33" s="201"/>
      <c r="D33" s="201"/>
      <c r="E33" s="201"/>
      <c r="F33" s="201"/>
      <c r="G33" s="201"/>
      <c r="H33" s="201"/>
      <c r="I33" s="201"/>
    </row>
    <row r="34" spans="1:16" x14ac:dyDescent="0.25">
      <c r="A34" s="67"/>
      <c r="B34" s="118" t="s">
        <v>242</v>
      </c>
      <c r="C34" s="56"/>
      <c r="D34" s="56" t="s">
        <v>247</v>
      </c>
      <c r="E34" s="53"/>
      <c r="F34" s="56"/>
      <c r="G34" s="84" t="s">
        <v>244</v>
      </c>
      <c r="H34" s="67"/>
      <c r="I34" s="67"/>
      <c r="J34" s="201"/>
      <c r="K34" s="201"/>
      <c r="L34" s="201"/>
      <c r="M34" s="201"/>
      <c r="N34" s="57"/>
      <c r="O34" s="67"/>
      <c r="P34" s="67"/>
    </row>
    <row r="35" spans="1:16" x14ac:dyDescent="0.25">
      <c r="A35" s="67"/>
      <c r="B35" s="56"/>
      <c r="C35" s="56"/>
      <c r="D35" s="56"/>
      <c r="E35" s="56"/>
      <c r="F35" s="56"/>
      <c r="G35" s="56"/>
    </row>
    <row r="36" spans="1:16" x14ac:dyDescent="0.25">
      <c r="B36" s="56" t="s">
        <v>241</v>
      </c>
      <c r="C36" s="56"/>
      <c r="D36" s="56" t="s">
        <v>159</v>
      </c>
      <c r="E36" s="56"/>
      <c r="F36" s="56"/>
      <c r="G36" s="56" t="s">
        <v>245</v>
      </c>
    </row>
  </sheetData>
  <pageMargins left="0.25" right="0.25" top="0.75" bottom="0.75" header="0.3" footer="0.3"/>
  <pageSetup orientation="portrait" horizontalDpi="0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H25" sqref="H25"/>
    </sheetView>
  </sheetViews>
  <sheetFormatPr defaultRowHeight="15" x14ac:dyDescent="0.25"/>
  <cols>
    <col min="1" max="1" width="3" customWidth="1"/>
    <col min="2" max="2" width="13.28515625" customWidth="1"/>
    <col min="3" max="3" width="8.42578125" customWidth="1"/>
    <col min="6" max="6" width="12.28515625" customWidth="1"/>
    <col min="7" max="7" width="10.28515625" bestFit="1" customWidth="1"/>
  </cols>
  <sheetData>
    <row r="1" spans="1:10" ht="21" x14ac:dyDescent="0.35">
      <c r="A1" s="67"/>
      <c r="B1" s="229" t="s">
        <v>34</v>
      </c>
      <c r="C1" s="67"/>
      <c r="D1" s="234"/>
      <c r="E1" s="234"/>
      <c r="F1" s="234"/>
      <c r="G1" s="67"/>
      <c r="H1" s="67"/>
      <c r="I1" s="67"/>
      <c r="J1" s="67"/>
    </row>
    <row r="2" spans="1:10" ht="23.25" x14ac:dyDescent="0.25">
      <c r="A2" s="67"/>
      <c r="B2" s="235" t="s">
        <v>250</v>
      </c>
      <c r="C2" s="77"/>
      <c r="D2" s="77"/>
      <c r="E2" s="77"/>
      <c r="F2" s="78"/>
      <c r="G2" s="67"/>
      <c r="H2" s="67"/>
      <c r="I2" s="67"/>
      <c r="J2" s="67"/>
    </row>
    <row r="3" spans="1:10" x14ac:dyDescent="0.25">
      <c r="A3" s="67"/>
      <c r="B3" s="202" t="s">
        <v>0</v>
      </c>
      <c r="C3" s="202" t="s">
        <v>10</v>
      </c>
      <c r="D3" s="202" t="s">
        <v>9</v>
      </c>
      <c r="E3" s="202" t="s">
        <v>1</v>
      </c>
      <c r="F3" s="221" t="s">
        <v>2</v>
      </c>
      <c r="G3" s="221" t="s">
        <v>3</v>
      </c>
      <c r="H3" s="223" t="s">
        <v>152</v>
      </c>
      <c r="I3" s="67"/>
      <c r="J3" s="67"/>
    </row>
    <row r="4" spans="1:10" x14ac:dyDescent="0.25">
      <c r="A4" s="67"/>
      <c r="B4" s="2" t="s">
        <v>222</v>
      </c>
      <c r="C4" s="3">
        <v>200</v>
      </c>
      <c r="D4" s="18">
        <v>0</v>
      </c>
      <c r="E4" s="18"/>
      <c r="F4" s="18">
        <f>E4+D4</f>
        <v>0</v>
      </c>
      <c r="G4" s="88"/>
      <c r="H4" s="226">
        <f>F4-G4</f>
        <v>0</v>
      </c>
      <c r="I4" s="67" t="s">
        <v>100</v>
      </c>
      <c r="J4" s="67"/>
    </row>
    <row r="5" spans="1:10" x14ac:dyDescent="0.25">
      <c r="A5" s="67"/>
      <c r="B5" s="4" t="s">
        <v>185</v>
      </c>
      <c r="C5" s="19"/>
      <c r="D5" s="18">
        <v>2500</v>
      </c>
      <c r="E5" s="237">
        <v>2500</v>
      </c>
      <c r="F5" s="18">
        <f t="shared" ref="F5:F15" si="0">E5+D5</f>
        <v>5000</v>
      </c>
      <c r="G5" s="88">
        <v>5000</v>
      </c>
      <c r="H5" s="226">
        <f t="shared" ref="H5:H15" si="1">F5-G5</f>
        <v>0</v>
      </c>
      <c r="I5" s="67"/>
      <c r="J5" s="67"/>
    </row>
    <row r="6" spans="1:10" x14ac:dyDescent="0.25">
      <c r="A6" s="67"/>
      <c r="B6" s="2" t="s">
        <v>223</v>
      </c>
      <c r="C6" s="3">
        <v>200</v>
      </c>
      <c r="D6" s="18">
        <v>0</v>
      </c>
      <c r="E6" s="238">
        <v>4000</v>
      </c>
      <c r="F6" s="18">
        <f t="shared" si="0"/>
        <v>4000</v>
      </c>
      <c r="G6" s="88">
        <v>4000</v>
      </c>
      <c r="H6" s="226">
        <f t="shared" si="1"/>
        <v>0</v>
      </c>
      <c r="I6" s="67"/>
      <c r="J6" s="67"/>
    </row>
    <row r="7" spans="1:10" x14ac:dyDescent="0.25">
      <c r="A7" s="67"/>
      <c r="B7" s="4" t="s">
        <v>224</v>
      </c>
      <c r="C7" s="3"/>
      <c r="D7" s="18"/>
      <c r="E7" s="238">
        <v>2500</v>
      </c>
      <c r="F7" s="18">
        <f t="shared" si="0"/>
        <v>2500</v>
      </c>
      <c r="G7" s="88">
        <v>2500</v>
      </c>
      <c r="H7" s="226">
        <f t="shared" si="1"/>
        <v>0</v>
      </c>
      <c r="I7" s="67"/>
      <c r="J7" s="67"/>
    </row>
    <row r="8" spans="1:10" x14ac:dyDescent="0.25">
      <c r="A8" s="67"/>
      <c r="B8" s="4" t="s">
        <v>213</v>
      </c>
      <c r="C8" s="19"/>
      <c r="D8" s="18"/>
      <c r="E8" s="237"/>
      <c r="F8" s="18">
        <f t="shared" si="0"/>
        <v>0</v>
      </c>
      <c r="G8" s="88"/>
      <c r="H8" s="226">
        <f t="shared" si="1"/>
        <v>0</v>
      </c>
      <c r="I8" s="67"/>
      <c r="J8" s="67"/>
    </row>
    <row r="9" spans="1:10" x14ac:dyDescent="0.25">
      <c r="A9" s="67"/>
      <c r="B9" s="2" t="s">
        <v>35</v>
      </c>
      <c r="C9" s="19"/>
      <c r="D9" s="18"/>
      <c r="E9" s="237"/>
      <c r="F9" s="18">
        <f t="shared" si="0"/>
        <v>0</v>
      </c>
      <c r="G9" s="88"/>
      <c r="H9" s="226"/>
      <c r="I9" s="67"/>
      <c r="J9" s="67"/>
    </row>
    <row r="10" spans="1:10" x14ac:dyDescent="0.25">
      <c r="A10" s="67"/>
      <c r="B10" s="2" t="s">
        <v>225</v>
      </c>
      <c r="C10" s="238">
        <v>200</v>
      </c>
      <c r="E10" s="237">
        <v>1500</v>
      </c>
      <c r="F10" s="18">
        <f t="shared" si="0"/>
        <v>1500</v>
      </c>
      <c r="G10" s="88">
        <v>1500</v>
      </c>
      <c r="H10" s="226">
        <f t="shared" si="1"/>
        <v>0</v>
      </c>
      <c r="I10" s="67"/>
      <c r="J10" s="67"/>
    </row>
    <row r="11" spans="1:10" x14ac:dyDescent="0.25">
      <c r="A11" s="67"/>
      <c r="B11" s="4" t="s">
        <v>91</v>
      </c>
      <c r="C11" s="238">
        <v>200</v>
      </c>
      <c r="E11" s="237">
        <v>1500</v>
      </c>
      <c r="F11" s="18">
        <f t="shared" si="0"/>
        <v>1500</v>
      </c>
      <c r="G11" s="88">
        <v>1500</v>
      </c>
      <c r="H11" s="226">
        <f t="shared" si="1"/>
        <v>0</v>
      </c>
      <c r="I11" s="67"/>
      <c r="J11" s="67"/>
    </row>
    <row r="12" spans="1:10" x14ac:dyDescent="0.25">
      <c r="A12" s="67"/>
      <c r="B12" s="4" t="s">
        <v>227</v>
      </c>
      <c r="C12" s="19">
        <v>400</v>
      </c>
      <c r="D12" s="18"/>
      <c r="E12" s="237">
        <v>3000</v>
      </c>
      <c r="F12" s="18">
        <f t="shared" si="0"/>
        <v>3000</v>
      </c>
      <c r="G12" s="88">
        <v>3000</v>
      </c>
      <c r="H12" s="226">
        <f t="shared" si="1"/>
        <v>0</v>
      </c>
      <c r="I12" s="67"/>
      <c r="J12" s="67"/>
    </row>
    <row r="13" spans="1:10" x14ac:dyDescent="0.25">
      <c r="A13" s="67"/>
      <c r="B13" s="4"/>
      <c r="C13" s="19"/>
      <c r="D13" s="114"/>
      <c r="E13" s="239"/>
      <c r="F13" s="18">
        <f t="shared" si="0"/>
        <v>0</v>
      </c>
      <c r="G13" s="88"/>
      <c r="H13" s="226">
        <f t="shared" si="1"/>
        <v>0</v>
      </c>
      <c r="I13" s="67"/>
      <c r="J13" s="67"/>
    </row>
    <row r="14" spans="1:10" x14ac:dyDescent="0.25">
      <c r="A14" s="67"/>
      <c r="B14" s="4"/>
      <c r="C14" s="114"/>
      <c r="D14" s="114"/>
      <c r="E14" s="240"/>
      <c r="F14" s="18">
        <f t="shared" si="0"/>
        <v>0</v>
      </c>
      <c r="G14" s="88"/>
      <c r="H14" s="226">
        <f t="shared" si="1"/>
        <v>0</v>
      </c>
      <c r="I14" s="67"/>
      <c r="J14" s="67"/>
    </row>
    <row r="15" spans="1:10" x14ac:dyDescent="0.25">
      <c r="A15" s="67"/>
      <c r="B15" s="131"/>
      <c r="C15" s="132"/>
      <c r="D15" s="133"/>
      <c r="E15" s="238"/>
      <c r="F15" s="18">
        <f t="shared" si="0"/>
        <v>0</v>
      </c>
      <c r="G15" s="88"/>
      <c r="H15" s="226">
        <f t="shared" si="1"/>
        <v>0</v>
      </c>
      <c r="I15" s="67"/>
      <c r="J15" s="67"/>
    </row>
    <row r="16" spans="1:10" x14ac:dyDescent="0.25">
      <c r="A16" s="67"/>
      <c r="B16" s="16" t="s">
        <v>2</v>
      </c>
      <c r="C16" s="3">
        <f>SUM(C4:C15)</f>
        <v>1200</v>
      </c>
      <c r="D16" s="18"/>
      <c r="E16" s="241">
        <f>SUM(E4:E15)</f>
        <v>15000</v>
      </c>
      <c r="F16" s="241">
        <f>SUM(F4:F15)</f>
        <v>17500</v>
      </c>
      <c r="G16" s="88">
        <f>SUM(G4:G15)</f>
        <v>17500</v>
      </c>
      <c r="H16" s="88"/>
      <c r="I16" s="67"/>
      <c r="J16" s="67"/>
    </row>
    <row r="17" spans="1:10" ht="16.5" x14ac:dyDescent="0.35">
      <c r="A17" s="67"/>
      <c r="B17" s="62"/>
      <c r="C17" s="23"/>
      <c r="D17" s="201"/>
      <c r="E17" s="96" t="s">
        <v>166</v>
      </c>
      <c r="F17" s="201"/>
      <c r="G17" s="67"/>
      <c r="H17" s="67"/>
      <c r="I17" s="67"/>
      <c r="J17" s="67"/>
    </row>
    <row r="18" spans="1:10" x14ac:dyDescent="0.25">
      <c r="A18" s="67"/>
      <c r="B18" s="67"/>
      <c r="C18" s="67"/>
      <c r="D18" s="67"/>
      <c r="E18" s="67"/>
      <c r="F18" s="67"/>
      <c r="G18" s="67"/>
      <c r="H18" s="67"/>
      <c r="I18" s="67"/>
      <c r="J18" s="67"/>
    </row>
    <row r="19" spans="1:10" x14ac:dyDescent="0.25">
      <c r="A19" s="67"/>
      <c r="B19" s="205" t="s">
        <v>148</v>
      </c>
      <c r="C19" s="201"/>
      <c r="D19" s="102"/>
      <c r="E19" s="103"/>
      <c r="F19" s="205"/>
      <c r="G19" s="201"/>
      <c r="H19" s="102"/>
      <c r="I19" s="103"/>
      <c r="J19" s="67"/>
    </row>
    <row r="20" spans="1:10" ht="15.75" x14ac:dyDescent="0.25">
      <c r="A20" s="67"/>
      <c r="B20" s="233" t="s">
        <v>149</v>
      </c>
      <c r="C20" s="233" t="s">
        <v>150</v>
      </c>
      <c r="D20" s="233" t="s">
        <v>151</v>
      </c>
      <c r="E20" s="233" t="s">
        <v>152</v>
      </c>
      <c r="F20" s="233" t="s">
        <v>149</v>
      </c>
      <c r="G20" s="233" t="s">
        <v>150</v>
      </c>
      <c r="H20" s="233" t="s">
        <v>151</v>
      </c>
      <c r="I20" s="233" t="s">
        <v>152</v>
      </c>
      <c r="J20" s="67"/>
    </row>
    <row r="21" spans="1:10" x14ac:dyDescent="0.25">
      <c r="A21" s="67"/>
      <c r="B21" s="114" t="s">
        <v>249</v>
      </c>
      <c r="C21" s="225">
        <f>E16</f>
        <v>15000</v>
      </c>
      <c r="D21" s="114"/>
      <c r="E21" s="114"/>
      <c r="F21" s="114" t="s">
        <v>249</v>
      </c>
      <c r="G21" s="225">
        <f>G16</f>
        <v>17500</v>
      </c>
      <c r="H21" s="114"/>
      <c r="I21" s="114"/>
      <c r="J21" s="67"/>
    </row>
    <row r="22" spans="1:10" x14ac:dyDescent="0.25">
      <c r="A22" s="67"/>
      <c r="B22" s="114" t="s">
        <v>182</v>
      </c>
      <c r="C22" s="225">
        <f>JAN!I32</f>
        <v>0</v>
      </c>
      <c r="D22" s="114"/>
      <c r="E22" s="114"/>
      <c r="F22" s="114" t="s">
        <v>182</v>
      </c>
      <c r="G22" s="207">
        <f>'MARCH 18'!I32</f>
        <v>-2500</v>
      </c>
      <c r="H22" s="114"/>
      <c r="I22" s="114"/>
      <c r="J22" s="67"/>
    </row>
    <row r="23" spans="1:10" x14ac:dyDescent="0.25">
      <c r="A23" s="67"/>
      <c r="B23" s="114"/>
      <c r="C23" s="225">
        <f>SUM(C21:C22)</f>
        <v>15000</v>
      </c>
      <c r="D23" s="114"/>
      <c r="E23" s="114"/>
      <c r="F23" s="114"/>
      <c r="G23" s="207"/>
      <c r="H23" s="114"/>
      <c r="I23" s="114"/>
      <c r="J23" s="67"/>
    </row>
    <row r="24" spans="1:10" x14ac:dyDescent="0.25">
      <c r="A24" s="67"/>
      <c r="B24" s="114" t="s">
        <v>154</v>
      </c>
      <c r="C24" s="209">
        <v>0.1</v>
      </c>
      <c r="D24" s="225">
        <f>C24*C21</f>
        <v>1500</v>
      </c>
      <c r="E24" s="114"/>
      <c r="F24" s="114" t="s">
        <v>230</v>
      </c>
      <c r="G24" s="209">
        <v>0.1</v>
      </c>
      <c r="H24" s="225">
        <f>G24*C21</f>
        <v>1500</v>
      </c>
      <c r="I24" s="114"/>
      <c r="J24" s="67"/>
    </row>
    <row r="25" spans="1:10" x14ac:dyDescent="0.25">
      <c r="A25" s="67"/>
      <c r="B25" s="88"/>
      <c r="C25" s="207"/>
      <c r="D25" s="207"/>
      <c r="E25" s="114"/>
      <c r="F25" s="88"/>
      <c r="G25" s="207"/>
      <c r="H25" s="207"/>
      <c r="I25" s="114"/>
      <c r="J25" s="67"/>
    </row>
    <row r="26" spans="1:10" x14ac:dyDescent="0.25">
      <c r="A26" s="67"/>
      <c r="B26" s="211" t="s">
        <v>155</v>
      </c>
      <c r="C26" s="88"/>
      <c r="D26" s="114"/>
      <c r="E26" s="114"/>
      <c r="F26" s="211" t="s">
        <v>155</v>
      </c>
      <c r="G26" s="88"/>
      <c r="H26" s="114"/>
      <c r="I26" s="114"/>
      <c r="J26" s="67"/>
    </row>
    <row r="27" spans="1:10" x14ac:dyDescent="0.25">
      <c r="A27" s="67"/>
      <c r="B27" s="243">
        <v>43199</v>
      </c>
      <c r="C27" s="88"/>
      <c r="D27" s="114">
        <v>13500</v>
      </c>
      <c r="E27" s="114"/>
      <c r="F27" s="243">
        <v>43199</v>
      </c>
      <c r="G27" s="88"/>
      <c r="H27" s="114">
        <v>13500</v>
      </c>
      <c r="I27" s="114"/>
      <c r="J27" s="67"/>
    </row>
    <row r="28" spans="1:10" x14ac:dyDescent="0.25">
      <c r="A28" s="67"/>
      <c r="B28" s="231"/>
      <c r="C28" s="88"/>
      <c r="D28" s="114"/>
      <c r="E28" s="114"/>
      <c r="F28" s="231"/>
      <c r="G28" s="88"/>
      <c r="H28" s="114"/>
      <c r="I28" s="114"/>
      <c r="J28" s="67"/>
    </row>
    <row r="29" spans="1:10" x14ac:dyDescent="0.25">
      <c r="A29" s="67"/>
      <c r="B29" s="231"/>
      <c r="C29" s="114"/>
      <c r="D29" s="115"/>
      <c r="E29" s="114"/>
      <c r="F29" s="231"/>
      <c r="G29" s="114"/>
      <c r="H29" s="115"/>
      <c r="I29" s="114"/>
      <c r="J29" s="67"/>
    </row>
    <row r="30" spans="1:10" x14ac:dyDescent="0.25">
      <c r="A30" s="67"/>
      <c r="B30" s="114"/>
      <c r="C30" s="114"/>
      <c r="D30" s="115"/>
      <c r="E30" s="114"/>
      <c r="F30" s="114"/>
      <c r="G30" s="114"/>
      <c r="H30" s="115"/>
      <c r="I30" s="114"/>
      <c r="J30" s="67"/>
    </row>
    <row r="31" spans="1:10" x14ac:dyDescent="0.25">
      <c r="A31" s="67"/>
      <c r="B31" s="212"/>
      <c r="C31" s="114"/>
      <c r="D31" s="115"/>
      <c r="E31" s="207"/>
      <c r="F31" s="212"/>
      <c r="G31" s="114"/>
      <c r="H31" s="115"/>
      <c r="I31" s="207"/>
      <c r="J31" s="67"/>
    </row>
    <row r="32" spans="1:10" x14ac:dyDescent="0.25">
      <c r="A32" s="67"/>
      <c r="B32" s="232" t="s">
        <v>2</v>
      </c>
      <c r="C32" s="225">
        <f>C23</f>
        <v>15000</v>
      </c>
      <c r="D32" s="225">
        <f>SUM(D24:D31)</f>
        <v>15000</v>
      </c>
      <c r="E32" s="225">
        <f>C32-D32</f>
        <v>0</v>
      </c>
      <c r="F32" s="236"/>
      <c r="G32" s="225">
        <f>G21+G22</f>
        <v>15000</v>
      </c>
      <c r="H32" s="225">
        <f>SUM(H24:H31)</f>
        <v>15000</v>
      </c>
      <c r="I32" s="225">
        <f>G32-H32</f>
        <v>0</v>
      </c>
      <c r="J32" s="67"/>
    </row>
    <row r="33" spans="1:10" x14ac:dyDescent="0.25">
      <c r="A33" s="67"/>
      <c r="B33" s="201"/>
      <c r="C33" s="201"/>
      <c r="D33" s="201"/>
      <c r="E33" s="201"/>
      <c r="F33" s="201"/>
      <c r="G33" s="201"/>
      <c r="H33" s="201"/>
      <c r="I33" s="201"/>
      <c r="J33" s="67"/>
    </row>
    <row r="34" spans="1:10" x14ac:dyDescent="0.25">
      <c r="A34" s="67"/>
      <c r="B34" s="118" t="s">
        <v>242</v>
      </c>
      <c r="C34" s="56"/>
      <c r="D34" s="56" t="s">
        <v>247</v>
      </c>
      <c r="E34" s="53"/>
      <c r="F34" s="56"/>
      <c r="G34" s="84" t="s">
        <v>244</v>
      </c>
      <c r="H34" s="67"/>
      <c r="I34" s="67"/>
      <c r="J34" s="201"/>
    </row>
    <row r="35" spans="1:10" x14ac:dyDescent="0.25">
      <c r="A35" s="67"/>
      <c r="B35" s="56"/>
      <c r="C35" s="56"/>
      <c r="D35" s="56"/>
      <c r="E35" s="56"/>
      <c r="F35" s="56"/>
      <c r="G35" s="56"/>
      <c r="H35" s="67"/>
      <c r="I35" s="67"/>
      <c r="J35" s="67"/>
    </row>
    <row r="36" spans="1:10" x14ac:dyDescent="0.25">
      <c r="A36" s="67"/>
      <c r="B36" s="56" t="s">
        <v>241</v>
      </c>
      <c r="C36" s="56"/>
      <c r="D36" s="56" t="s">
        <v>159</v>
      </c>
      <c r="E36" s="56"/>
      <c r="F36" s="56"/>
      <c r="G36" s="56" t="s">
        <v>245</v>
      </c>
      <c r="H36" s="67"/>
      <c r="I36" s="67"/>
      <c r="J36" s="67"/>
    </row>
    <row r="37" spans="1:10" x14ac:dyDescent="0.25">
      <c r="A37" s="67"/>
      <c r="B37" s="67"/>
      <c r="C37" s="67"/>
      <c r="D37" s="67"/>
      <c r="E37" s="67"/>
      <c r="F37" s="67"/>
      <c r="G37" s="67"/>
      <c r="H37" s="67"/>
      <c r="I37" s="67"/>
      <c r="J37" s="67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D25" sqref="D25"/>
    </sheetView>
  </sheetViews>
  <sheetFormatPr defaultRowHeight="15" x14ac:dyDescent="0.25"/>
  <cols>
    <col min="1" max="1" width="4.140625" customWidth="1"/>
    <col min="2" max="2" width="13.140625" customWidth="1"/>
  </cols>
  <sheetData>
    <row r="1" spans="1:10" ht="21" x14ac:dyDescent="0.35">
      <c r="A1" s="67"/>
      <c r="B1" s="229" t="s">
        <v>34</v>
      </c>
      <c r="C1" s="67"/>
      <c r="D1" s="234"/>
      <c r="E1" s="234"/>
      <c r="F1" s="234"/>
      <c r="G1" s="67"/>
      <c r="H1" s="67"/>
      <c r="I1" s="67"/>
      <c r="J1" s="67"/>
    </row>
    <row r="2" spans="1:10" ht="23.25" x14ac:dyDescent="0.25">
      <c r="A2" s="67"/>
      <c r="B2" s="235" t="s">
        <v>251</v>
      </c>
      <c r="C2" s="77"/>
      <c r="D2" s="77"/>
      <c r="E2" s="77"/>
      <c r="F2" s="78"/>
      <c r="G2" s="67"/>
      <c r="H2" s="67"/>
      <c r="I2" s="67"/>
      <c r="J2" s="67"/>
    </row>
    <row r="3" spans="1:10" x14ac:dyDescent="0.25">
      <c r="A3" s="67"/>
      <c r="B3" s="202" t="s">
        <v>0</v>
      </c>
      <c r="C3" s="202" t="s">
        <v>10</v>
      </c>
      <c r="D3" s="202" t="s">
        <v>9</v>
      </c>
      <c r="E3" s="202" t="s">
        <v>1</v>
      </c>
      <c r="F3" s="221" t="s">
        <v>2</v>
      </c>
      <c r="G3" s="221" t="s">
        <v>3</v>
      </c>
      <c r="H3" s="223" t="s">
        <v>152</v>
      </c>
      <c r="I3" s="67"/>
      <c r="J3" s="67"/>
    </row>
    <row r="4" spans="1:10" x14ac:dyDescent="0.25">
      <c r="A4" s="67"/>
      <c r="B4" s="2" t="s">
        <v>222</v>
      </c>
      <c r="C4" s="3">
        <v>200</v>
      </c>
      <c r="D4" s="18">
        <v>0</v>
      </c>
      <c r="E4" s="18"/>
      <c r="F4" s="18">
        <f>E4+D4</f>
        <v>0</v>
      </c>
      <c r="G4" s="88"/>
      <c r="H4" s="226">
        <f>F4-G4</f>
        <v>0</v>
      </c>
      <c r="I4" s="67" t="s">
        <v>100</v>
      </c>
      <c r="J4" s="67"/>
    </row>
    <row r="5" spans="1:10" x14ac:dyDescent="0.25">
      <c r="A5" s="67"/>
      <c r="B5" s="4" t="s">
        <v>185</v>
      </c>
      <c r="C5" s="19">
        <v>400</v>
      </c>
      <c r="D5" s="18"/>
      <c r="E5" s="237">
        <v>2500</v>
      </c>
      <c r="F5" s="18">
        <f t="shared" ref="F5:F12" si="0">E5+D5</f>
        <v>2500</v>
      </c>
      <c r="G5" s="88">
        <v>2500</v>
      </c>
      <c r="H5" s="226">
        <f t="shared" ref="H5:H15" si="1">F5-G5</f>
        <v>0</v>
      </c>
      <c r="I5" s="67"/>
      <c r="J5" s="67"/>
    </row>
    <row r="6" spans="1:10" x14ac:dyDescent="0.25">
      <c r="A6" s="67"/>
      <c r="B6" s="2" t="s">
        <v>223</v>
      </c>
      <c r="C6" s="3">
        <v>200</v>
      </c>
      <c r="D6" s="18">
        <v>0</v>
      </c>
      <c r="E6" s="238">
        <v>4000</v>
      </c>
      <c r="F6" s="18">
        <f t="shared" si="0"/>
        <v>4000</v>
      </c>
      <c r="G6" s="88">
        <v>4000</v>
      </c>
      <c r="H6" s="226">
        <f t="shared" si="1"/>
        <v>0</v>
      </c>
      <c r="I6" s="67"/>
      <c r="J6" s="67"/>
    </row>
    <row r="7" spans="1:10" x14ac:dyDescent="0.25">
      <c r="A7" s="67"/>
      <c r="B7" s="4" t="s">
        <v>224</v>
      </c>
      <c r="C7" s="3">
        <v>400</v>
      </c>
      <c r="D7" s="18"/>
      <c r="E7" s="238">
        <v>2500</v>
      </c>
      <c r="F7" s="18">
        <f t="shared" si="0"/>
        <v>2500</v>
      </c>
      <c r="G7" s="88">
        <v>2500</v>
      </c>
      <c r="H7" s="226">
        <f t="shared" si="1"/>
        <v>0</v>
      </c>
      <c r="I7" s="67"/>
      <c r="J7" s="67"/>
    </row>
    <row r="8" spans="1:10" x14ac:dyDescent="0.25">
      <c r="A8" s="67"/>
      <c r="B8" s="4" t="s">
        <v>213</v>
      </c>
      <c r="C8" s="19"/>
      <c r="D8" s="18"/>
      <c r="E8" s="237"/>
      <c r="F8" s="18">
        <f t="shared" si="0"/>
        <v>0</v>
      </c>
      <c r="G8" s="88"/>
      <c r="H8" s="226">
        <f t="shared" si="1"/>
        <v>0</v>
      </c>
      <c r="I8" s="67"/>
      <c r="J8" s="67"/>
    </row>
    <row r="9" spans="1:10" x14ac:dyDescent="0.25">
      <c r="A9" s="67"/>
      <c r="B9" s="2" t="s">
        <v>35</v>
      </c>
      <c r="C9" s="19"/>
      <c r="D9" s="18"/>
      <c r="E9" s="237"/>
      <c r="F9" s="18">
        <f t="shared" si="0"/>
        <v>0</v>
      </c>
      <c r="G9" s="88"/>
      <c r="H9" s="226"/>
      <c r="I9" s="67" t="s">
        <v>253</v>
      </c>
      <c r="J9" s="67"/>
    </row>
    <row r="10" spans="1:10" x14ac:dyDescent="0.25">
      <c r="A10" s="67"/>
      <c r="B10" s="2" t="s">
        <v>225</v>
      </c>
      <c r="C10" s="238">
        <v>200</v>
      </c>
      <c r="D10" s="88"/>
      <c r="E10" s="237">
        <v>1500</v>
      </c>
      <c r="F10" s="18">
        <f t="shared" si="0"/>
        <v>1500</v>
      </c>
      <c r="G10" s="88">
        <v>1500</v>
      </c>
      <c r="H10" s="226">
        <f t="shared" si="1"/>
        <v>0</v>
      </c>
      <c r="I10" s="67"/>
      <c r="J10" s="67"/>
    </row>
    <row r="11" spans="1:10" x14ac:dyDescent="0.25">
      <c r="A11" s="67"/>
      <c r="B11" s="4" t="s">
        <v>91</v>
      </c>
      <c r="C11" s="238">
        <v>200</v>
      </c>
      <c r="D11" s="88"/>
      <c r="E11" s="237">
        <v>1500</v>
      </c>
      <c r="F11" s="18">
        <f t="shared" si="0"/>
        <v>1500</v>
      </c>
      <c r="G11" s="88">
        <v>1500</v>
      </c>
      <c r="H11" s="226">
        <f t="shared" si="1"/>
        <v>0</v>
      </c>
      <c r="I11" s="67"/>
      <c r="J11" s="67"/>
    </row>
    <row r="12" spans="1:10" x14ac:dyDescent="0.25">
      <c r="A12" s="67"/>
      <c r="B12" s="4" t="s">
        <v>227</v>
      </c>
      <c r="C12" s="19">
        <v>200</v>
      </c>
      <c r="D12" s="18"/>
      <c r="E12" s="237">
        <v>3000</v>
      </c>
      <c r="F12" s="18">
        <f t="shared" si="0"/>
        <v>3000</v>
      </c>
      <c r="G12" s="88">
        <v>3000</v>
      </c>
      <c r="H12" s="226">
        <f t="shared" si="1"/>
        <v>0</v>
      </c>
      <c r="I12" s="67"/>
      <c r="J12" s="67"/>
    </row>
    <row r="13" spans="1:10" x14ac:dyDescent="0.25">
      <c r="A13" s="67"/>
      <c r="B13" s="4"/>
      <c r="C13" s="19"/>
      <c r="D13" s="114"/>
      <c r="E13" s="239"/>
      <c r="F13" s="238">
        <f>C13+D13+E13</f>
        <v>0</v>
      </c>
      <c r="G13" s="88"/>
      <c r="H13" s="226">
        <f t="shared" si="1"/>
        <v>0</v>
      </c>
      <c r="I13" s="67"/>
      <c r="J13" s="67"/>
    </row>
    <row r="14" spans="1:10" x14ac:dyDescent="0.25">
      <c r="A14" s="67"/>
      <c r="B14" s="4"/>
      <c r="C14" s="114"/>
      <c r="D14" s="114"/>
      <c r="E14" s="240"/>
      <c r="F14" s="238">
        <f>C14+D14+E14</f>
        <v>0</v>
      </c>
      <c r="G14" s="88"/>
      <c r="H14" s="226">
        <f t="shared" si="1"/>
        <v>0</v>
      </c>
      <c r="I14" s="67"/>
      <c r="J14" s="67"/>
    </row>
    <row r="15" spans="1:10" x14ac:dyDescent="0.25">
      <c r="A15" s="67"/>
      <c r="B15" s="131"/>
      <c r="C15" s="132"/>
      <c r="D15" s="133"/>
      <c r="E15" s="238"/>
      <c r="F15" s="238">
        <f>C15+D15+E15</f>
        <v>0</v>
      </c>
      <c r="G15" s="88"/>
      <c r="H15" s="226">
        <f t="shared" si="1"/>
        <v>0</v>
      </c>
      <c r="I15" s="67"/>
      <c r="J15" s="67"/>
    </row>
    <row r="16" spans="1:10" x14ac:dyDescent="0.25">
      <c r="A16" s="67"/>
      <c r="B16" s="16" t="s">
        <v>2</v>
      </c>
      <c r="C16" s="3">
        <f>SUM(C4:C15)</f>
        <v>1800</v>
      </c>
      <c r="D16" s="18"/>
      <c r="E16" s="241">
        <f>SUM(E4:E15)</f>
        <v>15000</v>
      </c>
      <c r="F16" s="241">
        <f>SUM(F4:F15)</f>
        <v>15000</v>
      </c>
      <c r="G16" s="88">
        <f>SUM(G4:G15)</f>
        <v>15000</v>
      </c>
      <c r="H16" s="88"/>
      <c r="I16" s="67"/>
      <c r="J16" s="67"/>
    </row>
    <row r="17" spans="1:10" ht="16.5" x14ac:dyDescent="0.35">
      <c r="A17" s="67"/>
      <c r="B17" s="62"/>
      <c r="C17" s="23"/>
      <c r="D17" s="201"/>
      <c r="E17" s="96" t="s">
        <v>166</v>
      </c>
      <c r="F17" s="201"/>
      <c r="G17" s="67"/>
      <c r="H17" s="67"/>
      <c r="I17" s="67"/>
      <c r="J17" s="67"/>
    </row>
    <row r="18" spans="1:10" x14ac:dyDescent="0.25">
      <c r="A18" s="67"/>
      <c r="B18" s="67"/>
      <c r="C18" s="67"/>
      <c r="D18" s="67"/>
      <c r="E18" s="67"/>
      <c r="F18" s="67"/>
      <c r="G18" s="67"/>
      <c r="H18" s="67"/>
      <c r="I18" s="67"/>
      <c r="J18" s="67"/>
    </row>
    <row r="19" spans="1:10" x14ac:dyDescent="0.25">
      <c r="A19" s="67"/>
      <c r="B19" s="205" t="s">
        <v>148</v>
      </c>
      <c r="C19" s="201"/>
      <c r="D19" s="102"/>
      <c r="E19" s="103"/>
      <c r="F19" s="205"/>
      <c r="G19" s="201"/>
      <c r="H19" s="102"/>
      <c r="I19" s="103"/>
      <c r="J19" s="67"/>
    </row>
    <row r="20" spans="1:10" ht="15.75" x14ac:dyDescent="0.25">
      <c r="A20" s="67"/>
      <c r="B20" s="233" t="s">
        <v>149</v>
      </c>
      <c r="C20" s="233" t="s">
        <v>150</v>
      </c>
      <c r="D20" s="233" t="s">
        <v>151</v>
      </c>
      <c r="E20" s="233" t="s">
        <v>152</v>
      </c>
      <c r="F20" s="233" t="s">
        <v>149</v>
      </c>
      <c r="G20" s="233" t="s">
        <v>150</v>
      </c>
      <c r="H20" s="233" t="s">
        <v>151</v>
      </c>
      <c r="I20" s="233" t="s">
        <v>152</v>
      </c>
      <c r="J20" s="67"/>
    </row>
    <row r="21" spans="1:10" x14ac:dyDescent="0.25">
      <c r="A21" s="67"/>
      <c r="B21" s="114" t="s">
        <v>252</v>
      </c>
      <c r="C21" s="225">
        <f>E16</f>
        <v>15000</v>
      </c>
      <c r="D21" s="114"/>
      <c r="E21" s="114"/>
      <c r="F21" s="114" t="s">
        <v>252</v>
      </c>
      <c r="G21" s="225">
        <f>G16</f>
        <v>15000</v>
      </c>
      <c r="H21" s="114"/>
      <c r="I21" s="114"/>
      <c r="J21" s="67"/>
    </row>
    <row r="22" spans="1:10" x14ac:dyDescent="0.25">
      <c r="A22" s="67"/>
      <c r="B22" s="114" t="s">
        <v>182</v>
      </c>
      <c r="C22" s="225">
        <f>JAN!I32</f>
        <v>0</v>
      </c>
      <c r="D22" s="114"/>
      <c r="E22" s="114"/>
      <c r="F22" s="114" t="s">
        <v>182</v>
      </c>
      <c r="G22" s="207">
        <f>APRIL!I32</f>
        <v>0</v>
      </c>
      <c r="H22" s="114"/>
      <c r="I22" s="114"/>
      <c r="J22" s="67"/>
    </row>
    <row r="23" spans="1:10" x14ac:dyDescent="0.25">
      <c r="A23" s="67"/>
      <c r="B23" s="114"/>
      <c r="C23" s="225">
        <f>SUM(C21:C22)</f>
        <v>15000</v>
      </c>
      <c r="D23" s="114"/>
      <c r="E23" s="114"/>
      <c r="F23" s="114"/>
      <c r="G23" s="207"/>
      <c r="H23" s="114"/>
      <c r="I23" s="114"/>
      <c r="J23" s="67"/>
    </row>
    <row r="24" spans="1:10" x14ac:dyDescent="0.25">
      <c r="A24" s="67"/>
      <c r="B24" s="114" t="s">
        <v>154</v>
      </c>
      <c r="C24" s="209">
        <v>0.1</v>
      </c>
      <c r="D24" s="225">
        <f>C24*C21</f>
        <v>1500</v>
      </c>
      <c r="E24" s="114"/>
      <c r="F24" s="114" t="s">
        <v>230</v>
      </c>
      <c r="G24" s="209">
        <v>0.1</v>
      </c>
      <c r="H24" s="225">
        <f>G24*C21</f>
        <v>1500</v>
      </c>
      <c r="I24" s="114"/>
      <c r="J24" s="67"/>
    </row>
    <row r="25" spans="1:10" x14ac:dyDescent="0.25">
      <c r="A25" s="67"/>
      <c r="B25" s="88"/>
      <c r="C25" s="207"/>
      <c r="D25" s="207"/>
      <c r="E25" s="114"/>
      <c r="F25" s="88"/>
      <c r="G25" s="207"/>
      <c r="H25" s="207"/>
      <c r="I25" s="114"/>
      <c r="J25" s="67"/>
    </row>
    <row r="26" spans="1:10" x14ac:dyDescent="0.25">
      <c r="A26" s="67"/>
      <c r="B26" s="211" t="s">
        <v>155</v>
      </c>
      <c r="C26" s="88"/>
      <c r="D26" s="114"/>
      <c r="E26" s="114"/>
      <c r="F26" s="211" t="s">
        <v>155</v>
      </c>
      <c r="G26" s="88"/>
      <c r="H26" s="114"/>
      <c r="I26" s="114"/>
      <c r="J26" s="67"/>
    </row>
    <row r="27" spans="1:10" x14ac:dyDescent="0.25">
      <c r="A27" s="67"/>
      <c r="B27" s="243" t="s">
        <v>10</v>
      </c>
      <c r="C27" s="88"/>
      <c r="D27" s="114">
        <v>1300</v>
      </c>
      <c r="E27" s="114"/>
      <c r="F27" s="243" t="s">
        <v>10</v>
      </c>
      <c r="G27" s="88"/>
      <c r="H27" s="114">
        <v>1300</v>
      </c>
      <c r="I27" s="114"/>
      <c r="J27" s="67"/>
    </row>
    <row r="28" spans="1:10" x14ac:dyDescent="0.25">
      <c r="A28" s="67"/>
      <c r="B28" s="231">
        <v>43230</v>
      </c>
      <c r="C28" s="88"/>
      <c r="D28" s="114">
        <v>12200</v>
      </c>
      <c r="E28" s="114"/>
      <c r="F28" s="231">
        <v>43230</v>
      </c>
      <c r="G28" s="88"/>
      <c r="H28" s="114">
        <v>12200</v>
      </c>
      <c r="I28" s="114"/>
      <c r="J28" s="67"/>
    </row>
    <row r="29" spans="1:10" x14ac:dyDescent="0.25">
      <c r="A29" s="67"/>
      <c r="B29" s="231"/>
      <c r="C29" s="114"/>
      <c r="D29" s="115"/>
      <c r="E29" s="114"/>
      <c r="F29" s="231"/>
      <c r="G29" s="114"/>
      <c r="H29" s="115"/>
      <c r="I29" s="114"/>
      <c r="J29" s="67"/>
    </row>
    <row r="30" spans="1:10" x14ac:dyDescent="0.25">
      <c r="A30" s="67"/>
      <c r="B30" s="114"/>
      <c r="C30" s="114"/>
      <c r="D30" s="115"/>
      <c r="E30" s="114"/>
      <c r="F30" s="114"/>
      <c r="G30" s="114"/>
      <c r="H30" s="115"/>
      <c r="I30" s="114"/>
      <c r="J30" s="67"/>
    </row>
    <row r="31" spans="1:10" x14ac:dyDescent="0.25">
      <c r="A31" s="67"/>
      <c r="B31" s="212"/>
      <c r="C31" s="114"/>
      <c r="D31" s="115"/>
      <c r="E31" s="207"/>
      <c r="F31" s="212"/>
      <c r="G31" s="114"/>
      <c r="H31" s="115"/>
      <c r="I31" s="207"/>
      <c r="J31" s="67"/>
    </row>
    <row r="32" spans="1:10" x14ac:dyDescent="0.25">
      <c r="A32" s="67"/>
      <c r="B32" s="232" t="s">
        <v>2</v>
      </c>
      <c r="C32" s="225">
        <f>C23</f>
        <v>15000</v>
      </c>
      <c r="D32" s="225">
        <f>SUM(D24:D31)</f>
        <v>15000</v>
      </c>
      <c r="E32" s="225">
        <f>C32-D32</f>
        <v>0</v>
      </c>
      <c r="F32" s="236"/>
      <c r="G32" s="225">
        <f>G21+G22</f>
        <v>15000</v>
      </c>
      <c r="H32" s="225">
        <f>SUM(H24:H31)</f>
        <v>15000</v>
      </c>
      <c r="I32" s="225">
        <f>G32-H32</f>
        <v>0</v>
      </c>
      <c r="J32" s="67"/>
    </row>
    <row r="33" spans="1:10" x14ac:dyDescent="0.25">
      <c r="A33" s="67"/>
      <c r="B33" s="201"/>
      <c r="C33" s="201"/>
      <c r="D33" s="201"/>
      <c r="E33" s="201"/>
      <c r="F33" s="201"/>
      <c r="G33" s="201"/>
      <c r="H33" s="201"/>
      <c r="I33" s="201"/>
      <c r="J33" s="67"/>
    </row>
    <row r="34" spans="1:10" x14ac:dyDescent="0.25">
      <c r="A34" s="67"/>
      <c r="B34" s="118" t="s">
        <v>242</v>
      </c>
      <c r="C34" s="56"/>
      <c r="D34" s="56" t="s">
        <v>247</v>
      </c>
      <c r="E34" s="53"/>
      <c r="F34" s="56"/>
      <c r="G34" s="84" t="s">
        <v>244</v>
      </c>
      <c r="H34" s="67"/>
      <c r="I34" s="67"/>
      <c r="J34" s="201"/>
    </row>
    <row r="35" spans="1:10" x14ac:dyDescent="0.25">
      <c r="A35" s="67"/>
      <c r="B35" s="56"/>
      <c r="C35" s="56"/>
      <c r="D35" s="56"/>
      <c r="E35" s="56"/>
      <c r="F35" s="56"/>
      <c r="G35" s="56"/>
      <c r="H35" s="67"/>
      <c r="I35" s="67"/>
      <c r="J35" s="67"/>
    </row>
    <row r="36" spans="1:10" x14ac:dyDescent="0.25">
      <c r="A36" s="67"/>
      <c r="B36" s="56" t="s">
        <v>241</v>
      </c>
      <c r="C36" s="56"/>
      <c r="D36" s="56" t="s">
        <v>159</v>
      </c>
      <c r="E36" s="56"/>
      <c r="F36" s="56"/>
      <c r="G36" s="56" t="s">
        <v>245</v>
      </c>
      <c r="H36" s="67"/>
      <c r="I36" s="67"/>
      <c r="J36" s="67"/>
    </row>
  </sheetData>
  <pageMargins left="0.7" right="0.7" top="0.75" bottom="0.75" header="0.3" footer="0.3"/>
  <pageSetup orientation="portrait" horizontalDpi="0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E25" sqref="E25"/>
    </sheetView>
  </sheetViews>
  <sheetFormatPr defaultRowHeight="15" x14ac:dyDescent="0.25"/>
  <cols>
    <col min="1" max="1" width="4.85546875" customWidth="1"/>
    <col min="2" max="2" width="13.28515625" customWidth="1"/>
    <col min="3" max="3" width="5.28515625" style="67" customWidth="1"/>
    <col min="5" max="5" width="9.28515625" customWidth="1"/>
    <col min="7" max="7" width="10.5703125" customWidth="1"/>
    <col min="9" max="9" width="8.5703125" customWidth="1"/>
  </cols>
  <sheetData>
    <row r="1" spans="1:11" ht="21" x14ac:dyDescent="0.35">
      <c r="A1" s="67"/>
      <c r="B1" s="229" t="s">
        <v>34</v>
      </c>
      <c r="C1" s="229"/>
      <c r="D1" s="67"/>
      <c r="E1" s="234"/>
      <c r="F1" s="234"/>
      <c r="G1" s="234"/>
      <c r="H1" s="67"/>
      <c r="I1" s="67"/>
      <c r="J1" s="67"/>
      <c r="K1" s="67"/>
    </row>
    <row r="2" spans="1:11" ht="23.25" x14ac:dyDescent="0.25">
      <c r="A2" s="67"/>
      <c r="B2" s="235" t="s">
        <v>255</v>
      </c>
      <c r="C2" s="235"/>
      <c r="D2" s="77"/>
      <c r="E2" s="77"/>
      <c r="F2" s="77"/>
      <c r="G2" s="78"/>
      <c r="H2" s="67"/>
      <c r="I2" s="67"/>
      <c r="J2" s="67"/>
      <c r="K2" s="67"/>
    </row>
    <row r="3" spans="1:11" x14ac:dyDescent="0.25">
      <c r="A3" s="67"/>
      <c r="B3" s="202" t="s">
        <v>0</v>
      </c>
      <c r="C3" s="202" t="s">
        <v>257</v>
      </c>
      <c r="D3" s="202" t="s">
        <v>10</v>
      </c>
      <c r="E3" s="202" t="s">
        <v>9</v>
      </c>
      <c r="F3" s="202" t="s">
        <v>1</v>
      </c>
      <c r="G3" s="221" t="s">
        <v>2</v>
      </c>
      <c r="H3" s="221" t="s">
        <v>3</v>
      </c>
      <c r="I3" s="223" t="s">
        <v>152</v>
      </c>
      <c r="J3" s="67"/>
      <c r="K3" s="67"/>
    </row>
    <row r="4" spans="1:11" x14ac:dyDescent="0.25">
      <c r="A4" s="67"/>
      <c r="B4" s="2" t="s">
        <v>222</v>
      </c>
      <c r="C4" s="2">
        <v>1</v>
      </c>
      <c r="D4" s="245"/>
      <c r="E4" s="18">
        <v>0</v>
      </c>
      <c r="F4" s="18"/>
      <c r="G4" s="18">
        <f t="shared" ref="G4:G12" si="0">F4+E4</f>
        <v>0</v>
      </c>
      <c r="H4" s="88"/>
      <c r="I4" s="226">
        <f>G4-H4</f>
        <v>0</v>
      </c>
      <c r="J4" s="67" t="s">
        <v>100</v>
      </c>
      <c r="K4" s="67"/>
    </row>
    <row r="5" spans="1:11" x14ac:dyDescent="0.25">
      <c r="A5" s="67"/>
      <c r="B5" s="4" t="s">
        <v>185</v>
      </c>
      <c r="C5" s="4">
        <v>2</v>
      </c>
      <c r="D5" s="246"/>
      <c r="E5" s="18"/>
      <c r="F5" s="237">
        <v>2500</v>
      </c>
      <c r="G5" s="238">
        <f t="shared" si="0"/>
        <v>2500</v>
      </c>
      <c r="H5" s="88">
        <v>2500</v>
      </c>
      <c r="I5" s="226">
        <f>G5-H5</f>
        <v>0</v>
      </c>
      <c r="J5" s="67"/>
      <c r="K5" s="67"/>
    </row>
    <row r="6" spans="1:11" x14ac:dyDescent="0.25">
      <c r="A6" s="67"/>
      <c r="B6" s="2" t="s">
        <v>223</v>
      </c>
      <c r="C6" s="2">
        <v>3</v>
      </c>
      <c r="D6" s="245">
        <v>200</v>
      </c>
      <c r="E6" s="18">
        <v>0</v>
      </c>
      <c r="F6" s="238">
        <v>4000</v>
      </c>
      <c r="G6" s="238">
        <f t="shared" si="0"/>
        <v>4000</v>
      </c>
      <c r="H6" s="88">
        <v>4000</v>
      </c>
      <c r="I6" s="226">
        <f>G6-H6</f>
        <v>0</v>
      </c>
      <c r="J6" s="67"/>
      <c r="K6" s="67"/>
    </row>
    <row r="7" spans="1:11" x14ac:dyDescent="0.25">
      <c r="A7" s="67"/>
      <c r="B7" s="4" t="s">
        <v>224</v>
      </c>
      <c r="C7" s="4">
        <v>4</v>
      </c>
      <c r="D7" s="245">
        <v>200</v>
      </c>
      <c r="E7" s="18"/>
      <c r="F7" s="238">
        <v>2500</v>
      </c>
      <c r="G7" s="238">
        <f t="shared" si="0"/>
        <v>2500</v>
      </c>
      <c r="H7" s="88">
        <v>2500</v>
      </c>
      <c r="I7" s="226">
        <f>G7-H7</f>
        <v>0</v>
      </c>
      <c r="J7" s="67"/>
      <c r="K7" s="67"/>
    </row>
    <row r="8" spans="1:11" x14ac:dyDescent="0.25">
      <c r="A8" s="67"/>
      <c r="B8" s="4" t="s">
        <v>213</v>
      </c>
      <c r="C8" s="4">
        <v>5</v>
      </c>
      <c r="D8" s="246"/>
      <c r="E8" s="18"/>
      <c r="F8" s="237"/>
      <c r="G8" s="238">
        <f t="shared" si="0"/>
        <v>0</v>
      </c>
      <c r="H8" s="88"/>
      <c r="I8" s="226">
        <f>G8-H8</f>
        <v>0</v>
      </c>
      <c r="J8" s="67"/>
      <c r="K8" s="67"/>
    </row>
    <row r="9" spans="1:11" x14ac:dyDescent="0.25">
      <c r="A9" s="67"/>
      <c r="B9" s="2" t="s">
        <v>225</v>
      </c>
      <c r="C9" s="2" t="s">
        <v>42</v>
      </c>
      <c r="D9" s="244">
        <v>200</v>
      </c>
      <c r="E9" s="88"/>
      <c r="F9" s="237">
        <v>1500</v>
      </c>
      <c r="G9" s="238">
        <f t="shared" si="0"/>
        <v>1500</v>
      </c>
      <c r="H9" s="88">
        <v>1500</v>
      </c>
      <c r="I9" s="226">
        <f>G11-H11</f>
        <v>0</v>
      </c>
      <c r="J9" s="67"/>
      <c r="K9" s="67"/>
    </row>
    <row r="10" spans="1:11" x14ac:dyDescent="0.25">
      <c r="A10" s="67"/>
      <c r="B10" s="4" t="s">
        <v>91</v>
      </c>
      <c r="C10" s="4" t="s">
        <v>44</v>
      </c>
      <c r="D10" s="244">
        <v>200</v>
      </c>
      <c r="E10" s="88"/>
      <c r="F10" s="237">
        <v>1500</v>
      </c>
      <c r="G10" s="238">
        <f t="shared" si="0"/>
        <v>1500</v>
      </c>
      <c r="H10" s="88">
        <v>1500</v>
      </c>
      <c r="I10" s="226">
        <f>G9-H9</f>
        <v>0</v>
      </c>
      <c r="J10" s="67"/>
      <c r="K10" s="67"/>
    </row>
    <row r="11" spans="1:11" x14ac:dyDescent="0.25">
      <c r="A11" s="67"/>
      <c r="B11" s="2" t="s">
        <v>256</v>
      </c>
      <c r="C11" s="2" t="s">
        <v>49</v>
      </c>
      <c r="D11" s="246">
        <v>200</v>
      </c>
      <c r="E11" s="18"/>
      <c r="F11" s="237">
        <v>3000</v>
      </c>
      <c r="G11" s="238">
        <f t="shared" si="0"/>
        <v>3000</v>
      </c>
      <c r="H11" s="88">
        <v>3000</v>
      </c>
      <c r="I11" s="226">
        <f>G10-H10</f>
        <v>0</v>
      </c>
      <c r="J11" s="67"/>
      <c r="K11" s="67"/>
    </row>
    <row r="12" spans="1:11" x14ac:dyDescent="0.25">
      <c r="A12" s="67"/>
      <c r="B12" s="4" t="s">
        <v>227</v>
      </c>
      <c r="C12" s="4" t="s">
        <v>66</v>
      </c>
      <c r="D12" s="246"/>
      <c r="E12" s="18"/>
      <c r="F12" s="237">
        <v>3000</v>
      </c>
      <c r="G12" s="238">
        <f t="shared" si="0"/>
        <v>3000</v>
      </c>
      <c r="H12" s="88">
        <v>3000</v>
      </c>
      <c r="I12" s="226">
        <f>G12-H12</f>
        <v>0</v>
      </c>
      <c r="J12" s="67"/>
      <c r="K12" s="67"/>
    </row>
    <row r="13" spans="1:11" x14ac:dyDescent="0.25">
      <c r="A13" s="67"/>
      <c r="B13" s="88"/>
      <c r="C13" s="88"/>
      <c r="D13" s="88"/>
      <c r="E13" s="88"/>
      <c r="F13" s="88"/>
      <c r="G13" s="88"/>
      <c r="H13" s="88"/>
      <c r="I13" s="226"/>
      <c r="J13" s="67"/>
      <c r="K13" s="67"/>
    </row>
    <row r="14" spans="1:11" x14ac:dyDescent="0.25">
      <c r="A14" s="67"/>
      <c r="B14" s="4"/>
      <c r="C14" s="4"/>
      <c r="D14" s="247"/>
      <c r="E14" s="114"/>
      <c r="F14" s="237"/>
      <c r="G14" s="238">
        <f>D14+E14+F14</f>
        <v>0</v>
      </c>
      <c r="H14" s="88"/>
      <c r="I14" s="226">
        <f>G14-H14</f>
        <v>0</v>
      </c>
      <c r="J14" s="67"/>
      <c r="K14" s="67"/>
    </row>
    <row r="15" spans="1:11" x14ac:dyDescent="0.25">
      <c r="A15" s="67"/>
      <c r="B15" s="4"/>
      <c r="C15" s="4"/>
      <c r="D15" s="246"/>
      <c r="E15" s="18"/>
      <c r="F15" s="238"/>
      <c r="G15" s="238">
        <f>D15+E15+F15</f>
        <v>0</v>
      </c>
      <c r="H15" s="88"/>
      <c r="I15" s="226">
        <f>G15-H15</f>
        <v>0</v>
      </c>
      <c r="J15" s="67"/>
      <c r="K15" s="67"/>
    </row>
    <row r="16" spans="1:11" x14ac:dyDescent="0.25">
      <c r="A16" s="67"/>
      <c r="B16" s="16" t="s">
        <v>2</v>
      </c>
      <c r="C16" s="16"/>
      <c r="D16" s="245">
        <f>SUM(D4:D15)</f>
        <v>1000</v>
      </c>
      <c r="E16" s="18"/>
      <c r="F16" s="241">
        <f>SUM(F4:F15)</f>
        <v>18000</v>
      </c>
      <c r="G16" s="241">
        <f>SUM(G4:G15)</f>
        <v>18000</v>
      </c>
      <c r="H16" s="88">
        <f>SUM(H4:H15)</f>
        <v>18000</v>
      </c>
      <c r="I16" s="88"/>
      <c r="J16" s="67"/>
      <c r="K16" s="67"/>
    </row>
    <row r="17" spans="1:11" ht="16.5" x14ac:dyDescent="0.35">
      <c r="A17" s="67"/>
      <c r="B17" s="62"/>
      <c r="C17" s="62"/>
      <c r="D17" s="23"/>
      <c r="E17" s="201"/>
      <c r="F17" s="96" t="s">
        <v>166</v>
      </c>
      <c r="G17" s="201"/>
      <c r="H17" s="67"/>
      <c r="I17" s="67"/>
      <c r="J17" s="67"/>
      <c r="K17" s="67"/>
    </row>
    <row r="18" spans="1:11" x14ac:dyDescent="0.25">
      <c r="A18" s="67"/>
      <c r="B18" s="67"/>
      <c r="D18" s="67"/>
      <c r="E18" s="67"/>
      <c r="F18" s="67"/>
      <c r="G18" s="67"/>
      <c r="H18" s="67"/>
      <c r="I18" s="67"/>
      <c r="J18" s="67"/>
      <c r="K18" s="67"/>
    </row>
    <row r="19" spans="1:11" x14ac:dyDescent="0.25">
      <c r="A19" s="67"/>
      <c r="B19" s="205" t="s">
        <v>148</v>
      </c>
      <c r="C19" s="205"/>
      <c r="D19" s="201"/>
      <c r="E19" s="102"/>
      <c r="F19" s="103"/>
      <c r="G19" s="205"/>
      <c r="H19" s="201"/>
      <c r="I19" s="102"/>
      <c r="J19" s="103"/>
      <c r="K19" s="67"/>
    </row>
    <row r="20" spans="1:11" ht="15.75" x14ac:dyDescent="0.25">
      <c r="A20" s="67"/>
      <c r="B20" s="233" t="s">
        <v>149</v>
      </c>
      <c r="C20" s="233"/>
      <c r="D20" s="233" t="s">
        <v>150</v>
      </c>
      <c r="E20" s="233" t="s">
        <v>151</v>
      </c>
      <c r="F20" s="233" t="s">
        <v>152</v>
      </c>
      <c r="G20" s="233" t="s">
        <v>149</v>
      </c>
      <c r="H20" s="233" t="s">
        <v>150</v>
      </c>
      <c r="I20" s="233" t="s">
        <v>151</v>
      </c>
      <c r="J20" s="233" t="s">
        <v>152</v>
      </c>
      <c r="K20" s="67"/>
    </row>
    <row r="21" spans="1:11" x14ac:dyDescent="0.25">
      <c r="A21" s="67"/>
      <c r="B21" s="114" t="s">
        <v>254</v>
      </c>
      <c r="C21" s="114"/>
      <c r="D21" s="225">
        <f>F16</f>
        <v>18000</v>
      </c>
      <c r="E21" s="114"/>
      <c r="F21" s="114"/>
      <c r="G21" s="114" t="s">
        <v>254</v>
      </c>
      <c r="H21" s="225">
        <f>H16</f>
        <v>18000</v>
      </c>
      <c r="I21" s="114"/>
      <c r="J21" s="114"/>
      <c r="K21" s="67"/>
    </row>
    <row r="22" spans="1:11" x14ac:dyDescent="0.25">
      <c r="A22" s="67"/>
      <c r="B22" s="114" t="s">
        <v>182</v>
      </c>
      <c r="C22" s="114"/>
      <c r="D22" s="225">
        <f>JAN!I32</f>
        <v>0</v>
      </c>
      <c r="E22" s="114"/>
      <c r="F22" s="114"/>
      <c r="G22" s="114" t="s">
        <v>182</v>
      </c>
      <c r="H22" s="207">
        <f>APRIL!I32</f>
        <v>0</v>
      </c>
      <c r="I22" s="114"/>
      <c r="J22" s="114"/>
      <c r="K22" s="67"/>
    </row>
    <row r="23" spans="1:11" x14ac:dyDescent="0.25">
      <c r="A23" s="67"/>
      <c r="B23" s="114"/>
      <c r="C23" s="114"/>
      <c r="D23" s="225">
        <f>SUM(D21:D22)</f>
        <v>18000</v>
      </c>
      <c r="E23" s="114"/>
      <c r="F23" s="114"/>
      <c r="G23" s="114"/>
      <c r="H23" s="207"/>
      <c r="I23" s="114"/>
      <c r="J23" s="114"/>
      <c r="K23" s="67"/>
    </row>
    <row r="24" spans="1:11" x14ac:dyDescent="0.25">
      <c r="A24" s="67"/>
      <c r="B24" s="114" t="s">
        <v>258</v>
      </c>
      <c r="C24" s="114"/>
      <c r="D24" s="209">
        <v>0.1</v>
      </c>
      <c r="E24" s="225">
        <f>D24*D21</f>
        <v>1800</v>
      </c>
      <c r="F24" s="114"/>
      <c r="G24" s="114" t="s">
        <v>258</v>
      </c>
      <c r="H24" s="209">
        <v>0.1</v>
      </c>
      <c r="I24" s="225">
        <f>H24*D21</f>
        <v>1800</v>
      </c>
      <c r="J24" s="114"/>
      <c r="K24" s="67"/>
    </row>
    <row r="25" spans="1:11" x14ac:dyDescent="0.25">
      <c r="A25" s="67"/>
      <c r="B25" s="88"/>
      <c r="C25" s="88"/>
      <c r="D25" s="207"/>
      <c r="E25" s="207"/>
      <c r="F25" s="114"/>
      <c r="G25" s="88"/>
      <c r="H25" s="207"/>
      <c r="I25" s="207"/>
      <c r="J25" s="114"/>
      <c r="K25" s="67"/>
    </row>
    <row r="26" spans="1:11" x14ac:dyDescent="0.25">
      <c r="A26" s="67"/>
      <c r="B26" s="211" t="s">
        <v>155</v>
      </c>
      <c r="C26" s="211"/>
      <c r="D26" s="88"/>
      <c r="E26" s="114"/>
      <c r="F26" s="114"/>
      <c r="G26" s="211" t="s">
        <v>155</v>
      </c>
      <c r="H26" s="88"/>
      <c r="I26" s="114"/>
      <c r="J26" s="114"/>
      <c r="K26" s="67"/>
    </row>
    <row r="27" spans="1:11" x14ac:dyDescent="0.25">
      <c r="A27" s="67"/>
      <c r="B27" s="243">
        <v>43259</v>
      </c>
      <c r="C27" s="243"/>
      <c r="D27" s="88"/>
      <c r="E27" s="114">
        <v>12200</v>
      </c>
      <c r="F27" s="114"/>
      <c r="G27" s="243">
        <v>43259</v>
      </c>
      <c r="H27" s="88"/>
      <c r="I27" s="114">
        <v>12200</v>
      </c>
      <c r="J27" s="114"/>
      <c r="K27" s="67"/>
    </row>
    <row r="28" spans="1:11" x14ac:dyDescent="0.25">
      <c r="A28" s="67"/>
      <c r="B28" s="231" t="s">
        <v>236</v>
      </c>
      <c r="C28" s="231"/>
      <c r="D28" s="88"/>
      <c r="E28" s="114">
        <v>4000</v>
      </c>
      <c r="F28" s="114"/>
      <c r="G28" s="231" t="s">
        <v>236</v>
      </c>
      <c r="H28" s="88"/>
      <c r="I28" s="114">
        <v>4000</v>
      </c>
      <c r="J28" s="114"/>
      <c r="K28" s="67"/>
    </row>
    <row r="29" spans="1:11" x14ac:dyDescent="0.25">
      <c r="A29" s="67"/>
      <c r="B29" s="231"/>
      <c r="C29" s="231"/>
      <c r="D29" s="114"/>
      <c r="E29" s="115"/>
      <c r="F29" s="114"/>
      <c r="G29" s="231"/>
      <c r="H29" s="114"/>
      <c r="I29" s="115"/>
      <c r="J29" s="114"/>
      <c r="K29" s="67"/>
    </row>
    <row r="30" spans="1:11" x14ac:dyDescent="0.25">
      <c r="A30" s="67"/>
      <c r="B30" s="114"/>
      <c r="C30" s="114"/>
      <c r="D30" s="114"/>
      <c r="E30" s="115"/>
      <c r="F30" s="114"/>
      <c r="G30" s="114"/>
      <c r="H30" s="114"/>
      <c r="I30" s="115"/>
      <c r="J30" s="114"/>
      <c r="K30" s="67"/>
    </row>
    <row r="31" spans="1:11" x14ac:dyDescent="0.25">
      <c r="A31" s="67"/>
      <c r="B31" s="212"/>
      <c r="C31" s="212"/>
      <c r="D31" s="114"/>
      <c r="E31" s="115"/>
      <c r="F31" s="207"/>
      <c r="G31" s="212"/>
      <c r="H31" s="114"/>
      <c r="I31" s="115"/>
      <c r="J31" s="207"/>
      <c r="K31" s="67"/>
    </row>
    <row r="32" spans="1:11" x14ac:dyDescent="0.25">
      <c r="A32" s="67"/>
      <c r="B32" s="232" t="s">
        <v>2</v>
      </c>
      <c r="C32" s="232"/>
      <c r="D32" s="225">
        <f>D23</f>
        <v>18000</v>
      </c>
      <c r="E32" s="225">
        <f>SUM(E24:E31)</f>
        <v>18000</v>
      </c>
      <c r="F32" s="225">
        <f>D32-E32</f>
        <v>0</v>
      </c>
      <c r="G32" s="236"/>
      <c r="H32" s="225">
        <f>H21+H22</f>
        <v>18000</v>
      </c>
      <c r="I32" s="225">
        <f>SUM(I24:I31)</f>
        <v>18000</v>
      </c>
      <c r="J32" s="225">
        <f>H32-I32</f>
        <v>0</v>
      </c>
      <c r="K32" s="67"/>
    </row>
    <row r="33" spans="1:11" x14ac:dyDescent="0.25">
      <c r="A33" s="67"/>
      <c r="B33" s="201"/>
      <c r="C33" s="201"/>
      <c r="D33" s="201"/>
      <c r="E33" s="201"/>
      <c r="F33" s="201"/>
      <c r="G33" s="201"/>
      <c r="H33" s="201"/>
      <c r="I33" s="201"/>
      <c r="J33" s="201"/>
      <c r="K33" s="67"/>
    </row>
    <row r="34" spans="1:11" x14ac:dyDescent="0.25">
      <c r="A34" s="67"/>
      <c r="B34" s="118" t="s">
        <v>242</v>
      </c>
      <c r="C34" s="118"/>
      <c r="D34" s="56"/>
      <c r="E34" s="56" t="s">
        <v>247</v>
      </c>
      <c r="F34" s="53"/>
      <c r="G34" s="56"/>
      <c r="H34" s="84" t="s">
        <v>244</v>
      </c>
      <c r="I34" s="67"/>
      <c r="J34" s="67"/>
      <c r="K34" s="201"/>
    </row>
    <row r="35" spans="1:11" x14ac:dyDescent="0.25">
      <c r="A35" s="67"/>
      <c r="B35" s="56"/>
      <c r="C35" s="56"/>
      <c r="D35" s="56"/>
      <c r="E35" s="56"/>
      <c r="F35" s="56"/>
      <c r="G35" s="56"/>
      <c r="H35" s="56"/>
      <c r="I35" s="67"/>
      <c r="J35" s="67"/>
      <c r="K35" s="67"/>
    </row>
    <row r="36" spans="1:11" x14ac:dyDescent="0.25">
      <c r="A36" s="67"/>
      <c r="B36" s="56" t="s">
        <v>241</v>
      </c>
      <c r="C36" s="56"/>
      <c r="D36" s="56"/>
      <c r="E36" s="56" t="s">
        <v>159</v>
      </c>
      <c r="F36" s="56"/>
      <c r="G36" s="56"/>
      <c r="H36" s="56" t="s">
        <v>245</v>
      </c>
      <c r="I36" s="67"/>
      <c r="J36" s="67"/>
      <c r="K36" s="67"/>
    </row>
  </sheetData>
  <pageMargins left="0.7" right="0.7" top="0.75" bottom="0.75" header="0.3" footer="0.3"/>
  <pageSetup orientation="portrait" horizontalDpi="0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E24" sqref="E24"/>
    </sheetView>
  </sheetViews>
  <sheetFormatPr defaultRowHeight="15" x14ac:dyDescent="0.25"/>
  <cols>
    <col min="1" max="1" width="5.85546875" customWidth="1"/>
    <col min="2" max="2" width="14" customWidth="1"/>
  </cols>
  <sheetData>
    <row r="1" spans="1:11" ht="21" x14ac:dyDescent="0.35">
      <c r="A1" s="67"/>
      <c r="B1" s="229" t="s">
        <v>34</v>
      </c>
      <c r="C1" s="229"/>
      <c r="D1" s="67"/>
      <c r="E1" s="234"/>
      <c r="F1" s="234"/>
      <c r="G1" s="234"/>
      <c r="H1" s="67"/>
      <c r="I1" s="67"/>
      <c r="J1" s="67"/>
      <c r="K1" s="67"/>
    </row>
    <row r="2" spans="1:11" ht="23.25" x14ac:dyDescent="0.25">
      <c r="A2" s="67"/>
      <c r="B2" s="235" t="s">
        <v>261</v>
      </c>
      <c r="C2" s="235"/>
      <c r="D2" s="77"/>
      <c r="E2" s="77"/>
      <c r="F2" s="77"/>
      <c r="G2" s="78"/>
      <c r="H2" s="67"/>
      <c r="I2" s="67"/>
      <c r="J2" s="67"/>
      <c r="K2" s="67"/>
    </row>
    <row r="3" spans="1:11" x14ac:dyDescent="0.25">
      <c r="A3" s="67"/>
      <c r="B3" s="202" t="s">
        <v>0</v>
      </c>
      <c r="C3" s="202" t="s">
        <v>257</v>
      </c>
      <c r="D3" s="202" t="s">
        <v>10</v>
      </c>
      <c r="E3" s="202" t="s">
        <v>9</v>
      </c>
      <c r="F3" s="202" t="s">
        <v>1</v>
      </c>
      <c r="G3" s="221" t="s">
        <v>2</v>
      </c>
      <c r="H3" s="221" t="s">
        <v>3</v>
      </c>
      <c r="I3" s="223" t="s">
        <v>152</v>
      </c>
      <c r="J3" s="67"/>
      <c r="K3" s="67"/>
    </row>
    <row r="4" spans="1:11" x14ac:dyDescent="0.25">
      <c r="A4" s="67"/>
      <c r="B4" s="2" t="s">
        <v>262</v>
      </c>
      <c r="C4" s="2">
        <v>1</v>
      </c>
      <c r="D4" s="245">
        <v>200</v>
      </c>
      <c r="E4" s="18">
        <v>0</v>
      </c>
      <c r="F4" s="238">
        <v>5000</v>
      </c>
      <c r="G4" s="238">
        <f>F4+E4</f>
        <v>5000</v>
      </c>
      <c r="H4" s="88">
        <v>5000</v>
      </c>
      <c r="I4" s="226">
        <f>G4-H4</f>
        <v>0</v>
      </c>
      <c r="J4" s="67"/>
      <c r="K4" s="67"/>
    </row>
    <row r="5" spans="1:11" x14ac:dyDescent="0.25">
      <c r="A5" s="67"/>
      <c r="B5" s="4" t="s">
        <v>260</v>
      </c>
      <c r="C5" s="4">
        <v>2</v>
      </c>
      <c r="D5" s="246"/>
      <c r="E5" s="18"/>
      <c r="F5" s="237"/>
      <c r="G5" s="238"/>
      <c r="H5" s="88"/>
      <c r="I5" s="226">
        <f t="shared" ref="I5:I13" si="0">G5-H5</f>
        <v>0</v>
      </c>
      <c r="J5" s="67"/>
      <c r="K5" s="67"/>
    </row>
    <row r="6" spans="1:11" x14ac:dyDescent="0.25">
      <c r="A6" s="67"/>
      <c r="B6" s="2" t="s">
        <v>256</v>
      </c>
      <c r="C6" s="2">
        <v>3</v>
      </c>
      <c r="D6" s="245">
        <v>200</v>
      </c>
      <c r="E6" s="18">
        <v>0</v>
      </c>
      <c r="F6" s="238">
        <v>4300</v>
      </c>
      <c r="G6" s="238">
        <f t="shared" ref="G6:G11" si="1">F6+E6</f>
        <v>4300</v>
      </c>
      <c r="H6" s="88">
        <v>4300</v>
      </c>
      <c r="I6" s="226">
        <f t="shared" si="0"/>
        <v>0</v>
      </c>
      <c r="J6" s="67"/>
      <c r="K6" s="67"/>
    </row>
    <row r="7" spans="1:11" x14ac:dyDescent="0.25">
      <c r="A7" s="67"/>
      <c r="B7" s="4" t="s">
        <v>224</v>
      </c>
      <c r="C7" s="4">
        <v>4</v>
      </c>
      <c r="D7" s="245">
        <v>200</v>
      </c>
      <c r="E7" s="18"/>
      <c r="F7" s="238">
        <v>2500</v>
      </c>
      <c r="G7" s="238">
        <f t="shared" si="1"/>
        <v>2500</v>
      </c>
      <c r="H7" s="88">
        <v>2500</v>
      </c>
      <c r="I7" s="226">
        <f t="shared" si="0"/>
        <v>0</v>
      </c>
      <c r="J7" s="67"/>
      <c r="K7" s="67"/>
    </row>
    <row r="8" spans="1:11" x14ac:dyDescent="0.25">
      <c r="A8" s="67"/>
      <c r="B8" s="2" t="s">
        <v>260</v>
      </c>
      <c r="C8" s="2" t="s">
        <v>42</v>
      </c>
      <c r="D8" s="244"/>
      <c r="E8" s="88"/>
      <c r="F8" s="237"/>
      <c r="G8" s="238">
        <f t="shared" si="1"/>
        <v>0</v>
      </c>
      <c r="H8" s="88"/>
      <c r="I8" s="226">
        <f t="shared" si="0"/>
        <v>0</v>
      </c>
      <c r="J8" s="67"/>
      <c r="K8" s="67"/>
    </row>
    <row r="9" spans="1:11" x14ac:dyDescent="0.25">
      <c r="A9" s="67"/>
      <c r="B9" s="4" t="s">
        <v>91</v>
      </c>
      <c r="C9" s="4" t="s">
        <v>44</v>
      </c>
      <c r="D9" s="244">
        <v>200</v>
      </c>
      <c r="E9" s="88"/>
      <c r="F9" s="237">
        <v>1500</v>
      </c>
      <c r="G9" s="238">
        <f t="shared" si="1"/>
        <v>1500</v>
      </c>
      <c r="H9" s="88">
        <v>1500</v>
      </c>
      <c r="I9" s="226">
        <f t="shared" si="0"/>
        <v>0</v>
      </c>
      <c r="J9" s="67"/>
      <c r="K9" s="67"/>
    </row>
    <row r="10" spans="1:11" x14ac:dyDescent="0.25">
      <c r="A10" s="67"/>
      <c r="B10" s="2" t="s">
        <v>260</v>
      </c>
      <c r="C10" s="2" t="s">
        <v>49</v>
      </c>
      <c r="D10" s="246"/>
      <c r="E10" s="18"/>
      <c r="F10" s="237"/>
      <c r="G10" s="238">
        <f t="shared" si="1"/>
        <v>0</v>
      </c>
      <c r="H10" s="88"/>
      <c r="I10" s="226">
        <f t="shared" si="0"/>
        <v>0</v>
      </c>
      <c r="J10" s="67"/>
      <c r="K10" s="67"/>
    </row>
    <row r="11" spans="1:11" x14ac:dyDescent="0.25">
      <c r="A11" s="67"/>
      <c r="B11" s="4" t="s">
        <v>227</v>
      </c>
      <c r="C11" s="4" t="s">
        <v>66</v>
      </c>
      <c r="D11" s="246">
        <v>400</v>
      </c>
      <c r="E11" s="18"/>
      <c r="F11" s="237">
        <v>3000</v>
      </c>
      <c r="G11" s="238">
        <f t="shared" si="1"/>
        <v>3000</v>
      </c>
      <c r="H11" s="88">
        <v>3000</v>
      </c>
      <c r="I11" s="226">
        <f t="shared" si="0"/>
        <v>0</v>
      </c>
      <c r="J11" s="67"/>
      <c r="K11" s="67"/>
    </row>
    <row r="12" spans="1:11" x14ac:dyDescent="0.25">
      <c r="A12" s="67"/>
      <c r="B12" s="88"/>
      <c r="C12" s="88"/>
      <c r="D12" s="88"/>
      <c r="E12" s="88"/>
      <c r="F12" s="88"/>
      <c r="G12" s="88"/>
      <c r="H12" s="88"/>
      <c r="I12" s="226">
        <f t="shared" si="0"/>
        <v>0</v>
      </c>
      <c r="J12" s="67"/>
      <c r="K12" s="67"/>
    </row>
    <row r="13" spans="1:11" x14ac:dyDescent="0.25">
      <c r="A13" s="67"/>
      <c r="B13" s="4"/>
      <c r="C13" s="4"/>
      <c r="D13" s="247"/>
      <c r="E13" s="114"/>
      <c r="F13" s="237"/>
      <c r="G13" s="238">
        <f>D13+E13+F13</f>
        <v>0</v>
      </c>
      <c r="H13" s="88"/>
      <c r="I13" s="226">
        <f t="shared" si="0"/>
        <v>0</v>
      </c>
      <c r="J13" s="67"/>
      <c r="K13" s="67"/>
    </row>
    <row r="14" spans="1:11" x14ac:dyDescent="0.25">
      <c r="A14" s="67"/>
      <c r="B14" s="4"/>
      <c r="C14" s="4"/>
      <c r="D14" s="246"/>
      <c r="E14" s="18"/>
      <c r="F14" s="238"/>
      <c r="G14" s="238">
        <f>D14+E14+F14</f>
        <v>0</v>
      </c>
      <c r="H14" s="88"/>
      <c r="I14" s="226">
        <f>G14-H14</f>
        <v>0</v>
      </c>
      <c r="J14" s="67"/>
      <c r="K14" s="67"/>
    </row>
    <row r="15" spans="1:11" x14ac:dyDescent="0.25">
      <c r="A15" s="67"/>
      <c r="B15" s="16" t="s">
        <v>2</v>
      </c>
      <c r="C15" s="16"/>
      <c r="D15" s="245">
        <f>SUM(D4:D14)</f>
        <v>1200</v>
      </c>
      <c r="E15" s="18"/>
      <c r="F15" s="241">
        <f>SUM(F4:F14)</f>
        <v>16300</v>
      </c>
      <c r="G15" s="241">
        <f>SUM(G4:G14)</f>
        <v>16300</v>
      </c>
      <c r="H15" s="88">
        <f>SUM(H4:H14)</f>
        <v>16300</v>
      </c>
      <c r="I15" s="226">
        <f>SUM(I4:I14)</f>
        <v>0</v>
      </c>
      <c r="J15" s="67"/>
      <c r="K15" s="67"/>
    </row>
    <row r="16" spans="1:11" ht="16.5" x14ac:dyDescent="0.35">
      <c r="A16" s="67"/>
      <c r="B16" s="62"/>
      <c r="C16" s="62"/>
      <c r="D16" s="23"/>
      <c r="E16" s="201"/>
      <c r="F16" s="96" t="s">
        <v>166</v>
      </c>
      <c r="G16" s="201"/>
      <c r="H16" s="67"/>
      <c r="I16" s="67"/>
      <c r="J16" s="67"/>
      <c r="K16" s="67"/>
    </row>
    <row r="17" spans="1:11" x14ac:dyDescent="0.25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</row>
    <row r="18" spans="1:11" x14ac:dyDescent="0.25">
      <c r="A18" s="67"/>
      <c r="B18" s="205" t="s">
        <v>148</v>
      </c>
      <c r="C18" s="205"/>
      <c r="D18" s="201"/>
      <c r="E18" s="102"/>
      <c r="F18" s="103"/>
      <c r="G18" s="205"/>
      <c r="H18" s="201"/>
      <c r="I18" s="102"/>
      <c r="J18" s="103"/>
      <c r="K18" s="67"/>
    </row>
    <row r="19" spans="1:11" ht="15.75" x14ac:dyDescent="0.25">
      <c r="A19" s="67"/>
      <c r="B19" s="233" t="s">
        <v>149</v>
      </c>
      <c r="C19" s="233"/>
      <c r="D19" s="233" t="s">
        <v>150</v>
      </c>
      <c r="E19" s="233" t="s">
        <v>151</v>
      </c>
      <c r="F19" s="233" t="s">
        <v>152</v>
      </c>
      <c r="G19" s="233" t="s">
        <v>149</v>
      </c>
      <c r="H19" s="233" t="s">
        <v>150</v>
      </c>
      <c r="I19" s="233" t="s">
        <v>151</v>
      </c>
      <c r="J19" s="233" t="s">
        <v>152</v>
      </c>
      <c r="K19" s="67"/>
    </row>
    <row r="20" spans="1:11" x14ac:dyDescent="0.25">
      <c r="A20" s="67"/>
      <c r="B20" s="114" t="s">
        <v>259</v>
      </c>
      <c r="C20" s="114"/>
      <c r="D20" s="225">
        <f>F15</f>
        <v>16300</v>
      </c>
      <c r="E20" s="114"/>
      <c r="F20" s="114"/>
      <c r="G20" s="114" t="s">
        <v>259</v>
      </c>
      <c r="H20" s="225">
        <f>H15</f>
        <v>16300</v>
      </c>
      <c r="I20" s="114"/>
      <c r="J20" s="114"/>
      <c r="K20" s="67"/>
    </row>
    <row r="21" spans="1:11" x14ac:dyDescent="0.25">
      <c r="A21" s="67"/>
      <c r="B21" s="114" t="s">
        <v>182</v>
      </c>
      <c r="C21" s="114"/>
      <c r="D21" s="225">
        <f>JAN!I32</f>
        <v>0</v>
      </c>
      <c r="E21" s="114"/>
      <c r="F21" s="114"/>
      <c r="G21" s="114" t="s">
        <v>182</v>
      </c>
      <c r="H21" s="207">
        <f>APRIL!I32</f>
        <v>0</v>
      </c>
      <c r="I21" s="114"/>
      <c r="J21" s="114"/>
      <c r="K21" s="67"/>
    </row>
    <row r="22" spans="1:11" x14ac:dyDescent="0.25">
      <c r="A22" s="67"/>
      <c r="B22" s="114"/>
      <c r="C22" s="114"/>
      <c r="D22" s="225">
        <f>SUM(D20:D21)</f>
        <v>16300</v>
      </c>
      <c r="E22" s="114"/>
      <c r="F22" s="114"/>
      <c r="G22" s="114"/>
      <c r="H22" s="207"/>
      <c r="I22" s="114"/>
      <c r="J22" s="114"/>
      <c r="K22" s="67"/>
    </row>
    <row r="23" spans="1:11" x14ac:dyDescent="0.25">
      <c r="A23" s="67"/>
      <c r="B23" s="114" t="s">
        <v>258</v>
      </c>
      <c r="C23" s="114"/>
      <c r="D23" s="209">
        <v>0.1</v>
      </c>
      <c r="E23" s="225">
        <f>D23*D20</f>
        <v>1630</v>
      </c>
      <c r="F23" s="114"/>
      <c r="G23" s="114" t="s">
        <v>258</v>
      </c>
      <c r="H23" s="209">
        <v>0.1</v>
      </c>
      <c r="I23" s="225">
        <f>H23*D20</f>
        <v>1630</v>
      </c>
      <c r="J23" s="114"/>
      <c r="K23" s="67"/>
    </row>
    <row r="24" spans="1:11" x14ac:dyDescent="0.25">
      <c r="A24" s="67"/>
      <c r="B24" s="88"/>
      <c r="C24" s="88"/>
      <c r="D24" s="207"/>
      <c r="E24" s="207"/>
      <c r="F24" s="114"/>
      <c r="G24" s="88"/>
      <c r="H24" s="207"/>
      <c r="I24" s="207"/>
      <c r="J24" s="114"/>
      <c r="K24" s="67"/>
    </row>
    <row r="25" spans="1:11" x14ac:dyDescent="0.25">
      <c r="A25" s="67"/>
      <c r="B25" s="211" t="s">
        <v>155</v>
      </c>
      <c r="C25" s="211"/>
      <c r="D25" s="88"/>
      <c r="E25" s="114"/>
      <c r="F25" s="114"/>
      <c r="G25" s="211" t="s">
        <v>155</v>
      </c>
      <c r="H25" s="88"/>
      <c r="I25" s="114"/>
      <c r="J25" s="114"/>
      <c r="K25" s="67"/>
    </row>
    <row r="26" spans="1:11" x14ac:dyDescent="0.25">
      <c r="A26" s="67"/>
      <c r="B26" s="243">
        <v>43291</v>
      </c>
      <c r="C26" s="243"/>
      <c r="D26" s="88"/>
      <c r="E26" s="114">
        <v>13670</v>
      </c>
      <c r="F26" s="114"/>
      <c r="G26" s="243">
        <v>43291</v>
      </c>
      <c r="H26" s="88"/>
      <c r="I26" s="114">
        <v>13670</v>
      </c>
      <c r="J26" s="88"/>
      <c r="K26" s="67"/>
    </row>
    <row r="27" spans="1:11" x14ac:dyDescent="0.25">
      <c r="A27" s="67"/>
      <c r="B27" s="231" t="s">
        <v>263</v>
      </c>
      <c r="C27" s="231"/>
      <c r="D27" s="88"/>
      <c r="E27" s="114">
        <v>1000</v>
      </c>
      <c r="F27" s="114"/>
      <c r="G27" s="231" t="s">
        <v>263</v>
      </c>
      <c r="H27" s="231"/>
      <c r="I27" s="114">
        <v>1000</v>
      </c>
      <c r="J27" s="88"/>
      <c r="K27" s="67"/>
    </row>
    <row r="28" spans="1:11" x14ac:dyDescent="0.25">
      <c r="A28" s="67"/>
      <c r="B28" s="231"/>
      <c r="C28" s="231"/>
      <c r="D28" s="114"/>
      <c r="E28" s="115"/>
      <c r="F28" s="114"/>
      <c r="G28" s="231"/>
      <c r="H28" s="114"/>
      <c r="I28" s="115"/>
      <c r="J28" s="114"/>
      <c r="K28" s="67"/>
    </row>
    <row r="29" spans="1:11" x14ac:dyDescent="0.25">
      <c r="A29" s="67"/>
      <c r="B29" s="114"/>
      <c r="C29" s="114"/>
      <c r="D29" s="114"/>
      <c r="E29" s="115"/>
      <c r="F29" s="114"/>
      <c r="G29" s="114"/>
      <c r="H29" s="114"/>
      <c r="I29" s="115"/>
      <c r="J29" s="114"/>
      <c r="K29" s="67"/>
    </row>
    <row r="30" spans="1:11" x14ac:dyDescent="0.25">
      <c r="A30" s="67"/>
      <c r="B30" s="212"/>
      <c r="C30" s="212"/>
      <c r="D30" s="114"/>
      <c r="E30" s="115"/>
      <c r="F30" s="207"/>
      <c r="G30" s="212"/>
      <c r="H30" s="114"/>
      <c r="I30" s="115"/>
      <c r="J30" s="207"/>
      <c r="K30" s="67"/>
    </row>
    <row r="31" spans="1:11" x14ac:dyDescent="0.25">
      <c r="A31" s="67"/>
      <c r="B31" s="232" t="s">
        <v>2</v>
      </c>
      <c r="C31" s="232"/>
      <c r="D31" s="225">
        <f>D22</f>
        <v>16300</v>
      </c>
      <c r="E31" s="225">
        <f>SUM(E23:E30)</f>
        <v>16300</v>
      </c>
      <c r="F31" s="225">
        <f>D31-E31</f>
        <v>0</v>
      </c>
      <c r="G31" s="236"/>
      <c r="H31" s="225">
        <f>H20+H21</f>
        <v>16300</v>
      </c>
      <c r="I31" s="225">
        <f>SUM(I23:I30)</f>
        <v>16300</v>
      </c>
      <c r="J31" s="225">
        <f>H31-I31</f>
        <v>0</v>
      </c>
      <c r="K31" s="67"/>
    </row>
    <row r="32" spans="1:11" x14ac:dyDescent="0.25">
      <c r="A32" s="67"/>
      <c r="B32" s="201"/>
      <c r="C32" s="201"/>
      <c r="D32" s="201"/>
      <c r="E32" s="201"/>
      <c r="F32" s="201"/>
      <c r="G32" s="201"/>
      <c r="H32" s="201"/>
      <c r="I32" s="201"/>
      <c r="J32" s="201"/>
      <c r="K32" s="67"/>
    </row>
    <row r="33" spans="1:11" x14ac:dyDescent="0.25">
      <c r="A33" s="67"/>
      <c r="B33" s="118" t="s">
        <v>242</v>
      </c>
      <c r="C33" s="118"/>
      <c r="D33" s="56"/>
      <c r="E33" s="56" t="s">
        <v>247</v>
      </c>
      <c r="F33" s="53"/>
      <c r="G33" s="56"/>
      <c r="H33" s="84" t="s">
        <v>244</v>
      </c>
      <c r="I33" s="67"/>
      <c r="J33" s="67"/>
      <c r="K33" s="201"/>
    </row>
    <row r="34" spans="1:11" x14ac:dyDescent="0.25">
      <c r="A34" s="67"/>
      <c r="B34" s="56"/>
      <c r="C34" s="56"/>
      <c r="D34" s="56"/>
      <c r="E34" s="56"/>
      <c r="F34" s="56"/>
      <c r="G34" s="56"/>
      <c r="H34" s="56"/>
      <c r="I34" s="67"/>
      <c r="J34" s="67"/>
      <c r="K34" s="67"/>
    </row>
    <row r="35" spans="1:11" x14ac:dyDescent="0.25">
      <c r="A35" s="67"/>
      <c r="B35" s="56" t="s">
        <v>241</v>
      </c>
      <c r="C35" s="56"/>
      <c r="D35" s="56"/>
      <c r="E35" s="56" t="s">
        <v>159</v>
      </c>
      <c r="F35" s="56"/>
      <c r="G35" s="56"/>
      <c r="H35" s="56" t="s">
        <v>245</v>
      </c>
      <c r="I35" s="67"/>
      <c r="J35" s="67"/>
      <c r="K35" s="67"/>
    </row>
    <row r="36" spans="1:11" x14ac:dyDescent="0.25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spans="1:11" x14ac:dyDescent="0.25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</row>
  </sheetData>
  <pageMargins left="0.7" right="0.7" top="0.75" bottom="0.75" header="0.3" footer="0.3"/>
  <pageSetup orientation="portrait" horizontalDpi="0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="110" zoomScaleNormal="110" workbookViewId="0">
      <selection activeCell="D24" sqref="D24"/>
    </sheetView>
  </sheetViews>
  <sheetFormatPr defaultRowHeight="15" x14ac:dyDescent="0.25"/>
  <cols>
    <col min="1" max="1" width="18.28515625" customWidth="1"/>
  </cols>
  <sheetData>
    <row r="1" spans="1:10" ht="21" x14ac:dyDescent="0.35">
      <c r="A1" s="229" t="s">
        <v>34</v>
      </c>
      <c r="B1" s="229"/>
      <c r="C1" s="67"/>
      <c r="D1" s="234"/>
      <c r="E1" s="234"/>
      <c r="F1" s="234"/>
      <c r="G1" s="67"/>
      <c r="H1" s="67"/>
      <c r="I1" s="67"/>
      <c r="J1" s="67"/>
    </row>
    <row r="2" spans="1:10" ht="23.25" x14ac:dyDescent="0.25">
      <c r="A2" s="235" t="s">
        <v>264</v>
      </c>
      <c r="B2" s="235"/>
      <c r="C2" s="77"/>
      <c r="D2" s="77"/>
      <c r="E2" s="77"/>
      <c r="F2" s="78"/>
      <c r="G2" s="67"/>
      <c r="H2" s="67"/>
      <c r="I2" s="67"/>
      <c r="J2" s="67"/>
    </row>
    <row r="3" spans="1:10" x14ac:dyDescent="0.25">
      <c r="A3" s="202" t="s">
        <v>0</v>
      </c>
      <c r="B3" s="202" t="s">
        <v>257</v>
      </c>
      <c r="C3" s="202" t="s">
        <v>10</v>
      </c>
      <c r="D3" s="202" t="s">
        <v>9</v>
      </c>
      <c r="E3" s="202" t="s">
        <v>1</v>
      </c>
      <c r="F3" s="221" t="s">
        <v>2</v>
      </c>
      <c r="G3" s="221" t="s">
        <v>3</v>
      </c>
      <c r="H3" s="223" t="s">
        <v>152</v>
      </c>
      <c r="I3" s="67"/>
      <c r="J3" s="67"/>
    </row>
    <row r="4" spans="1:10" x14ac:dyDescent="0.25">
      <c r="A4" s="2" t="s">
        <v>262</v>
      </c>
      <c r="B4" s="2">
        <v>1</v>
      </c>
      <c r="C4" s="245">
        <v>200</v>
      </c>
      <c r="D4" s="18">
        <v>0</v>
      </c>
      <c r="E4" s="238">
        <v>5000</v>
      </c>
      <c r="F4" s="238">
        <f>E4+D4</f>
        <v>5000</v>
      </c>
      <c r="G4" s="88">
        <v>5000</v>
      </c>
      <c r="H4" s="226">
        <f>F4-G4</f>
        <v>0</v>
      </c>
      <c r="I4" s="67"/>
      <c r="J4" s="67"/>
    </row>
    <row r="5" spans="1:10" x14ac:dyDescent="0.25">
      <c r="A5" s="4" t="s">
        <v>260</v>
      </c>
      <c r="B5" s="4">
        <v>2</v>
      </c>
      <c r="C5" s="246"/>
      <c r="D5" s="18"/>
      <c r="E5" s="237"/>
      <c r="F5" s="238"/>
      <c r="G5" s="88"/>
      <c r="H5" s="226">
        <f t="shared" ref="H5:H14" si="0">F5-G5</f>
        <v>0</v>
      </c>
      <c r="I5" s="67"/>
      <c r="J5" s="67"/>
    </row>
    <row r="6" spans="1:10" x14ac:dyDescent="0.25">
      <c r="A6" s="2" t="s">
        <v>256</v>
      </c>
      <c r="B6" s="2">
        <v>3</v>
      </c>
      <c r="C6" s="245">
        <v>200</v>
      </c>
      <c r="D6" s="18">
        <v>0</v>
      </c>
      <c r="E6" s="238">
        <v>4300</v>
      </c>
      <c r="F6" s="238">
        <f t="shared" ref="F6:F11" si="1">E6+D6</f>
        <v>4300</v>
      </c>
      <c r="G6" s="88">
        <v>4300</v>
      </c>
      <c r="H6" s="226">
        <f t="shared" si="0"/>
        <v>0</v>
      </c>
      <c r="I6" s="67"/>
      <c r="J6" s="67"/>
    </row>
    <row r="7" spans="1:10" x14ac:dyDescent="0.25">
      <c r="A7" s="4" t="s">
        <v>224</v>
      </c>
      <c r="B7" s="4">
        <v>4</v>
      </c>
      <c r="C7" s="245"/>
      <c r="D7" s="18"/>
      <c r="E7" s="238">
        <v>2500</v>
      </c>
      <c r="F7" s="238">
        <f t="shared" si="1"/>
        <v>2500</v>
      </c>
      <c r="G7" s="88">
        <v>2500</v>
      </c>
      <c r="H7" s="226">
        <f t="shared" si="0"/>
        <v>0</v>
      </c>
      <c r="I7" s="67"/>
      <c r="J7" s="67"/>
    </row>
    <row r="8" spans="1:10" x14ac:dyDescent="0.25">
      <c r="A8" s="2" t="s">
        <v>260</v>
      </c>
      <c r="B8" s="2" t="s">
        <v>42</v>
      </c>
      <c r="C8" s="244"/>
      <c r="D8" s="88"/>
      <c r="E8" s="237"/>
      <c r="F8" s="238">
        <f t="shared" si="1"/>
        <v>0</v>
      </c>
      <c r="G8" s="88"/>
      <c r="H8" s="226">
        <f t="shared" si="0"/>
        <v>0</v>
      </c>
      <c r="I8" s="67"/>
      <c r="J8" s="67"/>
    </row>
    <row r="9" spans="1:10" x14ac:dyDescent="0.25">
      <c r="A9" s="4" t="s">
        <v>91</v>
      </c>
      <c r="B9" s="4" t="s">
        <v>44</v>
      </c>
      <c r="C9" s="244">
        <v>100</v>
      </c>
      <c r="D9" s="88"/>
      <c r="E9" s="237">
        <v>1500</v>
      </c>
      <c r="F9" s="238">
        <f t="shared" si="1"/>
        <v>1500</v>
      </c>
      <c r="G9" s="88">
        <v>1500</v>
      </c>
      <c r="H9" s="226">
        <f t="shared" si="0"/>
        <v>0</v>
      </c>
      <c r="I9" s="67"/>
      <c r="J9" s="67"/>
    </row>
    <row r="10" spans="1:10" x14ac:dyDescent="0.25">
      <c r="A10" s="2" t="s">
        <v>266</v>
      </c>
      <c r="B10" s="2" t="s">
        <v>49</v>
      </c>
      <c r="C10" s="246" t="s">
        <v>100</v>
      </c>
      <c r="D10" s="18"/>
      <c r="E10" s="237"/>
      <c r="F10" s="238">
        <f t="shared" si="1"/>
        <v>0</v>
      </c>
      <c r="G10" s="88"/>
      <c r="H10" s="226">
        <f t="shared" si="0"/>
        <v>0</v>
      </c>
      <c r="I10" s="67" t="s">
        <v>100</v>
      </c>
      <c r="J10" s="67"/>
    </row>
    <row r="11" spans="1:10" x14ac:dyDescent="0.25">
      <c r="A11" s="4" t="s">
        <v>227</v>
      </c>
      <c r="B11" s="4" t="s">
        <v>66</v>
      </c>
      <c r="C11" s="246">
        <v>200</v>
      </c>
      <c r="D11" s="18"/>
      <c r="E11" s="237">
        <v>3000</v>
      </c>
      <c r="F11" s="238">
        <f t="shared" si="1"/>
        <v>3000</v>
      </c>
      <c r="G11" s="88">
        <v>3000</v>
      </c>
      <c r="H11" s="226">
        <f t="shared" si="0"/>
        <v>0</v>
      </c>
      <c r="I11" s="67"/>
      <c r="J11" s="67"/>
    </row>
    <row r="12" spans="1:10" x14ac:dyDescent="0.25">
      <c r="A12" s="88"/>
      <c r="B12" s="88"/>
      <c r="C12" s="88"/>
      <c r="D12" s="88"/>
      <c r="E12" s="88"/>
      <c r="F12" s="88"/>
      <c r="G12" s="88"/>
      <c r="H12" s="226">
        <f t="shared" si="0"/>
        <v>0</v>
      </c>
      <c r="I12" s="67"/>
      <c r="J12" s="67"/>
    </row>
    <row r="13" spans="1:10" x14ac:dyDescent="0.25">
      <c r="A13" s="4"/>
      <c r="B13" s="4"/>
      <c r="C13" s="247"/>
      <c r="D13" s="114"/>
      <c r="E13" s="237"/>
      <c r="F13" s="238">
        <f>C13+D13+E13</f>
        <v>0</v>
      </c>
      <c r="G13" s="88"/>
      <c r="H13" s="226">
        <f t="shared" si="0"/>
        <v>0</v>
      </c>
      <c r="I13" s="67"/>
      <c r="J13" s="67"/>
    </row>
    <row r="14" spans="1:10" x14ac:dyDescent="0.25">
      <c r="A14" s="4"/>
      <c r="B14" s="4"/>
      <c r="C14" s="246"/>
      <c r="D14" s="18"/>
      <c r="E14" s="238"/>
      <c r="F14" s="238">
        <f>C14+D14+E14</f>
        <v>0</v>
      </c>
      <c r="G14" s="88"/>
      <c r="H14" s="226">
        <f t="shared" si="0"/>
        <v>0</v>
      </c>
      <c r="I14" s="67"/>
      <c r="J14" s="67"/>
    </row>
    <row r="15" spans="1:10" x14ac:dyDescent="0.25">
      <c r="A15" s="16" t="s">
        <v>2</v>
      </c>
      <c r="B15" s="16"/>
      <c r="C15" s="245">
        <f>SUM(C4:C14)</f>
        <v>700</v>
      </c>
      <c r="D15" s="18"/>
      <c r="E15" s="241">
        <f>SUM(E4:E14)</f>
        <v>16300</v>
      </c>
      <c r="F15" s="241">
        <f>SUM(F4:F14)</f>
        <v>16300</v>
      </c>
      <c r="G15" s="88">
        <f>SUM(G4:G14)</f>
        <v>16300</v>
      </c>
      <c r="H15" s="226">
        <f>SUM(H4:H14)</f>
        <v>0</v>
      </c>
      <c r="I15" s="67"/>
      <c r="J15" s="67"/>
    </row>
    <row r="16" spans="1:10" ht="16.5" x14ac:dyDescent="0.35">
      <c r="A16" s="62"/>
      <c r="B16" s="62"/>
      <c r="C16" s="23"/>
      <c r="D16" s="201"/>
      <c r="E16" s="96" t="s">
        <v>166</v>
      </c>
      <c r="F16" s="201"/>
      <c r="G16" s="67"/>
      <c r="H16" s="67"/>
      <c r="I16" s="67"/>
      <c r="J16" s="67"/>
    </row>
    <row r="17" spans="1:10" x14ac:dyDescent="0.25">
      <c r="A17" s="67"/>
      <c r="B17" s="67"/>
      <c r="C17" s="67"/>
      <c r="D17" s="67"/>
      <c r="E17" s="67"/>
      <c r="F17" s="67"/>
      <c r="G17" s="67"/>
      <c r="H17" s="67"/>
      <c r="I17" s="67"/>
      <c r="J17" s="67"/>
    </row>
    <row r="18" spans="1:10" x14ac:dyDescent="0.25">
      <c r="A18" s="205" t="s">
        <v>148</v>
      </c>
      <c r="B18" s="205"/>
      <c r="C18" s="201"/>
      <c r="D18" s="102"/>
      <c r="E18" s="103"/>
      <c r="F18" s="205"/>
      <c r="G18" s="201"/>
      <c r="H18" s="102"/>
      <c r="I18" s="103"/>
      <c r="J18" s="67"/>
    </row>
    <row r="19" spans="1:10" ht="15.75" x14ac:dyDescent="0.25">
      <c r="A19" s="233" t="s">
        <v>149</v>
      </c>
      <c r="B19" s="233"/>
      <c r="C19" s="233" t="s">
        <v>150</v>
      </c>
      <c r="D19" s="233" t="s">
        <v>151</v>
      </c>
      <c r="E19" s="233" t="s">
        <v>152</v>
      </c>
      <c r="F19" s="233" t="s">
        <v>149</v>
      </c>
      <c r="G19" s="233" t="s">
        <v>150</v>
      </c>
      <c r="H19" s="233" t="s">
        <v>151</v>
      </c>
      <c r="I19" s="233" t="s">
        <v>152</v>
      </c>
      <c r="J19" s="67"/>
    </row>
    <row r="20" spans="1:10" x14ac:dyDescent="0.25">
      <c r="A20" s="114" t="s">
        <v>265</v>
      </c>
      <c r="B20" s="114"/>
      <c r="C20" s="225">
        <f>E15</f>
        <v>16300</v>
      </c>
      <c r="D20" s="114"/>
      <c r="E20" s="114"/>
      <c r="F20" s="114" t="s">
        <v>265</v>
      </c>
      <c r="G20" s="225">
        <f>G15</f>
        <v>16300</v>
      </c>
      <c r="H20" s="114"/>
      <c r="I20" s="114"/>
      <c r="J20" s="67"/>
    </row>
    <row r="21" spans="1:10" x14ac:dyDescent="0.25">
      <c r="A21" s="114" t="s">
        <v>182</v>
      </c>
      <c r="B21" s="114"/>
      <c r="C21" s="225">
        <f>JAN!I32</f>
        <v>0</v>
      </c>
      <c r="D21" s="114"/>
      <c r="E21" s="114"/>
      <c r="F21" s="114" t="s">
        <v>182</v>
      </c>
      <c r="G21" s="207">
        <f>APRIL!I32</f>
        <v>0</v>
      </c>
      <c r="H21" s="114"/>
      <c r="I21" s="114"/>
      <c r="J21" s="67"/>
    </row>
    <row r="22" spans="1:10" x14ac:dyDescent="0.25">
      <c r="A22" s="114"/>
      <c r="B22" s="114"/>
      <c r="C22" s="225">
        <f>SUM(C20:C21)</f>
        <v>16300</v>
      </c>
      <c r="D22" s="114"/>
      <c r="E22" s="114"/>
      <c r="F22" s="114"/>
      <c r="G22" s="207"/>
      <c r="H22" s="114"/>
      <c r="I22" s="114"/>
      <c r="J22" s="67"/>
    </row>
    <row r="23" spans="1:10" x14ac:dyDescent="0.25">
      <c r="A23" s="114" t="s">
        <v>258</v>
      </c>
      <c r="B23" s="114"/>
      <c r="C23" s="209">
        <v>0.1</v>
      </c>
      <c r="D23" s="225">
        <f>C23*C20</f>
        <v>1630</v>
      </c>
      <c r="E23" s="114"/>
      <c r="F23" s="114" t="s">
        <v>258</v>
      </c>
      <c r="G23" s="209">
        <v>0.1</v>
      </c>
      <c r="H23" s="225">
        <f>G23*C20</f>
        <v>1630</v>
      </c>
      <c r="I23" s="114"/>
      <c r="J23" s="67"/>
    </row>
    <row r="24" spans="1:10" x14ac:dyDescent="0.25">
      <c r="A24" s="88"/>
      <c r="B24" s="88"/>
      <c r="C24" s="207"/>
      <c r="D24" s="207"/>
      <c r="E24" s="114"/>
      <c r="F24" s="88"/>
      <c r="G24" s="207"/>
      <c r="H24" s="207"/>
      <c r="I24" s="114"/>
      <c r="J24" s="67"/>
    </row>
    <row r="25" spans="1:10" x14ac:dyDescent="0.25">
      <c r="A25" s="211" t="s">
        <v>155</v>
      </c>
      <c r="B25" s="211"/>
      <c r="C25" s="88"/>
      <c r="D25" s="114"/>
      <c r="E25" s="114"/>
      <c r="F25" s="211" t="s">
        <v>155</v>
      </c>
      <c r="G25" s="88"/>
      <c r="H25" s="114"/>
      <c r="I25" s="114"/>
      <c r="J25" s="67"/>
    </row>
    <row r="26" spans="1:10" x14ac:dyDescent="0.25">
      <c r="A26" s="243" t="s">
        <v>267</v>
      </c>
      <c r="B26" s="243"/>
      <c r="C26" s="88"/>
      <c r="D26" s="225">
        <v>6550</v>
      </c>
      <c r="E26" s="114"/>
      <c r="F26" s="243" t="s">
        <v>267</v>
      </c>
      <c r="G26" s="243"/>
      <c r="H26" s="225">
        <v>6550</v>
      </c>
      <c r="I26" s="88"/>
      <c r="J26" s="67"/>
    </row>
    <row r="27" spans="1:10" x14ac:dyDescent="0.25">
      <c r="A27" s="231" t="s">
        <v>268</v>
      </c>
      <c r="B27" s="231"/>
      <c r="C27" s="88"/>
      <c r="D27" s="114">
        <v>1000</v>
      </c>
      <c r="E27" s="114"/>
      <c r="F27" s="231" t="s">
        <v>268</v>
      </c>
      <c r="G27" s="231"/>
      <c r="H27" s="114">
        <v>1000</v>
      </c>
      <c r="I27" s="88"/>
      <c r="J27" s="67"/>
    </row>
    <row r="28" spans="1:10" x14ac:dyDescent="0.25">
      <c r="A28" s="231" t="s">
        <v>236</v>
      </c>
      <c r="B28" s="231"/>
      <c r="C28" s="114"/>
      <c r="D28" s="115">
        <v>2000</v>
      </c>
      <c r="E28" s="114"/>
      <c r="F28" s="231" t="s">
        <v>236</v>
      </c>
      <c r="G28" s="231"/>
      <c r="H28" s="115">
        <v>2000</v>
      </c>
      <c r="I28" s="88"/>
      <c r="J28" s="67"/>
    </row>
    <row r="29" spans="1:10" x14ac:dyDescent="0.25">
      <c r="A29" s="231">
        <v>43322</v>
      </c>
      <c r="B29" s="114"/>
      <c r="C29" s="114"/>
      <c r="D29" s="115">
        <v>5120</v>
      </c>
      <c r="E29" s="114"/>
      <c r="F29" s="231">
        <v>43322</v>
      </c>
      <c r="G29" s="114"/>
      <c r="H29" s="115">
        <v>5120</v>
      </c>
      <c r="I29" s="114"/>
      <c r="J29" s="67"/>
    </row>
    <row r="30" spans="1:10" x14ac:dyDescent="0.25">
      <c r="A30" s="243">
        <v>43343</v>
      </c>
      <c r="B30" s="212"/>
      <c r="C30" s="114"/>
      <c r="D30" s="115">
        <v>450</v>
      </c>
      <c r="E30" s="207"/>
      <c r="F30" s="243">
        <v>43343</v>
      </c>
      <c r="G30" s="114"/>
      <c r="H30" s="115">
        <v>450</v>
      </c>
      <c r="I30" s="207"/>
      <c r="J30" s="67"/>
    </row>
    <row r="31" spans="1:10" x14ac:dyDescent="0.25">
      <c r="A31" s="232" t="s">
        <v>2</v>
      </c>
      <c r="B31" s="232"/>
      <c r="C31" s="225">
        <f>C22</f>
        <v>16300</v>
      </c>
      <c r="D31" s="225">
        <f>SUM(D23:D30)</f>
        <v>16750</v>
      </c>
      <c r="E31" s="225">
        <f>C31-D31</f>
        <v>-450</v>
      </c>
      <c r="F31" s="236"/>
      <c r="G31" s="225">
        <f>G20+G21</f>
        <v>16300</v>
      </c>
      <c r="H31" s="225">
        <f>SUM(H23:H30)</f>
        <v>16750</v>
      </c>
      <c r="I31" s="225">
        <f>G31-H31</f>
        <v>-450</v>
      </c>
      <c r="J31" s="67"/>
    </row>
    <row r="32" spans="1:10" x14ac:dyDescent="0.25">
      <c r="A32" s="201"/>
      <c r="B32" s="201"/>
      <c r="C32" s="201"/>
      <c r="D32" s="201"/>
      <c r="E32" s="201"/>
      <c r="F32" s="201"/>
      <c r="G32" s="201"/>
      <c r="H32" s="201"/>
      <c r="I32" s="201"/>
      <c r="J32" s="67"/>
    </row>
    <row r="33" spans="1:10" x14ac:dyDescent="0.25">
      <c r="A33" s="118" t="s">
        <v>242</v>
      </c>
      <c r="B33" s="118"/>
      <c r="C33" s="56"/>
      <c r="D33" s="56" t="s">
        <v>247</v>
      </c>
      <c r="E33" s="53"/>
      <c r="F33" s="56"/>
      <c r="G33" s="84" t="s">
        <v>244</v>
      </c>
      <c r="H33" s="67"/>
      <c r="I33" s="67"/>
      <c r="J33" s="201"/>
    </row>
    <row r="34" spans="1:10" x14ac:dyDescent="0.25">
      <c r="A34" s="56"/>
      <c r="B34" s="56"/>
      <c r="C34" s="56"/>
      <c r="D34" s="56"/>
      <c r="E34" s="56"/>
      <c r="F34" s="56"/>
      <c r="G34" s="56"/>
      <c r="H34" s="67"/>
      <c r="I34" s="67"/>
      <c r="J34" s="67"/>
    </row>
    <row r="35" spans="1:10" x14ac:dyDescent="0.25">
      <c r="A35" s="56" t="s">
        <v>241</v>
      </c>
      <c r="B35" s="56"/>
      <c r="C35" s="56"/>
      <c r="D35" s="56" t="s">
        <v>159</v>
      </c>
      <c r="E35" s="56"/>
      <c r="F35" s="56"/>
      <c r="G35" s="56" t="s">
        <v>245</v>
      </c>
      <c r="H35" s="67"/>
      <c r="I35" s="67"/>
      <c r="J35" s="67"/>
    </row>
    <row r="36" spans="1:10" x14ac:dyDescent="0.25">
      <c r="A36" s="67"/>
      <c r="B36" s="67"/>
      <c r="C36" s="67"/>
      <c r="D36" s="67"/>
      <c r="E36" s="67"/>
      <c r="F36" s="67"/>
      <c r="G36" s="67"/>
      <c r="H36" s="67"/>
      <c r="I36" s="67"/>
      <c r="J36" s="67"/>
    </row>
  </sheetData>
  <pageMargins left="0.25" right="0.25" top="0.75" bottom="0.75" header="0.3" footer="0.3"/>
  <pageSetup orientation="portrait" horizontalDpi="0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C4" sqref="C4"/>
    </sheetView>
  </sheetViews>
  <sheetFormatPr defaultRowHeight="15" x14ac:dyDescent="0.25"/>
  <cols>
    <col min="1" max="1" width="13.85546875" style="67" customWidth="1"/>
    <col min="2" max="2" width="4.85546875" style="67" customWidth="1"/>
    <col min="3" max="3" width="8.85546875" style="67" customWidth="1"/>
    <col min="4" max="4" width="9.140625" style="67"/>
    <col min="5" max="5" width="9.140625" style="67" customWidth="1"/>
    <col min="6" max="6" width="10.7109375" style="67" customWidth="1"/>
    <col min="7" max="7" width="9.140625" style="67"/>
    <col min="8" max="8" width="8.140625" style="67" customWidth="1"/>
    <col min="9" max="9" width="8.5703125" style="67" customWidth="1"/>
    <col min="10" max="16384" width="9.140625" style="67"/>
  </cols>
  <sheetData>
    <row r="1" spans="1:9" ht="21" x14ac:dyDescent="0.35">
      <c r="A1" s="229" t="s">
        <v>34</v>
      </c>
      <c r="B1" s="229"/>
      <c r="D1" s="234"/>
      <c r="E1" s="234"/>
      <c r="F1" s="234"/>
    </row>
    <row r="2" spans="1:9" ht="23.25" x14ac:dyDescent="0.25">
      <c r="A2" s="235" t="s">
        <v>269</v>
      </c>
      <c r="B2" s="235"/>
      <c r="C2" s="77"/>
      <c r="D2" s="77"/>
      <c r="E2" s="77"/>
      <c r="F2" s="78"/>
    </row>
    <row r="3" spans="1:9" x14ac:dyDescent="0.25">
      <c r="A3" s="202" t="s">
        <v>0</v>
      </c>
      <c r="B3" s="202" t="s">
        <v>257</v>
      </c>
      <c r="C3" s="202" t="s">
        <v>10</v>
      </c>
      <c r="D3" s="202" t="s">
        <v>9</v>
      </c>
      <c r="E3" s="202" t="s">
        <v>1</v>
      </c>
      <c r="F3" s="221" t="s">
        <v>2</v>
      </c>
      <c r="G3" s="221" t="s">
        <v>3</v>
      </c>
      <c r="H3" s="223" t="s">
        <v>152</v>
      </c>
    </row>
    <row r="4" spans="1:9" x14ac:dyDescent="0.25">
      <c r="A4" s="2" t="s">
        <v>262</v>
      </c>
      <c r="B4" s="2">
        <v>1</v>
      </c>
      <c r="C4" s="245"/>
      <c r="D4" s="18">
        <v>0</v>
      </c>
      <c r="E4" s="238">
        <v>5000</v>
      </c>
      <c r="F4" s="238">
        <f>E4+D4</f>
        <v>5000</v>
      </c>
      <c r="G4" s="88">
        <v>5000</v>
      </c>
      <c r="H4" s="226">
        <f>F4-G4</f>
        <v>0</v>
      </c>
    </row>
    <row r="5" spans="1:9" x14ac:dyDescent="0.25">
      <c r="A5" s="4" t="s">
        <v>260</v>
      </c>
      <c r="B5" s="4">
        <v>2</v>
      </c>
      <c r="C5" s="246"/>
      <c r="D5" s="18"/>
      <c r="E5" s="237"/>
      <c r="F5" s="238"/>
      <c r="G5" s="88"/>
      <c r="H5" s="226">
        <f t="shared" ref="H5:H14" si="0">F5-G5</f>
        <v>0</v>
      </c>
    </row>
    <row r="6" spans="1:9" x14ac:dyDescent="0.25">
      <c r="A6" s="2" t="s">
        <v>256</v>
      </c>
      <c r="B6" s="2">
        <v>3</v>
      </c>
      <c r="C6" s="245">
        <v>200</v>
      </c>
      <c r="D6" s="18">
        <v>0</v>
      </c>
      <c r="E6" s="238">
        <v>4300</v>
      </c>
      <c r="F6" s="238">
        <f t="shared" ref="F6:F11" si="1">E6+D6</f>
        <v>4300</v>
      </c>
      <c r="G6" s="88">
        <v>4300</v>
      </c>
      <c r="H6" s="226">
        <f t="shared" si="0"/>
        <v>0</v>
      </c>
    </row>
    <row r="7" spans="1:9" x14ac:dyDescent="0.25">
      <c r="A7" s="4" t="s">
        <v>224</v>
      </c>
      <c r="B7" s="4">
        <v>4</v>
      </c>
      <c r="C7" s="245">
        <v>400</v>
      </c>
      <c r="D7" s="18"/>
      <c r="E7" s="238">
        <v>2500</v>
      </c>
      <c r="F7" s="238">
        <f t="shared" si="1"/>
        <v>2500</v>
      </c>
      <c r="G7" s="88">
        <v>2500</v>
      </c>
      <c r="H7" s="226">
        <f t="shared" si="0"/>
        <v>0</v>
      </c>
    </row>
    <row r="8" spans="1:9" x14ac:dyDescent="0.25">
      <c r="A8" s="2" t="s">
        <v>271</v>
      </c>
      <c r="B8" s="2" t="s">
        <v>42</v>
      </c>
      <c r="C8" s="244"/>
      <c r="D8" s="88"/>
      <c r="E8" s="237"/>
      <c r="F8" s="238">
        <f t="shared" si="1"/>
        <v>0</v>
      </c>
      <c r="G8" s="88"/>
      <c r="H8" s="226">
        <f t="shared" si="0"/>
        <v>0</v>
      </c>
      <c r="I8" s="67" t="s">
        <v>100</v>
      </c>
    </row>
    <row r="9" spans="1:9" x14ac:dyDescent="0.25">
      <c r="A9" s="4" t="s">
        <v>91</v>
      </c>
      <c r="B9" s="4" t="s">
        <v>44</v>
      </c>
      <c r="C9" s="244">
        <v>100</v>
      </c>
      <c r="D9" s="88"/>
      <c r="E9" s="237">
        <v>1500</v>
      </c>
      <c r="F9" s="238">
        <f t="shared" si="1"/>
        <v>1500</v>
      </c>
      <c r="G9" s="88">
        <v>1500</v>
      </c>
      <c r="H9" s="226">
        <f t="shared" si="0"/>
        <v>0</v>
      </c>
    </row>
    <row r="10" spans="1:9" x14ac:dyDescent="0.25">
      <c r="A10" s="2" t="s">
        <v>266</v>
      </c>
      <c r="B10" s="2" t="s">
        <v>49</v>
      </c>
      <c r="C10" s="246">
        <v>200</v>
      </c>
      <c r="D10" s="18"/>
      <c r="E10" s="237">
        <v>3000</v>
      </c>
      <c r="F10" s="238">
        <f t="shared" si="1"/>
        <v>3000</v>
      </c>
      <c r="G10" s="88">
        <v>3000</v>
      </c>
      <c r="H10" s="226">
        <f t="shared" si="0"/>
        <v>0</v>
      </c>
    </row>
    <row r="11" spans="1:9" x14ac:dyDescent="0.25">
      <c r="A11" s="4" t="s">
        <v>227</v>
      </c>
      <c r="B11" s="4" t="s">
        <v>66</v>
      </c>
      <c r="C11" s="246">
        <v>200</v>
      </c>
      <c r="D11" s="18"/>
      <c r="E11" s="237">
        <v>3000</v>
      </c>
      <c r="F11" s="238">
        <f t="shared" si="1"/>
        <v>3000</v>
      </c>
      <c r="G11" s="88">
        <v>3000</v>
      </c>
      <c r="H11" s="226">
        <f t="shared" si="0"/>
        <v>0</v>
      </c>
    </row>
    <row r="12" spans="1:9" x14ac:dyDescent="0.25">
      <c r="A12" s="88"/>
      <c r="B12" s="88"/>
      <c r="C12" s="88"/>
      <c r="D12" s="88"/>
      <c r="E12" s="88"/>
      <c r="F12" s="88"/>
      <c r="G12" s="88"/>
      <c r="H12" s="226">
        <f t="shared" si="0"/>
        <v>0</v>
      </c>
    </row>
    <row r="13" spans="1:9" x14ac:dyDescent="0.25">
      <c r="A13" s="4"/>
      <c r="B13" s="4"/>
      <c r="C13" s="247"/>
      <c r="D13" s="114"/>
      <c r="E13" s="237"/>
      <c r="F13" s="238">
        <f>C13+D13+E13</f>
        <v>0</v>
      </c>
      <c r="G13" s="88"/>
      <c r="H13" s="226">
        <f t="shared" si="0"/>
        <v>0</v>
      </c>
    </row>
    <row r="14" spans="1:9" x14ac:dyDescent="0.25">
      <c r="A14" s="4"/>
      <c r="B14" s="4"/>
      <c r="C14" s="246"/>
      <c r="D14" s="18"/>
      <c r="E14" s="238"/>
      <c r="F14" s="238">
        <f>C14+D14+E14</f>
        <v>0</v>
      </c>
      <c r="G14" s="88"/>
      <c r="H14" s="226">
        <f t="shared" si="0"/>
        <v>0</v>
      </c>
    </row>
    <row r="15" spans="1:9" x14ac:dyDescent="0.25">
      <c r="A15" s="16" t="s">
        <v>2</v>
      </c>
      <c r="B15" s="16"/>
      <c r="C15" s="245">
        <f>SUM(C4:C14)</f>
        <v>1100</v>
      </c>
      <c r="D15" s="18"/>
      <c r="E15" s="241">
        <f>SUM(E4:E14)</f>
        <v>19300</v>
      </c>
      <c r="F15" s="241">
        <f>SUM(F4:F14)</f>
        <v>19300</v>
      </c>
      <c r="G15" s="88">
        <f>SUM(G4:G14)</f>
        <v>19300</v>
      </c>
      <c r="H15" s="226">
        <f>SUM(H4:H14)</f>
        <v>0</v>
      </c>
    </row>
    <row r="16" spans="1:9" ht="16.5" x14ac:dyDescent="0.35">
      <c r="A16" s="62"/>
      <c r="B16" s="62"/>
      <c r="C16" s="23"/>
      <c r="D16" s="201"/>
      <c r="E16" s="96" t="s">
        <v>166</v>
      </c>
      <c r="F16" s="201"/>
    </row>
    <row r="18" spans="1:9" x14ac:dyDescent="0.25">
      <c r="A18" s="205" t="s">
        <v>148</v>
      </c>
      <c r="B18" s="205"/>
      <c r="C18" s="201"/>
      <c r="D18" s="102"/>
      <c r="E18" s="103"/>
      <c r="F18" s="205"/>
      <c r="G18" s="201"/>
      <c r="H18" s="102"/>
      <c r="I18" s="103"/>
    </row>
    <row r="19" spans="1:9" ht="15.75" x14ac:dyDescent="0.25">
      <c r="A19" s="233" t="s">
        <v>149</v>
      </c>
      <c r="B19" s="233"/>
      <c r="C19" s="233" t="s">
        <v>150</v>
      </c>
      <c r="D19" s="233" t="s">
        <v>151</v>
      </c>
      <c r="E19" s="233" t="s">
        <v>152</v>
      </c>
      <c r="F19" s="233" t="s">
        <v>149</v>
      </c>
      <c r="G19" s="233" t="s">
        <v>150</v>
      </c>
      <c r="H19" s="233" t="s">
        <v>151</v>
      </c>
      <c r="I19" s="233" t="s">
        <v>152</v>
      </c>
    </row>
    <row r="20" spans="1:9" x14ac:dyDescent="0.25">
      <c r="A20" s="114" t="s">
        <v>270</v>
      </c>
      <c r="B20" s="114"/>
      <c r="C20" s="225">
        <f>E15</f>
        <v>19300</v>
      </c>
      <c r="D20" s="114"/>
      <c r="E20" s="114"/>
      <c r="F20" s="114" t="s">
        <v>270</v>
      </c>
      <c r="G20" s="225">
        <f>G15</f>
        <v>19300</v>
      </c>
      <c r="H20" s="114"/>
      <c r="I20" s="114"/>
    </row>
    <row r="21" spans="1:9" x14ac:dyDescent="0.25">
      <c r="A21" s="114" t="s">
        <v>182</v>
      </c>
      <c r="B21" s="114"/>
      <c r="C21" s="225">
        <f>AUG!E31</f>
        <v>-450</v>
      </c>
      <c r="D21" s="114"/>
      <c r="E21" s="114"/>
      <c r="F21" s="114" t="s">
        <v>182</v>
      </c>
      <c r="G21" s="207">
        <f>AUG!I31</f>
        <v>-450</v>
      </c>
      <c r="H21" s="114"/>
      <c r="I21" s="114"/>
    </row>
    <row r="22" spans="1:9" x14ac:dyDescent="0.25">
      <c r="A22" s="114"/>
      <c r="B22" s="114"/>
      <c r="C22" s="225">
        <f>SUM(C20:C21)</f>
        <v>18850</v>
      </c>
      <c r="D22" s="114"/>
      <c r="E22" s="114"/>
      <c r="F22" s="114"/>
      <c r="G22" s="207"/>
      <c r="H22" s="114"/>
      <c r="I22" s="114"/>
    </row>
    <row r="23" spans="1:9" x14ac:dyDescent="0.25">
      <c r="A23" s="114" t="s">
        <v>258</v>
      </c>
      <c r="B23" s="114"/>
      <c r="C23" s="209">
        <v>0.1</v>
      </c>
      <c r="D23" s="225">
        <f>C23*C20</f>
        <v>1930</v>
      </c>
      <c r="E23" s="114"/>
      <c r="F23" s="114" t="s">
        <v>258</v>
      </c>
      <c r="G23" s="209">
        <v>0.1</v>
      </c>
      <c r="H23" s="225">
        <f>G23*C20</f>
        <v>1930</v>
      </c>
      <c r="I23" s="114"/>
    </row>
    <row r="24" spans="1:9" x14ac:dyDescent="0.25">
      <c r="A24" s="88"/>
      <c r="B24" s="88"/>
      <c r="C24" s="207"/>
      <c r="D24" s="207"/>
      <c r="E24" s="114"/>
      <c r="F24" s="88"/>
      <c r="G24" s="207"/>
      <c r="H24" s="207"/>
      <c r="I24" s="114"/>
    </row>
    <row r="25" spans="1:9" x14ac:dyDescent="0.25">
      <c r="A25" s="211" t="s">
        <v>155</v>
      </c>
      <c r="B25" s="211"/>
      <c r="C25" s="88"/>
      <c r="D25" s="114"/>
      <c r="E25" s="114"/>
      <c r="F25" s="211" t="s">
        <v>155</v>
      </c>
      <c r="G25" s="88"/>
      <c r="H25" s="114"/>
      <c r="I25" s="114"/>
    </row>
    <row r="26" spans="1:9" x14ac:dyDescent="0.25">
      <c r="A26" s="243">
        <v>43353</v>
      </c>
      <c r="B26" s="243"/>
      <c r="C26" s="88"/>
      <c r="D26" s="225">
        <v>16960</v>
      </c>
      <c r="E26" s="114"/>
      <c r="F26" s="243">
        <v>43353</v>
      </c>
      <c r="G26" s="243"/>
      <c r="H26" s="225">
        <v>16960</v>
      </c>
      <c r="I26" s="88"/>
    </row>
    <row r="27" spans="1:9" x14ac:dyDescent="0.25">
      <c r="A27" s="231" t="s">
        <v>225</v>
      </c>
      <c r="B27" s="231"/>
      <c r="C27" s="88"/>
      <c r="D27" s="114">
        <v>985</v>
      </c>
      <c r="E27" s="114"/>
      <c r="F27" s="231" t="s">
        <v>272</v>
      </c>
      <c r="G27" s="231"/>
      <c r="H27" s="114">
        <v>985</v>
      </c>
      <c r="I27" s="88"/>
    </row>
    <row r="28" spans="1:9" x14ac:dyDescent="0.25">
      <c r="A28" s="231"/>
      <c r="B28" s="231"/>
      <c r="C28" s="114"/>
      <c r="D28" s="115"/>
      <c r="E28" s="114"/>
      <c r="F28" s="231"/>
      <c r="G28" s="231"/>
      <c r="H28" s="115"/>
      <c r="I28" s="88"/>
    </row>
    <row r="29" spans="1:9" x14ac:dyDescent="0.25">
      <c r="A29" s="231"/>
      <c r="B29" s="114"/>
      <c r="C29" s="114"/>
      <c r="D29" s="115"/>
      <c r="E29" s="114"/>
      <c r="F29" s="231"/>
      <c r="G29" s="114"/>
      <c r="H29" s="115"/>
      <c r="I29" s="114"/>
    </row>
    <row r="30" spans="1:9" x14ac:dyDescent="0.25">
      <c r="A30" s="212"/>
      <c r="B30" s="212"/>
      <c r="C30" s="114"/>
      <c r="D30" s="115"/>
      <c r="E30" s="207"/>
      <c r="F30" s="212"/>
      <c r="G30" s="114"/>
      <c r="H30" s="115"/>
      <c r="I30" s="207"/>
    </row>
    <row r="31" spans="1:9" x14ac:dyDescent="0.25">
      <c r="A31" s="232" t="s">
        <v>2</v>
      </c>
      <c r="B31" s="232"/>
      <c r="C31" s="225">
        <f>C22</f>
        <v>18850</v>
      </c>
      <c r="D31" s="225">
        <f>SUM(D23:D30)</f>
        <v>19875</v>
      </c>
      <c r="E31" s="225">
        <f>C31-D31</f>
        <v>-1025</v>
      </c>
      <c r="F31" s="236"/>
      <c r="G31" s="225">
        <f>G20+G21</f>
        <v>18850</v>
      </c>
      <c r="H31" s="225">
        <f>SUM(H23:H30)</f>
        <v>19875</v>
      </c>
      <c r="I31" s="225">
        <f>G31-H31</f>
        <v>-1025</v>
      </c>
    </row>
    <row r="32" spans="1:9" x14ac:dyDescent="0.25">
      <c r="A32" s="201"/>
      <c r="B32" s="201"/>
      <c r="C32" s="201"/>
      <c r="D32" s="201"/>
      <c r="E32" s="201"/>
      <c r="F32" s="201"/>
      <c r="G32" s="201"/>
      <c r="H32" s="201"/>
      <c r="I32" s="201"/>
    </row>
    <row r="33" spans="1:10" x14ac:dyDescent="0.25">
      <c r="A33" s="118" t="s">
        <v>242</v>
      </c>
      <c r="B33" s="118"/>
      <c r="C33" s="56"/>
      <c r="D33" s="56" t="s">
        <v>247</v>
      </c>
      <c r="E33" s="53"/>
      <c r="F33" s="56"/>
      <c r="G33" s="84" t="s">
        <v>244</v>
      </c>
      <c r="J33" s="201"/>
    </row>
    <row r="34" spans="1:10" x14ac:dyDescent="0.25">
      <c r="A34" s="56"/>
      <c r="B34" s="56"/>
      <c r="C34" s="56"/>
      <c r="D34" s="56"/>
      <c r="E34" s="56"/>
      <c r="F34" s="56"/>
      <c r="G34" s="56"/>
    </row>
    <row r="35" spans="1:10" x14ac:dyDescent="0.25">
      <c r="A35" s="56" t="s">
        <v>241</v>
      </c>
      <c r="B35" s="56"/>
      <c r="C35" s="56"/>
      <c r="D35" s="56" t="s">
        <v>159</v>
      </c>
      <c r="E35" s="56"/>
      <c r="F35" s="56"/>
      <c r="G35" s="56" t="s">
        <v>245</v>
      </c>
    </row>
  </sheetData>
  <pageMargins left="0.7" right="0.7" top="0.75" bottom="0.75" header="0.3" footer="0.3"/>
  <pageSetup orientation="portrait" horizontalDpi="0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E31" sqref="E31"/>
    </sheetView>
  </sheetViews>
  <sheetFormatPr defaultRowHeight="15" x14ac:dyDescent="0.25"/>
  <cols>
    <col min="1" max="1" width="13.85546875" style="67" customWidth="1"/>
    <col min="2" max="2" width="4.85546875" style="67" customWidth="1"/>
    <col min="3" max="3" width="8.85546875" style="67" customWidth="1"/>
    <col min="4" max="4" width="9.140625" style="67"/>
    <col min="5" max="5" width="9.140625" style="67" customWidth="1"/>
    <col min="6" max="6" width="10.7109375" style="67" customWidth="1"/>
    <col min="7" max="7" width="10.140625" style="67" customWidth="1"/>
    <col min="8" max="8" width="8.140625" style="67" customWidth="1"/>
    <col min="9" max="9" width="8.5703125" style="67" customWidth="1"/>
    <col min="10" max="16384" width="9.140625" style="67"/>
  </cols>
  <sheetData>
    <row r="1" spans="1:8" ht="21" x14ac:dyDescent="0.35">
      <c r="A1" s="229" t="s">
        <v>34</v>
      </c>
      <c r="B1" s="229"/>
      <c r="D1" s="234"/>
      <c r="E1" s="234"/>
      <c r="F1" s="234"/>
    </row>
    <row r="2" spans="1:8" ht="23.25" x14ac:dyDescent="0.25">
      <c r="A2" s="235" t="s">
        <v>273</v>
      </c>
      <c r="B2" s="235"/>
      <c r="C2" s="77"/>
      <c r="D2" s="77"/>
      <c r="E2" s="77"/>
      <c r="F2" s="78"/>
    </row>
    <row r="3" spans="1:8" x14ac:dyDescent="0.25">
      <c r="A3" s="202" t="s">
        <v>0</v>
      </c>
      <c r="B3" s="202" t="s">
        <v>257</v>
      </c>
      <c r="C3" s="202" t="s">
        <v>10</v>
      </c>
      <c r="D3" s="202" t="s">
        <v>9</v>
      </c>
      <c r="E3" s="202" t="s">
        <v>1</v>
      </c>
      <c r="F3" s="221" t="s">
        <v>2</v>
      </c>
      <c r="G3" s="221" t="s">
        <v>3</v>
      </c>
      <c r="H3" s="223" t="s">
        <v>152</v>
      </c>
    </row>
    <row r="4" spans="1:8" x14ac:dyDescent="0.25">
      <c r="A4" s="2" t="s">
        <v>262</v>
      </c>
      <c r="B4" s="2">
        <v>1</v>
      </c>
      <c r="C4" s="245">
        <v>200</v>
      </c>
      <c r="D4" s="18">
        <v>0</v>
      </c>
      <c r="E4" s="238">
        <v>5000</v>
      </c>
      <c r="F4" s="238">
        <f t="shared" ref="F4:F11" si="0">E4+D4</f>
        <v>5000</v>
      </c>
      <c r="G4" s="88">
        <v>5000</v>
      </c>
      <c r="H4" s="226">
        <f>F4-G4</f>
        <v>0</v>
      </c>
    </row>
    <row r="5" spans="1:8" x14ac:dyDescent="0.25">
      <c r="A5" s="4" t="s">
        <v>170</v>
      </c>
      <c r="B5" s="4">
        <v>2</v>
      </c>
      <c r="C5" s="246"/>
      <c r="D5" s="18"/>
      <c r="E5" s="237"/>
      <c r="F5" s="238">
        <f t="shared" si="0"/>
        <v>0</v>
      </c>
      <c r="G5" s="88"/>
      <c r="H5" s="226">
        <f t="shared" ref="H5:H14" si="1">F5-G5</f>
        <v>0</v>
      </c>
    </row>
    <row r="6" spans="1:8" x14ac:dyDescent="0.25">
      <c r="A6" s="2" t="s">
        <v>256</v>
      </c>
      <c r="B6" s="2">
        <v>3</v>
      </c>
      <c r="C6" s="245">
        <v>200</v>
      </c>
      <c r="D6" s="18">
        <v>0</v>
      </c>
      <c r="E6" s="238">
        <v>4300</v>
      </c>
      <c r="F6" s="238">
        <f t="shared" si="0"/>
        <v>4300</v>
      </c>
      <c r="G6" s="88">
        <v>4300</v>
      </c>
      <c r="H6" s="226">
        <f t="shared" si="1"/>
        <v>0</v>
      </c>
    </row>
    <row r="7" spans="1:8" x14ac:dyDescent="0.25">
      <c r="A7" s="4" t="s">
        <v>224</v>
      </c>
      <c r="B7" s="4">
        <v>4</v>
      </c>
      <c r="C7" s="245"/>
      <c r="D7" s="18"/>
      <c r="E7" s="238">
        <v>2500</v>
      </c>
      <c r="F7" s="238">
        <f t="shared" si="0"/>
        <v>2500</v>
      </c>
      <c r="G7" s="88">
        <v>2500</v>
      </c>
      <c r="H7" s="226">
        <f t="shared" si="1"/>
        <v>0</v>
      </c>
    </row>
    <row r="8" spans="1:8" x14ac:dyDescent="0.25">
      <c r="A8" s="2" t="s">
        <v>271</v>
      </c>
      <c r="B8" s="2" t="s">
        <v>42</v>
      </c>
      <c r="C8" s="244">
        <v>200</v>
      </c>
      <c r="D8" s="88"/>
      <c r="E8" s="237">
        <v>1500</v>
      </c>
      <c r="F8" s="238">
        <f t="shared" si="0"/>
        <v>1500</v>
      </c>
      <c r="G8" s="88">
        <v>1500</v>
      </c>
      <c r="H8" s="226">
        <f t="shared" si="1"/>
        <v>0</v>
      </c>
    </row>
    <row r="9" spans="1:8" x14ac:dyDescent="0.25">
      <c r="A9" s="4" t="s">
        <v>91</v>
      </c>
      <c r="B9" s="4" t="s">
        <v>44</v>
      </c>
      <c r="C9" s="244">
        <v>100</v>
      </c>
      <c r="D9" s="88"/>
      <c r="E9" s="237">
        <v>1500</v>
      </c>
      <c r="F9" s="238">
        <f t="shared" si="0"/>
        <v>1500</v>
      </c>
      <c r="G9" s="88">
        <v>1500</v>
      </c>
      <c r="H9" s="226">
        <f t="shared" si="1"/>
        <v>0</v>
      </c>
    </row>
    <row r="10" spans="1:8" x14ac:dyDescent="0.25">
      <c r="A10" s="2" t="s">
        <v>266</v>
      </c>
      <c r="B10" s="2" t="s">
        <v>49</v>
      </c>
      <c r="C10" s="246">
        <v>200</v>
      </c>
      <c r="D10" s="18"/>
      <c r="E10" s="237">
        <v>3000</v>
      </c>
      <c r="F10" s="238">
        <f t="shared" si="0"/>
        <v>3000</v>
      </c>
      <c r="G10" s="88">
        <v>3000</v>
      </c>
      <c r="H10" s="226">
        <f t="shared" si="1"/>
        <v>0</v>
      </c>
    </row>
    <row r="11" spans="1:8" x14ac:dyDescent="0.25">
      <c r="A11" s="4" t="s">
        <v>227</v>
      </c>
      <c r="B11" s="4" t="s">
        <v>66</v>
      </c>
      <c r="C11" s="246">
        <v>200</v>
      </c>
      <c r="D11" s="18"/>
      <c r="E11" s="237">
        <v>3000</v>
      </c>
      <c r="F11" s="238">
        <f t="shared" si="0"/>
        <v>3000</v>
      </c>
      <c r="G11" s="88">
        <v>3000</v>
      </c>
      <c r="H11" s="226">
        <f t="shared" si="1"/>
        <v>0</v>
      </c>
    </row>
    <row r="12" spans="1:8" x14ac:dyDescent="0.25">
      <c r="A12" s="88"/>
      <c r="B12" s="88"/>
      <c r="C12" s="88"/>
      <c r="D12" s="88"/>
      <c r="E12" s="88"/>
      <c r="F12" s="88"/>
      <c r="G12" s="88"/>
      <c r="H12" s="226">
        <f t="shared" si="1"/>
        <v>0</v>
      </c>
    </row>
    <row r="13" spans="1:8" x14ac:dyDescent="0.25">
      <c r="A13" s="4"/>
      <c r="B13" s="4"/>
      <c r="C13" s="247"/>
      <c r="D13" s="114"/>
      <c r="E13" s="237"/>
      <c r="F13" s="238">
        <f>C13+D13+E13</f>
        <v>0</v>
      </c>
      <c r="G13" s="88"/>
      <c r="H13" s="226">
        <f t="shared" si="1"/>
        <v>0</v>
      </c>
    </row>
    <row r="14" spans="1:8" x14ac:dyDescent="0.25">
      <c r="A14" s="4"/>
      <c r="B14" s="4"/>
      <c r="C14" s="246"/>
      <c r="D14" s="18"/>
      <c r="E14" s="238"/>
      <c r="F14" s="238">
        <f>C14+D14+E14</f>
        <v>0</v>
      </c>
      <c r="G14" s="88"/>
      <c r="H14" s="226">
        <f t="shared" si="1"/>
        <v>0</v>
      </c>
    </row>
    <row r="15" spans="1:8" x14ac:dyDescent="0.25">
      <c r="A15" s="16" t="s">
        <v>2</v>
      </c>
      <c r="B15" s="16"/>
      <c r="C15" s="245">
        <f>SUM(C4:C14)</f>
        <v>1100</v>
      </c>
      <c r="D15" s="18"/>
      <c r="E15" s="241">
        <f>SUM(E4:E14)</f>
        <v>20800</v>
      </c>
      <c r="F15" s="241">
        <f>SUM(F4:F14)</f>
        <v>20800</v>
      </c>
      <c r="G15" s="88">
        <f>SUM(G4:G14)</f>
        <v>20800</v>
      </c>
      <c r="H15" s="226">
        <f>SUM(H4:H14)</f>
        <v>0</v>
      </c>
    </row>
    <row r="16" spans="1:8" ht="16.5" x14ac:dyDescent="0.35">
      <c r="A16" s="62"/>
      <c r="B16" s="62"/>
      <c r="C16" s="23"/>
      <c r="D16" s="201"/>
      <c r="E16" s="96" t="s">
        <v>166</v>
      </c>
      <c r="F16" s="201"/>
    </row>
    <row r="18" spans="1:12" x14ac:dyDescent="0.25">
      <c r="A18" s="205" t="s">
        <v>148</v>
      </c>
      <c r="B18" s="205"/>
      <c r="C18" s="201"/>
      <c r="D18" s="102"/>
      <c r="E18" s="103"/>
      <c r="F18" s="205"/>
      <c r="G18" s="201"/>
      <c r="H18" s="102"/>
      <c r="I18" s="103"/>
    </row>
    <row r="19" spans="1:12" ht="15.75" x14ac:dyDescent="0.25">
      <c r="A19" s="233" t="s">
        <v>149</v>
      </c>
      <c r="B19" s="233"/>
      <c r="C19" s="233" t="s">
        <v>150</v>
      </c>
      <c r="D19" s="233" t="s">
        <v>151</v>
      </c>
      <c r="E19" s="233" t="s">
        <v>152</v>
      </c>
      <c r="F19" s="233" t="s">
        <v>149</v>
      </c>
      <c r="G19" s="233" t="s">
        <v>150</v>
      </c>
      <c r="H19" s="233" t="s">
        <v>151</v>
      </c>
      <c r="I19" s="233" t="s">
        <v>152</v>
      </c>
    </row>
    <row r="20" spans="1:12" x14ac:dyDescent="0.25">
      <c r="A20" s="114" t="s">
        <v>274</v>
      </c>
      <c r="B20" s="114"/>
      <c r="C20" s="225">
        <f>E15</f>
        <v>20800</v>
      </c>
      <c r="D20" s="114"/>
      <c r="E20" s="114"/>
      <c r="F20" s="114" t="s">
        <v>274</v>
      </c>
      <c r="G20" s="225">
        <f>G15</f>
        <v>20800</v>
      </c>
      <c r="H20" s="114"/>
      <c r="I20" s="114"/>
    </row>
    <row r="21" spans="1:12" x14ac:dyDescent="0.25">
      <c r="A21" s="114" t="s">
        <v>182</v>
      </c>
      <c r="B21" s="114"/>
      <c r="C21" s="225">
        <f>SEPT!E31</f>
        <v>-1025</v>
      </c>
      <c r="D21" s="114"/>
      <c r="E21" s="114"/>
      <c r="F21" s="114" t="s">
        <v>182</v>
      </c>
      <c r="G21" s="225">
        <f>SEPT!I31</f>
        <v>-1025</v>
      </c>
      <c r="H21" s="114"/>
      <c r="I21" s="114"/>
    </row>
    <row r="22" spans="1:12" x14ac:dyDescent="0.25">
      <c r="A22" s="114"/>
      <c r="B22" s="114"/>
      <c r="C22" s="225">
        <f>SUM(C20:C21)</f>
        <v>19775</v>
      </c>
      <c r="D22" s="114"/>
      <c r="E22" s="114"/>
      <c r="F22" s="114"/>
      <c r="G22" s="207"/>
      <c r="H22" s="114"/>
      <c r="I22" s="114"/>
    </row>
    <row r="23" spans="1:12" x14ac:dyDescent="0.25">
      <c r="A23" s="114" t="s">
        <v>258</v>
      </c>
      <c r="B23" s="114"/>
      <c r="C23" s="209">
        <v>0.1</v>
      </c>
      <c r="D23" s="225">
        <f>C23*C20</f>
        <v>2080</v>
      </c>
      <c r="E23" s="114"/>
      <c r="F23" s="114" t="s">
        <v>258</v>
      </c>
      <c r="G23" s="209">
        <v>0.1</v>
      </c>
      <c r="H23" s="225">
        <f>G23*C20</f>
        <v>2080</v>
      </c>
      <c r="I23" s="114"/>
    </row>
    <row r="24" spans="1:12" x14ac:dyDescent="0.25">
      <c r="A24" s="88"/>
      <c r="B24" s="88"/>
      <c r="C24" s="207"/>
      <c r="D24" s="207"/>
      <c r="E24" s="114"/>
      <c r="F24" s="88"/>
      <c r="G24" s="207"/>
      <c r="H24" s="207"/>
      <c r="I24" s="114"/>
      <c r="L24" s="67" t="s">
        <v>275</v>
      </c>
    </row>
    <row r="25" spans="1:12" x14ac:dyDescent="0.25">
      <c r="A25" s="211" t="s">
        <v>155</v>
      </c>
      <c r="B25" s="211"/>
      <c r="C25" s="88"/>
      <c r="D25" s="114"/>
      <c r="E25" s="114"/>
      <c r="F25" s="211" t="s">
        <v>155</v>
      </c>
      <c r="G25" s="88"/>
      <c r="H25" s="114"/>
      <c r="I25" s="114"/>
    </row>
    <row r="26" spans="1:12" x14ac:dyDescent="0.25">
      <c r="A26" s="243">
        <v>43379</v>
      </c>
      <c r="B26" s="243"/>
      <c r="C26" s="88"/>
      <c r="D26" s="225">
        <v>6000</v>
      </c>
      <c r="E26" s="114"/>
      <c r="F26" s="243">
        <v>43379</v>
      </c>
      <c r="G26" s="243"/>
      <c r="H26" s="225">
        <v>6000</v>
      </c>
      <c r="I26" s="88"/>
    </row>
    <row r="27" spans="1:12" x14ac:dyDescent="0.25">
      <c r="A27" s="231" t="s">
        <v>96</v>
      </c>
      <c r="B27" s="231"/>
      <c r="C27" s="88"/>
      <c r="D27" s="114">
        <v>3000</v>
      </c>
      <c r="E27" s="114"/>
      <c r="F27" s="231" t="s">
        <v>96</v>
      </c>
      <c r="G27" s="231"/>
      <c r="H27" s="114">
        <v>3000</v>
      </c>
      <c r="I27" s="88"/>
    </row>
    <row r="28" spans="1:12" x14ac:dyDescent="0.25">
      <c r="A28" s="231">
        <v>43383</v>
      </c>
      <c r="B28" s="231"/>
      <c r="C28" s="114"/>
      <c r="D28" s="115">
        <v>10945</v>
      </c>
      <c r="E28" s="114"/>
      <c r="F28" s="231">
        <v>43383</v>
      </c>
      <c r="G28" s="231"/>
      <c r="H28" s="115">
        <v>10945</v>
      </c>
      <c r="I28" s="88"/>
    </row>
    <row r="29" spans="1:12" x14ac:dyDescent="0.25">
      <c r="A29" s="231"/>
      <c r="B29" s="114"/>
      <c r="C29" s="114"/>
      <c r="D29" s="115"/>
      <c r="E29" s="114"/>
      <c r="F29" s="231"/>
      <c r="G29" s="114"/>
      <c r="H29" s="115"/>
      <c r="I29" s="114"/>
    </row>
    <row r="30" spans="1:12" x14ac:dyDescent="0.25">
      <c r="A30" s="212"/>
      <c r="B30" s="212"/>
      <c r="C30" s="114"/>
      <c r="D30" s="115"/>
      <c r="E30" s="207"/>
      <c r="F30" s="212"/>
      <c r="G30" s="114"/>
      <c r="H30" s="115"/>
      <c r="I30" s="207"/>
    </row>
    <row r="31" spans="1:12" x14ac:dyDescent="0.25">
      <c r="A31" s="232" t="s">
        <v>2</v>
      </c>
      <c r="B31" s="232"/>
      <c r="C31" s="225">
        <f>C22</f>
        <v>19775</v>
      </c>
      <c r="D31" s="225">
        <f>SUM(D23:D30)</f>
        <v>22025</v>
      </c>
      <c r="E31" s="225">
        <f>C31-D31</f>
        <v>-2250</v>
      </c>
      <c r="F31" s="236"/>
      <c r="G31" s="225">
        <f>G20+G21</f>
        <v>19775</v>
      </c>
      <c r="H31" s="225">
        <f>SUM(H23:H30)</f>
        <v>22025</v>
      </c>
      <c r="I31" s="225">
        <f>G31-H31</f>
        <v>-2250</v>
      </c>
    </row>
    <row r="32" spans="1:12" x14ac:dyDescent="0.25">
      <c r="A32" s="201"/>
      <c r="B32" s="201"/>
      <c r="C32" s="201"/>
      <c r="D32" s="201"/>
      <c r="E32" s="201"/>
      <c r="F32" s="201"/>
      <c r="G32" s="201"/>
      <c r="H32" s="201"/>
      <c r="I32" s="201"/>
    </row>
    <row r="33" spans="1:10" x14ac:dyDescent="0.25">
      <c r="A33" s="118" t="s">
        <v>242</v>
      </c>
      <c r="B33" s="118"/>
      <c r="C33" s="56"/>
      <c r="D33" s="56" t="s">
        <v>247</v>
      </c>
      <c r="E33" s="53"/>
      <c r="F33" s="56"/>
      <c r="G33" s="84" t="s">
        <v>244</v>
      </c>
      <c r="J33" s="201"/>
    </row>
    <row r="34" spans="1:10" x14ac:dyDescent="0.25">
      <c r="A34" s="56"/>
      <c r="B34" s="56"/>
      <c r="C34" s="56"/>
      <c r="D34" s="56"/>
      <c r="E34" s="56"/>
      <c r="F34" s="56"/>
      <c r="G34" s="56"/>
    </row>
    <row r="35" spans="1:10" x14ac:dyDescent="0.25">
      <c r="A35" s="56" t="s">
        <v>241</v>
      </c>
      <c r="B35" s="56"/>
      <c r="C35" s="56"/>
      <c r="D35" s="56" t="s">
        <v>159</v>
      </c>
      <c r="E35" s="56"/>
      <c r="F35" s="56"/>
      <c r="G35" s="56" t="s">
        <v>245</v>
      </c>
    </row>
  </sheetData>
  <pageMargins left="0.7" right="0.7" top="0.75" bottom="0.75" header="0.3" footer="0.3"/>
  <pageSetup orientation="portrait" horizontalDpi="0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workbookViewId="0">
      <selection activeCell="G32" sqref="G32"/>
    </sheetView>
  </sheetViews>
  <sheetFormatPr defaultRowHeight="15" x14ac:dyDescent="0.25"/>
  <cols>
    <col min="1" max="1" width="13.85546875" style="67" customWidth="1"/>
    <col min="2" max="2" width="4.85546875" style="67" customWidth="1"/>
    <col min="3" max="3" width="8.85546875" style="67" customWidth="1"/>
    <col min="4" max="4" width="9.140625" style="67"/>
    <col min="5" max="5" width="9.140625" style="67" customWidth="1"/>
    <col min="6" max="6" width="10.7109375" style="67" customWidth="1"/>
    <col min="7" max="7" width="10.140625" style="67" customWidth="1"/>
    <col min="8" max="8" width="8.140625" style="67" customWidth="1"/>
    <col min="9" max="9" width="8.5703125" style="67" customWidth="1"/>
    <col min="10" max="16384" width="9.140625" style="67"/>
  </cols>
  <sheetData>
    <row r="1" spans="1:8" ht="21" x14ac:dyDescent="0.35">
      <c r="A1" s="229" t="s">
        <v>34</v>
      </c>
      <c r="B1" s="229"/>
      <c r="D1" s="234"/>
      <c r="E1" s="234"/>
      <c r="F1" s="234"/>
    </row>
    <row r="2" spans="1:8" ht="23.25" x14ac:dyDescent="0.25">
      <c r="A2" s="235" t="s">
        <v>276</v>
      </c>
      <c r="B2" s="235"/>
      <c r="C2" s="77"/>
      <c r="D2" s="77"/>
      <c r="E2" s="77"/>
      <c r="F2" s="78"/>
    </row>
    <row r="3" spans="1:8" x14ac:dyDescent="0.25">
      <c r="A3" s="202" t="s">
        <v>0</v>
      </c>
      <c r="B3" s="202" t="s">
        <v>257</v>
      </c>
      <c r="C3" s="202" t="s">
        <v>10</v>
      </c>
      <c r="D3" s="202" t="s">
        <v>9</v>
      </c>
      <c r="E3" s="202" t="s">
        <v>1</v>
      </c>
      <c r="F3" s="221" t="s">
        <v>2</v>
      </c>
      <c r="G3" s="221" t="s">
        <v>3</v>
      </c>
      <c r="H3" s="223" t="s">
        <v>152</v>
      </c>
    </row>
    <row r="4" spans="1:8" x14ac:dyDescent="0.25">
      <c r="A4" s="2" t="s">
        <v>262</v>
      </c>
      <c r="B4" s="2">
        <v>1</v>
      </c>
      <c r="C4" s="249">
        <v>200</v>
      </c>
      <c r="D4" s="250">
        <v>0</v>
      </c>
      <c r="E4" s="251">
        <v>5000</v>
      </c>
      <c r="F4" s="251">
        <f t="shared" ref="F4:F11" si="0">E4+D4</f>
        <v>5000</v>
      </c>
      <c r="G4" s="252">
        <v>5000</v>
      </c>
      <c r="H4" s="253">
        <f>F4-G4</f>
        <v>0</v>
      </c>
    </row>
    <row r="5" spans="1:8" x14ac:dyDescent="0.25">
      <c r="A5" s="4" t="s">
        <v>260</v>
      </c>
      <c r="B5" s="4">
        <v>2</v>
      </c>
      <c r="C5" s="254"/>
      <c r="D5" s="250"/>
      <c r="E5" s="255"/>
      <c r="F5" s="251">
        <f t="shared" si="0"/>
        <v>0</v>
      </c>
      <c r="G5" s="252"/>
      <c r="H5" s="253">
        <f t="shared" ref="H5:H14" si="1">F5-G5</f>
        <v>0</v>
      </c>
    </row>
    <row r="6" spans="1:8" x14ac:dyDescent="0.25">
      <c r="A6" s="2" t="s">
        <v>256</v>
      </c>
      <c r="B6" s="2">
        <v>3</v>
      </c>
      <c r="C6" s="249">
        <v>200</v>
      </c>
      <c r="D6" s="250">
        <v>0</v>
      </c>
      <c r="E6" s="251">
        <v>4300</v>
      </c>
      <c r="F6" s="251">
        <f t="shared" si="0"/>
        <v>4300</v>
      </c>
      <c r="G6" s="252">
        <v>4300</v>
      </c>
      <c r="H6" s="253">
        <f t="shared" si="1"/>
        <v>0</v>
      </c>
    </row>
    <row r="7" spans="1:8" x14ac:dyDescent="0.25">
      <c r="A7" s="4" t="s">
        <v>224</v>
      </c>
      <c r="B7" s="4">
        <v>4</v>
      </c>
      <c r="C7" s="249">
        <v>400</v>
      </c>
      <c r="D7" s="250"/>
      <c r="E7" s="251">
        <v>2500</v>
      </c>
      <c r="F7" s="251">
        <f t="shared" si="0"/>
        <v>2500</v>
      </c>
      <c r="G7" s="252">
        <v>2500</v>
      </c>
      <c r="H7" s="253">
        <f t="shared" si="1"/>
        <v>0</v>
      </c>
    </row>
    <row r="8" spans="1:8" x14ac:dyDescent="0.25">
      <c r="A8" s="2" t="s">
        <v>271</v>
      </c>
      <c r="B8" s="2" t="s">
        <v>42</v>
      </c>
      <c r="C8" s="256">
        <v>400</v>
      </c>
      <c r="D8" s="252"/>
      <c r="E8" s="255">
        <v>1500</v>
      </c>
      <c r="F8" s="251">
        <f t="shared" si="0"/>
        <v>1500</v>
      </c>
      <c r="G8" s="252">
        <v>1500</v>
      </c>
      <c r="H8" s="253">
        <f t="shared" si="1"/>
        <v>0</v>
      </c>
    </row>
    <row r="9" spans="1:8" x14ac:dyDescent="0.25">
      <c r="A9" s="4" t="s">
        <v>91</v>
      </c>
      <c r="B9" s="4" t="s">
        <v>44</v>
      </c>
      <c r="C9" s="256">
        <v>100</v>
      </c>
      <c r="D9" s="252"/>
      <c r="E9" s="255">
        <v>1500</v>
      </c>
      <c r="F9" s="251">
        <f t="shared" si="0"/>
        <v>1500</v>
      </c>
      <c r="G9" s="252">
        <v>1500</v>
      </c>
      <c r="H9" s="253">
        <f t="shared" si="1"/>
        <v>0</v>
      </c>
    </row>
    <row r="10" spans="1:8" x14ac:dyDescent="0.25">
      <c r="A10" s="2" t="s">
        <v>266</v>
      </c>
      <c r="B10" s="2" t="s">
        <v>49</v>
      </c>
      <c r="C10" s="254">
        <v>200</v>
      </c>
      <c r="D10" s="250"/>
      <c r="E10" s="255">
        <v>3000</v>
      </c>
      <c r="F10" s="251">
        <f t="shared" si="0"/>
        <v>3000</v>
      </c>
      <c r="G10" s="252">
        <v>3000</v>
      </c>
      <c r="H10" s="253">
        <f t="shared" si="1"/>
        <v>0</v>
      </c>
    </row>
    <row r="11" spans="1:8" x14ac:dyDescent="0.25">
      <c r="A11" s="4" t="s">
        <v>227</v>
      </c>
      <c r="B11" s="4" t="s">
        <v>66</v>
      </c>
      <c r="C11" s="254">
        <v>200</v>
      </c>
      <c r="D11" s="250"/>
      <c r="E11" s="255">
        <v>3000</v>
      </c>
      <c r="F11" s="251">
        <f t="shared" si="0"/>
        <v>3000</v>
      </c>
      <c r="G11" s="252">
        <v>3000</v>
      </c>
      <c r="H11" s="253">
        <f t="shared" si="1"/>
        <v>0</v>
      </c>
    </row>
    <row r="12" spans="1:8" x14ac:dyDescent="0.25">
      <c r="A12" s="88"/>
      <c r="B12" s="248"/>
      <c r="C12" s="252"/>
      <c r="D12" s="252"/>
      <c r="E12" s="252"/>
      <c r="F12" s="252"/>
      <c r="G12" s="252"/>
      <c r="H12" s="253">
        <f t="shared" si="1"/>
        <v>0</v>
      </c>
    </row>
    <row r="13" spans="1:8" x14ac:dyDescent="0.25">
      <c r="A13" s="4"/>
      <c r="B13" s="4"/>
      <c r="C13" s="257"/>
      <c r="D13" s="252"/>
      <c r="E13" s="255"/>
      <c r="F13" s="251">
        <f>C13+D13+E13</f>
        <v>0</v>
      </c>
      <c r="G13" s="252"/>
      <c r="H13" s="253">
        <f t="shared" si="1"/>
        <v>0</v>
      </c>
    </row>
    <row r="14" spans="1:8" x14ac:dyDescent="0.25">
      <c r="A14" s="4"/>
      <c r="B14" s="4"/>
      <c r="C14" s="254"/>
      <c r="D14" s="250"/>
      <c r="E14" s="251"/>
      <c r="F14" s="251">
        <f>C14+D14+E14</f>
        <v>0</v>
      </c>
      <c r="G14" s="252"/>
      <c r="H14" s="253">
        <f t="shared" si="1"/>
        <v>0</v>
      </c>
    </row>
    <row r="15" spans="1:8" x14ac:dyDescent="0.25">
      <c r="A15" s="262" t="s">
        <v>2</v>
      </c>
      <c r="B15" s="263"/>
      <c r="C15" s="261">
        <f>SUM(C4:C14)</f>
        <v>1700</v>
      </c>
      <c r="D15" s="264"/>
      <c r="E15" s="258">
        <f>SUM(E4:E14)</f>
        <v>20800</v>
      </c>
      <c r="F15" s="258">
        <f>SUM(F4:F14)</f>
        <v>20800</v>
      </c>
      <c r="G15" s="259">
        <f>SUM(G4:G14)</f>
        <v>20800</v>
      </c>
      <c r="H15" s="253">
        <f>SUM(H4:H14)</f>
        <v>0</v>
      </c>
    </row>
    <row r="16" spans="1:8" ht="16.5" x14ac:dyDescent="0.35">
      <c r="A16" s="62"/>
      <c r="B16" s="62"/>
      <c r="C16" s="23"/>
      <c r="D16" s="201"/>
      <c r="E16" s="96" t="s">
        <v>166</v>
      </c>
      <c r="F16" s="201"/>
    </row>
    <row r="18" spans="1:9" x14ac:dyDescent="0.25">
      <c r="A18" s="205" t="s">
        <v>148</v>
      </c>
      <c r="B18" s="205"/>
      <c r="C18" s="201"/>
      <c r="D18" s="102"/>
      <c r="E18" s="103"/>
      <c r="F18" s="205"/>
      <c r="G18" s="201"/>
      <c r="H18" s="102"/>
      <c r="I18" s="103"/>
    </row>
    <row r="19" spans="1:9" ht="15.75" x14ac:dyDescent="0.25">
      <c r="A19" s="233" t="s">
        <v>149</v>
      </c>
      <c r="B19" s="233"/>
      <c r="C19" s="233" t="s">
        <v>150</v>
      </c>
      <c r="D19" s="233" t="s">
        <v>151</v>
      </c>
      <c r="E19" s="233" t="s">
        <v>152</v>
      </c>
      <c r="F19" s="233" t="s">
        <v>149</v>
      </c>
      <c r="G19" s="233" t="s">
        <v>150</v>
      </c>
      <c r="H19" s="233" t="s">
        <v>151</v>
      </c>
      <c r="I19" s="233" t="s">
        <v>152</v>
      </c>
    </row>
    <row r="20" spans="1:9" x14ac:dyDescent="0.25">
      <c r="A20" s="114" t="s">
        <v>277</v>
      </c>
      <c r="B20" s="114"/>
      <c r="C20" s="225">
        <f>E15</f>
        <v>20800</v>
      </c>
      <c r="D20" s="114"/>
      <c r="E20" s="114"/>
      <c r="F20" s="114" t="s">
        <v>277</v>
      </c>
      <c r="G20" s="225">
        <f>G15</f>
        <v>20800</v>
      </c>
      <c r="H20" s="114"/>
      <c r="I20" s="114"/>
    </row>
    <row r="21" spans="1:9" x14ac:dyDescent="0.25">
      <c r="A21" s="114" t="s">
        <v>182</v>
      </c>
      <c r="B21" s="114"/>
      <c r="C21" s="225">
        <f>OCTO!E31</f>
        <v>-2250</v>
      </c>
      <c r="D21" s="114"/>
      <c r="E21" s="114"/>
      <c r="F21" s="114" t="s">
        <v>182</v>
      </c>
      <c r="G21" s="225">
        <f>OCTO!I31</f>
        <v>-2250</v>
      </c>
      <c r="H21" s="114"/>
      <c r="I21" s="114"/>
    </row>
    <row r="22" spans="1:9" x14ac:dyDescent="0.25">
      <c r="A22" s="114"/>
      <c r="B22" s="114"/>
      <c r="C22" s="225">
        <f>SUM(C20:C21)</f>
        <v>18550</v>
      </c>
      <c r="D22" s="114"/>
      <c r="E22" s="114"/>
      <c r="F22" s="114"/>
      <c r="G22" s="207"/>
      <c r="H22" s="114"/>
      <c r="I22" s="114"/>
    </row>
    <row r="23" spans="1:9" x14ac:dyDescent="0.25">
      <c r="A23" s="114" t="s">
        <v>258</v>
      </c>
      <c r="B23" s="114"/>
      <c r="C23" s="209">
        <v>0.1</v>
      </c>
      <c r="D23" s="225">
        <f>C23*C20</f>
        <v>2080</v>
      </c>
      <c r="E23" s="114"/>
      <c r="F23" s="114" t="s">
        <v>258</v>
      </c>
      <c r="G23" s="209">
        <v>0.1</v>
      </c>
      <c r="H23" s="225">
        <f>G23*C20</f>
        <v>2080</v>
      </c>
      <c r="I23" s="114"/>
    </row>
    <row r="24" spans="1:9" x14ac:dyDescent="0.25">
      <c r="A24" s="88"/>
      <c r="B24" s="88"/>
      <c r="C24" s="207"/>
      <c r="D24" s="207"/>
      <c r="E24" s="114"/>
      <c r="F24" s="88"/>
      <c r="G24" s="207"/>
      <c r="H24" s="207"/>
      <c r="I24" s="114"/>
    </row>
    <row r="25" spans="1:9" x14ac:dyDescent="0.25">
      <c r="A25" s="211" t="s">
        <v>155</v>
      </c>
      <c r="B25" s="211"/>
      <c r="C25" s="88"/>
      <c r="D25" s="114"/>
      <c r="E25" s="114"/>
      <c r="F25" s="211" t="s">
        <v>155</v>
      </c>
      <c r="G25" s="88"/>
      <c r="H25" s="114"/>
      <c r="I25" s="114"/>
    </row>
    <row r="26" spans="1:9" x14ac:dyDescent="0.25">
      <c r="A26" s="243">
        <v>43407</v>
      </c>
      <c r="B26" s="243"/>
      <c r="C26" s="88"/>
      <c r="D26" s="225">
        <v>7000</v>
      </c>
      <c r="E26" s="114"/>
      <c r="F26" s="243">
        <v>43407</v>
      </c>
      <c r="G26" s="243"/>
      <c r="H26" s="225">
        <v>7000</v>
      </c>
      <c r="I26" s="88"/>
    </row>
    <row r="27" spans="1:9" x14ac:dyDescent="0.25">
      <c r="A27" s="231" t="s">
        <v>96</v>
      </c>
      <c r="B27" s="231"/>
      <c r="C27" s="88"/>
      <c r="D27" s="114">
        <v>2000</v>
      </c>
      <c r="E27" s="114"/>
      <c r="F27" s="231" t="s">
        <v>96</v>
      </c>
      <c r="G27" s="231"/>
      <c r="H27" s="114">
        <v>2000</v>
      </c>
      <c r="I27" s="88"/>
    </row>
    <row r="28" spans="1:9" x14ac:dyDescent="0.25">
      <c r="A28" s="231">
        <v>43414</v>
      </c>
      <c r="B28" s="231"/>
      <c r="C28" s="114"/>
      <c r="D28" s="115">
        <v>7470</v>
      </c>
      <c r="E28" s="114"/>
      <c r="F28" s="231">
        <v>43414</v>
      </c>
      <c r="G28" s="231"/>
      <c r="H28" s="115">
        <v>7470</v>
      </c>
      <c r="I28" s="88"/>
    </row>
    <row r="29" spans="1:9" x14ac:dyDescent="0.25">
      <c r="A29" s="231"/>
      <c r="B29" s="114"/>
      <c r="C29" s="114"/>
      <c r="D29" s="115"/>
      <c r="E29" s="114"/>
      <c r="F29" s="231"/>
      <c r="G29" s="114"/>
      <c r="H29" s="115"/>
      <c r="I29" s="114"/>
    </row>
    <row r="30" spans="1:9" x14ac:dyDescent="0.25">
      <c r="A30" s="212"/>
      <c r="B30" s="212"/>
      <c r="C30" s="114"/>
      <c r="D30" s="115"/>
      <c r="E30" s="207"/>
      <c r="F30" s="212"/>
      <c r="G30" s="114"/>
      <c r="H30" s="115"/>
      <c r="I30" s="207"/>
    </row>
    <row r="31" spans="1:9" x14ac:dyDescent="0.25">
      <c r="A31" s="232" t="s">
        <v>2</v>
      </c>
      <c r="B31" s="232"/>
      <c r="C31" s="225">
        <f>C20+C21-D23</f>
        <v>16470</v>
      </c>
      <c r="D31" s="225">
        <f>SUM(D26:D30)</f>
        <v>16470</v>
      </c>
      <c r="E31" s="225">
        <f>C31-D31</f>
        <v>0</v>
      </c>
      <c r="F31" s="236"/>
      <c r="G31" s="225">
        <f>G20+G21-H23</f>
        <v>16470</v>
      </c>
      <c r="H31" s="225">
        <f>SUM(H26:H30)</f>
        <v>16470</v>
      </c>
      <c r="I31" s="225">
        <f>G31-H31</f>
        <v>0</v>
      </c>
    </row>
    <row r="32" spans="1:9" x14ac:dyDescent="0.25">
      <c r="A32" s="201"/>
      <c r="B32" s="201"/>
      <c r="C32" s="201"/>
      <c r="D32" s="201"/>
      <c r="E32" s="201"/>
      <c r="F32" s="201"/>
      <c r="G32" s="201"/>
      <c r="H32" s="201"/>
      <c r="I32" s="201"/>
    </row>
    <row r="33" spans="1:10" x14ac:dyDescent="0.25">
      <c r="A33" s="118" t="s">
        <v>242</v>
      </c>
      <c r="B33" s="118"/>
      <c r="C33" s="56"/>
      <c r="D33" s="56" t="s">
        <v>247</v>
      </c>
      <c r="E33" s="53"/>
      <c r="F33" s="56"/>
      <c r="G33" s="84" t="s">
        <v>244</v>
      </c>
      <c r="J33" s="201"/>
    </row>
    <row r="34" spans="1:10" x14ac:dyDescent="0.25">
      <c r="A34" s="56"/>
      <c r="B34" s="56"/>
      <c r="C34" s="56"/>
      <c r="D34" s="56"/>
      <c r="E34" s="56"/>
      <c r="F34" s="56"/>
      <c r="G34" s="56"/>
    </row>
    <row r="35" spans="1:10" x14ac:dyDescent="0.25">
      <c r="A35" s="56" t="s">
        <v>241</v>
      </c>
      <c r="B35" s="56"/>
      <c r="C35" s="56"/>
      <c r="D35" s="56" t="s">
        <v>159</v>
      </c>
      <c r="E35" s="56"/>
      <c r="F35" s="56"/>
      <c r="G35" s="56" t="s">
        <v>245</v>
      </c>
    </row>
  </sheetData>
  <pageMargins left="0.7" right="0.7" top="0.75" bottom="0.75" header="0.3" footer="0.3"/>
  <pageSetup orientation="portrait" horizontalDpi="0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K32" sqref="K32"/>
    </sheetView>
  </sheetViews>
  <sheetFormatPr defaultRowHeight="15" x14ac:dyDescent="0.25"/>
  <cols>
    <col min="1" max="1" width="13.85546875" style="67" customWidth="1"/>
    <col min="2" max="2" width="4.85546875" style="67" customWidth="1"/>
    <col min="3" max="3" width="8.85546875" style="67" customWidth="1"/>
    <col min="4" max="4" width="9.140625" style="67"/>
    <col min="5" max="5" width="9.140625" style="67" customWidth="1"/>
    <col min="6" max="6" width="10.7109375" style="67" customWidth="1"/>
    <col min="7" max="7" width="10.140625" style="67" customWidth="1"/>
    <col min="8" max="8" width="8.140625" style="67" customWidth="1"/>
    <col min="9" max="9" width="8.5703125" style="67" customWidth="1"/>
    <col min="10" max="16384" width="9.140625" style="67"/>
  </cols>
  <sheetData>
    <row r="1" spans="1:8" ht="18.75" x14ac:dyDescent="0.3">
      <c r="C1" s="229" t="s">
        <v>279</v>
      </c>
      <c r="D1" s="229"/>
      <c r="E1" s="229"/>
      <c r="F1" s="229"/>
    </row>
    <row r="2" spans="1:8" ht="18.75" x14ac:dyDescent="0.3">
      <c r="C2" s="229" t="s">
        <v>280</v>
      </c>
      <c r="D2" s="229"/>
      <c r="E2" s="229"/>
      <c r="F2" s="229"/>
    </row>
    <row r="3" spans="1:8" ht="18.75" x14ac:dyDescent="0.3">
      <c r="C3" s="229" t="s">
        <v>281</v>
      </c>
      <c r="D3" s="229"/>
      <c r="E3" s="229"/>
      <c r="F3" s="229"/>
    </row>
    <row r="4" spans="1:8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</row>
    <row r="5" spans="1:8" x14ac:dyDescent="0.25">
      <c r="A5" s="2" t="s">
        <v>262</v>
      </c>
      <c r="B5" s="2">
        <v>1</v>
      </c>
      <c r="C5" s="249">
        <v>200</v>
      </c>
      <c r="D5" s="250">
        <v>0</v>
      </c>
      <c r="E5" s="251">
        <v>5000</v>
      </c>
      <c r="F5" s="251">
        <f t="shared" ref="F5:F12" si="0">E5+D5</f>
        <v>5000</v>
      </c>
      <c r="G5" s="252">
        <v>5000</v>
      </c>
      <c r="H5" s="253">
        <f>F5-G5</f>
        <v>0</v>
      </c>
    </row>
    <row r="6" spans="1:8" x14ac:dyDescent="0.25">
      <c r="A6" s="4" t="s">
        <v>260</v>
      </c>
      <c r="B6" s="4">
        <v>2</v>
      </c>
      <c r="C6" s="254"/>
      <c r="D6" s="250"/>
      <c r="E6" s="255"/>
      <c r="F6" s="251">
        <f t="shared" si="0"/>
        <v>0</v>
      </c>
      <c r="G6" s="252"/>
      <c r="H6" s="253">
        <f t="shared" ref="H6:H15" si="1">F6-G6</f>
        <v>0</v>
      </c>
    </row>
    <row r="7" spans="1:8" x14ac:dyDescent="0.25">
      <c r="A7" s="2" t="s">
        <v>256</v>
      </c>
      <c r="B7" s="2">
        <v>3</v>
      </c>
      <c r="C7" s="249">
        <v>200</v>
      </c>
      <c r="D7" s="250">
        <v>0</v>
      </c>
      <c r="E7" s="251">
        <v>4300</v>
      </c>
      <c r="F7" s="251">
        <f t="shared" si="0"/>
        <v>4300</v>
      </c>
      <c r="G7" s="252">
        <v>4300</v>
      </c>
      <c r="H7" s="253">
        <f t="shared" si="1"/>
        <v>0</v>
      </c>
    </row>
    <row r="8" spans="1:8" x14ac:dyDescent="0.25">
      <c r="A8" s="4" t="s">
        <v>224</v>
      </c>
      <c r="B8" s="4">
        <v>4</v>
      </c>
      <c r="C8" s="249"/>
      <c r="D8" s="250"/>
      <c r="E8" s="251">
        <v>2500</v>
      </c>
      <c r="F8" s="251">
        <f t="shared" si="0"/>
        <v>2500</v>
      </c>
      <c r="G8" s="252">
        <v>2500</v>
      </c>
      <c r="H8" s="253">
        <f t="shared" si="1"/>
        <v>0</v>
      </c>
    </row>
    <row r="9" spans="1:8" x14ac:dyDescent="0.25">
      <c r="A9" s="2" t="s">
        <v>271</v>
      </c>
      <c r="B9" s="2" t="s">
        <v>42</v>
      </c>
      <c r="C9" s="256">
        <v>200</v>
      </c>
      <c r="D9" s="252"/>
      <c r="E9" s="255">
        <v>1500</v>
      </c>
      <c r="F9" s="251">
        <f t="shared" si="0"/>
        <v>1500</v>
      </c>
      <c r="G9" s="252">
        <v>1500</v>
      </c>
      <c r="H9" s="253">
        <f t="shared" si="1"/>
        <v>0</v>
      </c>
    </row>
    <row r="10" spans="1:8" x14ac:dyDescent="0.25">
      <c r="A10" s="4" t="s">
        <v>282</v>
      </c>
      <c r="B10" s="4" t="s">
        <v>44</v>
      </c>
      <c r="C10" s="256">
        <v>100</v>
      </c>
      <c r="D10" s="252"/>
      <c r="E10" s="255">
        <v>1500</v>
      </c>
      <c r="F10" s="251">
        <f t="shared" si="0"/>
        <v>1500</v>
      </c>
      <c r="G10" s="252">
        <v>1500</v>
      </c>
      <c r="H10" s="253">
        <f t="shared" si="1"/>
        <v>0</v>
      </c>
    </row>
    <row r="11" spans="1:8" x14ac:dyDescent="0.25">
      <c r="A11" s="2" t="s">
        <v>266</v>
      </c>
      <c r="B11" s="2" t="s">
        <v>49</v>
      </c>
      <c r="C11" s="254">
        <v>200</v>
      </c>
      <c r="D11" s="250"/>
      <c r="E11" s="255">
        <v>3000</v>
      </c>
      <c r="F11" s="251">
        <f t="shared" si="0"/>
        <v>3000</v>
      </c>
      <c r="G11" s="252">
        <v>3000</v>
      </c>
      <c r="H11" s="253">
        <f t="shared" si="1"/>
        <v>0</v>
      </c>
    </row>
    <row r="12" spans="1:8" x14ac:dyDescent="0.25">
      <c r="A12" s="4" t="s">
        <v>227</v>
      </c>
      <c r="B12" s="4" t="s">
        <v>66</v>
      </c>
      <c r="C12" s="254">
        <v>200</v>
      </c>
      <c r="D12" s="250"/>
      <c r="E12" s="255">
        <v>3000</v>
      </c>
      <c r="F12" s="251">
        <f t="shared" si="0"/>
        <v>3000</v>
      </c>
      <c r="G12" s="252">
        <v>3000</v>
      </c>
      <c r="H12" s="253">
        <f t="shared" si="1"/>
        <v>0</v>
      </c>
    </row>
    <row r="13" spans="1:8" x14ac:dyDescent="0.25">
      <c r="A13" s="88"/>
      <c r="B13" s="248"/>
      <c r="C13" s="252"/>
      <c r="D13" s="252"/>
      <c r="E13" s="252"/>
      <c r="F13" s="252"/>
      <c r="G13" s="252"/>
      <c r="H13" s="253">
        <f t="shared" si="1"/>
        <v>0</v>
      </c>
    </row>
    <row r="14" spans="1:8" x14ac:dyDescent="0.25">
      <c r="A14" s="4"/>
      <c r="B14" s="4"/>
      <c r="C14" s="257"/>
      <c r="D14" s="252"/>
      <c r="E14" s="255"/>
      <c r="F14" s="251">
        <f>C14+D14+E14</f>
        <v>0</v>
      </c>
      <c r="G14" s="252"/>
      <c r="H14" s="253">
        <f t="shared" si="1"/>
        <v>0</v>
      </c>
    </row>
    <row r="15" spans="1:8" x14ac:dyDescent="0.25">
      <c r="A15" s="4"/>
      <c r="B15" s="4"/>
      <c r="C15" s="254"/>
      <c r="D15" s="250"/>
      <c r="E15" s="251"/>
      <c r="F15" s="251">
        <f>C15+D15+E15</f>
        <v>0</v>
      </c>
      <c r="G15" s="252"/>
      <c r="H15" s="253">
        <f t="shared" si="1"/>
        <v>0</v>
      </c>
    </row>
    <row r="16" spans="1:8" x14ac:dyDescent="0.25">
      <c r="A16" s="16" t="s">
        <v>2</v>
      </c>
      <c r="B16" s="2"/>
      <c r="C16" s="261">
        <f>SUM(C5:C15)</f>
        <v>1100</v>
      </c>
      <c r="D16" s="250"/>
      <c r="E16" s="258">
        <f>SUM(E5:E15)</f>
        <v>20800</v>
      </c>
      <c r="F16" s="258">
        <f>SUM(F5:F15)</f>
        <v>20800</v>
      </c>
      <c r="G16" s="259">
        <f>SUM(G5:G15)</f>
        <v>20800</v>
      </c>
      <c r="H16" s="260">
        <f>SUM(H5:H15)</f>
        <v>0</v>
      </c>
    </row>
    <row r="17" spans="1:9" ht="16.5" x14ac:dyDescent="0.35">
      <c r="A17" s="62"/>
      <c r="B17" s="62"/>
      <c r="C17" s="23"/>
      <c r="D17" s="201"/>
      <c r="E17" s="96" t="s">
        <v>166</v>
      </c>
      <c r="F17" s="201"/>
    </row>
    <row r="19" spans="1:9" x14ac:dyDescent="0.25">
      <c r="A19" s="205" t="s">
        <v>148</v>
      </c>
      <c r="B19" s="205"/>
      <c r="C19" s="201"/>
      <c r="D19" s="102"/>
      <c r="E19" s="103"/>
      <c r="F19" s="205"/>
      <c r="G19" s="201"/>
      <c r="H19" s="102"/>
      <c r="I19" s="103"/>
    </row>
    <row r="20" spans="1:9" ht="15.75" x14ac:dyDescent="0.25">
      <c r="A20" s="233" t="s">
        <v>149</v>
      </c>
      <c r="B20" s="233"/>
      <c r="C20" s="233" t="s">
        <v>150</v>
      </c>
      <c r="D20" s="233" t="s">
        <v>151</v>
      </c>
      <c r="E20" s="233" t="s">
        <v>152</v>
      </c>
      <c r="F20" s="233" t="s">
        <v>149</v>
      </c>
      <c r="G20" s="233" t="s">
        <v>150</v>
      </c>
      <c r="H20" s="233" t="s">
        <v>151</v>
      </c>
      <c r="I20" s="233" t="s">
        <v>152</v>
      </c>
    </row>
    <row r="21" spans="1:9" x14ac:dyDescent="0.25">
      <c r="A21" s="114" t="s">
        <v>278</v>
      </c>
      <c r="B21" s="114"/>
      <c r="C21" s="225">
        <f>E16</f>
        <v>20800</v>
      </c>
      <c r="D21" s="114"/>
      <c r="E21" s="114"/>
      <c r="F21" s="114" t="s">
        <v>278</v>
      </c>
      <c r="G21" s="225">
        <f>G16</f>
        <v>20800</v>
      </c>
      <c r="H21" s="114"/>
      <c r="I21" s="114"/>
    </row>
    <row r="22" spans="1:9" x14ac:dyDescent="0.25">
      <c r="A22" s="114" t="s">
        <v>182</v>
      </c>
      <c r="B22" s="114"/>
      <c r="C22" s="225">
        <f>'NOV '!E31</f>
        <v>0</v>
      </c>
      <c r="D22" s="114"/>
      <c r="E22" s="114"/>
      <c r="F22" s="114" t="s">
        <v>182</v>
      </c>
      <c r="G22" s="225">
        <f>'NOV '!I31</f>
        <v>0</v>
      </c>
      <c r="H22" s="114"/>
      <c r="I22" s="114"/>
    </row>
    <row r="23" spans="1:9" x14ac:dyDescent="0.25">
      <c r="A23" s="114"/>
      <c r="B23" s="114"/>
      <c r="C23" s="225"/>
      <c r="D23" s="114"/>
      <c r="E23" s="114"/>
      <c r="F23" s="114"/>
      <c r="G23" s="207"/>
      <c r="H23" s="114"/>
      <c r="I23" s="114"/>
    </row>
    <row r="24" spans="1:9" x14ac:dyDescent="0.25">
      <c r="A24" s="114" t="s">
        <v>258</v>
      </c>
      <c r="B24" s="114"/>
      <c r="C24" s="209">
        <v>0.1</v>
      </c>
      <c r="D24" s="225">
        <f>C24*C21</f>
        <v>2080</v>
      </c>
      <c r="E24" s="114"/>
      <c r="F24" s="114" t="s">
        <v>258</v>
      </c>
      <c r="G24" s="209">
        <v>0.1</v>
      </c>
      <c r="H24" s="225">
        <f>G24*C21</f>
        <v>2080</v>
      </c>
      <c r="I24" s="114"/>
    </row>
    <row r="25" spans="1:9" x14ac:dyDescent="0.25">
      <c r="A25" s="88"/>
      <c r="B25" s="88"/>
      <c r="C25" s="207"/>
      <c r="D25" s="207"/>
      <c r="E25" s="114"/>
      <c r="F25" s="88"/>
      <c r="G25" s="207"/>
      <c r="H25" s="207"/>
      <c r="I25" s="114"/>
    </row>
    <row r="26" spans="1:9" x14ac:dyDescent="0.25">
      <c r="A26" s="211" t="s">
        <v>155</v>
      </c>
      <c r="B26" s="211"/>
      <c r="C26" s="88"/>
      <c r="D26" s="114"/>
      <c r="E26" s="114"/>
      <c r="F26" s="211" t="s">
        <v>155</v>
      </c>
      <c r="G26" s="88"/>
      <c r="H26" s="114"/>
      <c r="I26" s="114"/>
    </row>
    <row r="27" spans="1:9" x14ac:dyDescent="0.25">
      <c r="A27" s="243" t="s">
        <v>96</v>
      </c>
      <c r="B27" s="243"/>
      <c r="C27" s="88"/>
      <c r="D27" s="225">
        <v>3000</v>
      </c>
      <c r="E27" s="114"/>
      <c r="F27" s="243" t="s">
        <v>96</v>
      </c>
      <c r="G27" s="243"/>
      <c r="H27" s="225">
        <v>3000</v>
      </c>
      <c r="I27" s="88"/>
    </row>
    <row r="28" spans="1:9" x14ac:dyDescent="0.25">
      <c r="A28" s="231">
        <v>43444</v>
      </c>
      <c r="B28" s="231"/>
      <c r="C28" s="88"/>
      <c r="D28" s="114">
        <v>15720</v>
      </c>
      <c r="E28" s="114"/>
      <c r="F28" s="231">
        <v>43444</v>
      </c>
      <c r="G28" s="231"/>
      <c r="H28" s="114">
        <v>15720</v>
      </c>
      <c r="I28" s="88"/>
    </row>
    <row r="29" spans="1:9" x14ac:dyDescent="0.25">
      <c r="A29" s="231"/>
      <c r="B29" s="231"/>
      <c r="C29" s="114"/>
      <c r="D29" s="115"/>
      <c r="E29" s="114"/>
      <c r="F29" s="231"/>
      <c r="G29" s="231"/>
      <c r="H29" s="115"/>
      <c r="I29" s="88"/>
    </row>
    <row r="30" spans="1:9" x14ac:dyDescent="0.25">
      <c r="A30" s="231"/>
      <c r="B30" s="114"/>
      <c r="C30" s="114"/>
      <c r="D30" s="115"/>
      <c r="E30" s="114"/>
      <c r="F30" s="231"/>
      <c r="G30" s="114"/>
      <c r="H30" s="115"/>
      <c r="I30" s="114"/>
    </row>
    <row r="31" spans="1:9" x14ac:dyDescent="0.25">
      <c r="A31" s="212"/>
      <c r="B31" s="212"/>
      <c r="C31" s="114"/>
      <c r="D31" s="115"/>
      <c r="E31" s="207"/>
      <c r="F31" s="212"/>
      <c r="G31" s="114"/>
      <c r="H31" s="115"/>
      <c r="I31" s="207"/>
    </row>
    <row r="32" spans="1:9" x14ac:dyDescent="0.25">
      <c r="A32" s="232" t="s">
        <v>2</v>
      </c>
      <c r="B32" s="232"/>
      <c r="C32" s="225">
        <f>C21+C22-D24</f>
        <v>18720</v>
      </c>
      <c r="D32" s="225">
        <f>SUM(D27:D31)</f>
        <v>18720</v>
      </c>
      <c r="E32" s="225">
        <f>C32-D32</f>
        <v>0</v>
      </c>
      <c r="F32" s="236"/>
      <c r="G32" s="225">
        <f>G21+G22-H24</f>
        <v>18720</v>
      </c>
      <c r="H32" s="225">
        <f>SUM(H27:H31)</f>
        <v>18720</v>
      </c>
      <c r="I32" s="225">
        <f>G32-H32</f>
        <v>0</v>
      </c>
    </row>
    <row r="33" spans="1:10" x14ac:dyDescent="0.25">
      <c r="A33" s="201"/>
      <c r="B33" s="201"/>
      <c r="C33" s="201"/>
      <c r="D33" s="201"/>
      <c r="E33" s="201"/>
      <c r="F33" s="201"/>
      <c r="G33" s="201"/>
      <c r="H33" s="201"/>
      <c r="I33" s="201"/>
    </row>
    <row r="34" spans="1:10" x14ac:dyDescent="0.25">
      <c r="A34" s="118" t="s">
        <v>242</v>
      </c>
      <c r="B34" s="118"/>
      <c r="C34" s="56"/>
      <c r="D34" s="56" t="s">
        <v>247</v>
      </c>
      <c r="E34" s="53"/>
      <c r="F34" s="56"/>
      <c r="G34" s="84" t="s">
        <v>244</v>
      </c>
      <c r="J34" s="201"/>
    </row>
    <row r="35" spans="1:10" x14ac:dyDescent="0.25">
      <c r="A35" s="56"/>
      <c r="B35" s="56"/>
      <c r="C35" s="56"/>
      <c r="D35" s="56"/>
      <c r="E35" s="56"/>
      <c r="F35" s="56"/>
      <c r="G35" s="56"/>
    </row>
    <row r="36" spans="1:10" x14ac:dyDescent="0.25">
      <c r="A36" s="56" t="s">
        <v>241</v>
      </c>
      <c r="B36" s="56"/>
      <c r="C36" s="56"/>
      <c r="D36" s="56" t="s">
        <v>159</v>
      </c>
      <c r="E36" s="56"/>
      <c r="F36" s="56"/>
      <c r="G36" s="56" t="s">
        <v>245</v>
      </c>
    </row>
  </sheetData>
  <pageMargins left="0.7" right="0.7" top="0.75" bottom="0.75" header="0.3" footer="0.3"/>
  <pageSetup orientation="portrait" horizontalDpi="0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K28" sqref="K28"/>
    </sheetView>
  </sheetViews>
  <sheetFormatPr defaultRowHeight="15" x14ac:dyDescent="0.25"/>
  <cols>
    <col min="1" max="1" width="13.85546875" style="67" customWidth="1"/>
    <col min="2" max="2" width="4.85546875" style="67" customWidth="1"/>
    <col min="3" max="3" width="8.85546875" style="67" customWidth="1"/>
    <col min="4" max="4" width="9.140625" style="67"/>
    <col min="5" max="5" width="9.140625" style="67" customWidth="1"/>
    <col min="6" max="6" width="10.7109375" style="67" customWidth="1"/>
    <col min="7" max="7" width="10.140625" style="67" customWidth="1"/>
    <col min="8" max="8" width="8.140625" style="67" customWidth="1"/>
    <col min="9" max="9" width="8.5703125" style="67" customWidth="1"/>
    <col min="10" max="16384" width="9.140625" style="67"/>
  </cols>
  <sheetData>
    <row r="1" spans="1:8" ht="18.75" x14ac:dyDescent="0.3">
      <c r="C1" s="229" t="s">
        <v>279</v>
      </c>
      <c r="D1" s="229"/>
      <c r="E1" s="229"/>
      <c r="F1" s="229"/>
    </row>
    <row r="2" spans="1:8" ht="18.75" x14ac:dyDescent="0.3">
      <c r="C2" s="229" t="s">
        <v>280</v>
      </c>
      <c r="D2" s="229"/>
      <c r="E2" s="229"/>
      <c r="F2" s="229"/>
    </row>
    <row r="3" spans="1:8" ht="18.75" x14ac:dyDescent="0.3">
      <c r="C3" s="229" t="s">
        <v>293</v>
      </c>
      <c r="D3" s="229"/>
      <c r="E3" s="229"/>
      <c r="F3" s="229"/>
    </row>
    <row r="4" spans="1:8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</row>
    <row r="5" spans="1:8" x14ac:dyDescent="0.25">
      <c r="A5" s="2" t="s">
        <v>262</v>
      </c>
      <c r="B5" s="2">
        <v>1</v>
      </c>
      <c r="C5" s="249"/>
      <c r="D5" s="250">
        <v>0</v>
      </c>
      <c r="E5" s="251">
        <v>5000</v>
      </c>
      <c r="F5" s="251">
        <f t="shared" ref="F5:F12" si="0">E5+D5</f>
        <v>5000</v>
      </c>
      <c r="G5" s="252">
        <v>5000</v>
      </c>
      <c r="H5" s="253">
        <f>F5-G5</f>
        <v>0</v>
      </c>
    </row>
    <row r="6" spans="1:8" x14ac:dyDescent="0.25">
      <c r="A6" s="4" t="s">
        <v>260</v>
      </c>
      <c r="B6" s="4">
        <v>2</v>
      </c>
      <c r="C6" s="254"/>
      <c r="D6" s="250"/>
      <c r="E6" s="255"/>
      <c r="F6" s="251">
        <f t="shared" si="0"/>
        <v>0</v>
      </c>
      <c r="G6" s="252"/>
      <c r="H6" s="253">
        <f t="shared" ref="H6:H15" si="1">F6-G6</f>
        <v>0</v>
      </c>
    </row>
    <row r="7" spans="1:8" x14ac:dyDescent="0.25">
      <c r="A7" s="2" t="s">
        <v>256</v>
      </c>
      <c r="B7" s="2">
        <v>3</v>
      </c>
      <c r="C7" s="249">
        <v>200</v>
      </c>
      <c r="D7" s="250">
        <v>0</v>
      </c>
      <c r="E7" s="251">
        <v>4300</v>
      </c>
      <c r="F7" s="251">
        <f t="shared" si="0"/>
        <v>4300</v>
      </c>
      <c r="G7" s="252">
        <v>4300</v>
      </c>
      <c r="H7" s="253">
        <f t="shared" si="1"/>
        <v>0</v>
      </c>
    </row>
    <row r="8" spans="1:8" x14ac:dyDescent="0.25">
      <c r="A8" s="4" t="s">
        <v>224</v>
      </c>
      <c r="B8" s="4">
        <v>4</v>
      </c>
      <c r="C8" s="249">
        <v>400</v>
      </c>
      <c r="D8" s="250"/>
      <c r="E8" s="251">
        <v>2500</v>
      </c>
      <c r="F8" s="251">
        <f t="shared" si="0"/>
        <v>2500</v>
      </c>
      <c r="G8" s="252">
        <v>2500</v>
      </c>
      <c r="H8" s="253">
        <f t="shared" si="1"/>
        <v>0</v>
      </c>
    </row>
    <row r="9" spans="1:8" x14ac:dyDescent="0.25">
      <c r="A9" s="2"/>
      <c r="B9" s="2" t="s">
        <v>42</v>
      </c>
      <c r="C9" s="256"/>
      <c r="D9" s="252"/>
      <c r="E9" s="255"/>
      <c r="F9" s="251">
        <f t="shared" si="0"/>
        <v>0</v>
      </c>
      <c r="G9" s="252"/>
      <c r="H9" s="253">
        <f t="shared" si="1"/>
        <v>0</v>
      </c>
    </row>
    <row r="10" spans="1:8" x14ac:dyDescent="0.25">
      <c r="A10" s="4" t="s">
        <v>282</v>
      </c>
      <c r="B10" s="4" t="s">
        <v>44</v>
      </c>
      <c r="C10" s="256">
        <v>100</v>
      </c>
      <c r="D10" s="252"/>
      <c r="E10" s="255">
        <v>1500</v>
      </c>
      <c r="F10" s="251">
        <f t="shared" si="0"/>
        <v>1500</v>
      </c>
      <c r="G10" s="252">
        <v>1500</v>
      </c>
      <c r="H10" s="253">
        <f t="shared" si="1"/>
        <v>0</v>
      </c>
    </row>
    <row r="11" spans="1:8" x14ac:dyDescent="0.25">
      <c r="A11" s="2" t="s">
        <v>266</v>
      </c>
      <c r="B11" s="2" t="s">
        <v>49</v>
      </c>
      <c r="C11" s="254">
        <v>200</v>
      </c>
      <c r="D11" s="250"/>
      <c r="E11" s="255">
        <v>3000</v>
      </c>
      <c r="F11" s="251">
        <f t="shared" si="0"/>
        <v>3000</v>
      </c>
      <c r="G11" s="252">
        <v>3000</v>
      </c>
      <c r="H11" s="253">
        <f t="shared" si="1"/>
        <v>0</v>
      </c>
    </row>
    <row r="12" spans="1:8" x14ac:dyDescent="0.25">
      <c r="A12" s="4" t="s">
        <v>227</v>
      </c>
      <c r="B12" s="4" t="s">
        <v>66</v>
      </c>
      <c r="C12" s="254">
        <v>200</v>
      </c>
      <c r="D12" s="250"/>
      <c r="E12" s="255">
        <v>3000</v>
      </c>
      <c r="F12" s="251">
        <f t="shared" si="0"/>
        <v>3000</v>
      </c>
      <c r="G12" s="252">
        <v>3000</v>
      </c>
      <c r="H12" s="253">
        <f t="shared" si="1"/>
        <v>0</v>
      </c>
    </row>
    <row r="13" spans="1:8" x14ac:dyDescent="0.25">
      <c r="A13" s="88"/>
      <c r="B13" s="248"/>
      <c r="C13" s="252"/>
      <c r="D13" s="252"/>
      <c r="E13" s="252"/>
      <c r="F13" s="252"/>
      <c r="G13" s="252"/>
      <c r="H13" s="253">
        <f t="shared" si="1"/>
        <v>0</v>
      </c>
    </row>
    <row r="14" spans="1:8" x14ac:dyDescent="0.25">
      <c r="A14" s="4"/>
      <c r="B14" s="4"/>
      <c r="C14" s="257"/>
      <c r="D14" s="252"/>
      <c r="E14" s="255"/>
      <c r="F14" s="251">
        <f>C14+D14+E14</f>
        <v>0</v>
      </c>
      <c r="G14" s="252"/>
      <c r="H14" s="253">
        <f t="shared" si="1"/>
        <v>0</v>
      </c>
    </row>
    <row r="15" spans="1:8" x14ac:dyDescent="0.25">
      <c r="A15" s="4"/>
      <c r="B15" s="4"/>
      <c r="C15" s="254"/>
      <c r="D15" s="250"/>
      <c r="E15" s="251"/>
      <c r="F15" s="251">
        <f>C15+D15+E15</f>
        <v>0</v>
      </c>
      <c r="G15" s="252"/>
      <c r="H15" s="253">
        <f t="shared" si="1"/>
        <v>0</v>
      </c>
    </row>
    <row r="16" spans="1:8" x14ac:dyDescent="0.25">
      <c r="A16" s="16" t="s">
        <v>2</v>
      </c>
      <c r="B16" s="2"/>
      <c r="C16" s="261">
        <f>SUM(C5:C15)</f>
        <v>1100</v>
      </c>
      <c r="D16" s="250"/>
      <c r="E16" s="258">
        <f>SUM(E5:E15)</f>
        <v>19300</v>
      </c>
      <c r="F16" s="258">
        <f>SUM(F5:F15)</f>
        <v>19300</v>
      </c>
      <c r="G16" s="259">
        <f>SUM(G5:G15)</f>
        <v>19300</v>
      </c>
      <c r="H16" s="260">
        <f>SUM(H5:H15)</f>
        <v>0</v>
      </c>
    </row>
    <row r="17" spans="1:9" ht="16.5" x14ac:dyDescent="0.35">
      <c r="A17" s="62"/>
      <c r="B17" s="62"/>
      <c r="C17" s="23"/>
      <c r="D17" s="201"/>
      <c r="E17" s="96" t="s">
        <v>166</v>
      </c>
      <c r="F17" s="201"/>
    </row>
    <row r="19" spans="1:9" x14ac:dyDescent="0.25">
      <c r="A19" s="205" t="s">
        <v>148</v>
      </c>
      <c r="B19" s="205"/>
      <c r="C19" s="201"/>
      <c r="D19" s="102"/>
      <c r="E19" s="103"/>
      <c r="F19" s="205"/>
      <c r="G19" s="201"/>
      <c r="H19" s="102"/>
      <c r="I19" s="103"/>
    </row>
    <row r="20" spans="1:9" ht="15.75" x14ac:dyDescent="0.25">
      <c r="A20" s="233" t="s">
        <v>149</v>
      </c>
      <c r="B20" s="233"/>
      <c r="C20" s="233" t="s">
        <v>150</v>
      </c>
      <c r="D20" s="233" t="s">
        <v>151</v>
      </c>
      <c r="E20" s="233" t="s">
        <v>152</v>
      </c>
      <c r="F20" s="233" t="s">
        <v>149</v>
      </c>
      <c r="G20" s="233" t="s">
        <v>150</v>
      </c>
      <c r="H20" s="233" t="s">
        <v>151</v>
      </c>
      <c r="I20" s="233" t="s">
        <v>152</v>
      </c>
    </row>
    <row r="21" spans="1:9" x14ac:dyDescent="0.25">
      <c r="A21" s="114" t="s">
        <v>283</v>
      </c>
      <c r="B21" s="114"/>
      <c r="C21" s="225">
        <f>E16</f>
        <v>19300</v>
      </c>
      <c r="D21" s="114"/>
      <c r="E21" s="114"/>
      <c r="F21" s="114" t="s">
        <v>283</v>
      </c>
      <c r="G21" s="225">
        <f>G16</f>
        <v>19300</v>
      </c>
      <c r="H21" s="114"/>
      <c r="I21" s="114"/>
    </row>
    <row r="22" spans="1:9" x14ac:dyDescent="0.25">
      <c r="A22" s="114" t="s">
        <v>182</v>
      </c>
      <c r="B22" s="114"/>
      <c r="C22" s="225">
        <f>'NOV '!E31</f>
        <v>0</v>
      </c>
      <c r="D22" s="114"/>
      <c r="E22" s="114"/>
      <c r="F22" s="114" t="s">
        <v>182</v>
      </c>
      <c r="G22" s="225">
        <f>'NOV '!I31</f>
        <v>0</v>
      </c>
      <c r="H22" s="114"/>
      <c r="I22" s="114"/>
    </row>
    <row r="23" spans="1:9" x14ac:dyDescent="0.25">
      <c r="A23" s="114"/>
      <c r="B23" s="114"/>
      <c r="C23" s="225"/>
      <c r="D23" s="114"/>
      <c r="E23" s="114"/>
      <c r="F23" s="114"/>
      <c r="G23" s="207"/>
      <c r="H23" s="114"/>
      <c r="I23" s="114"/>
    </row>
    <row r="24" spans="1:9" x14ac:dyDescent="0.25">
      <c r="A24" s="114" t="s">
        <v>258</v>
      </c>
      <c r="B24" s="114"/>
      <c r="C24" s="209">
        <v>0.1</v>
      </c>
      <c r="D24" s="225">
        <f>C24*C21</f>
        <v>1930</v>
      </c>
      <c r="E24" s="114"/>
      <c r="F24" s="114" t="s">
        <v>258</v>
      </c>
      <c r="G24" s="209">
        <v>0.1</v>
      </c>
      <c r="H24" s="225">
        <f>G24*C21</f>
        <v>1930</v>
      </c>
      <c r="I24" s="114"/>
    </row>
    <row r="25" spans="1:9" x14ac:dyDescent="0.25">
      <c r="A25" s="88"/>
      <c r="B25" s="88"/>
      <c r="C25" s="207"/>
      <c r="D25" s="207"/>
      <c r="E25" s="114"/>
      <c r="F25" s="88"/>
      <c r="G25" s="207"/>
      <c r="H25" s="207"/>
      <c r="I25" s="114"/>
    </row>
    <row r="26" spans="1:9" x14ac:dyDescent="0.25">
      <c r="A26" s="211" t="s">
        <v>155</v>
      </c>
      <c r="B26" s="211"/>
      <c r="C26" s="88"/>
      <c r="D26" s="114"/>
      <c r="E26" s="114"/>
      <c r="F26" s="211" t="s">
        <v>155</v>
      </c>
      <c r="G26" s="88"/>
      <c r="H26" s="114"/>
      <c r="I26" s="114"/>
    </row>
    <row r="27" spans="1:9" x14ac:dyDescent="0.25">
      <c r="A27" s="243" t="s">
        <v>284</v>
      </c>
      <c r="B27" s="243"/>
      <c r="C27" s="88"/>
      <c r="D27" s="225">
        <v>17370</v>
      </c>
      <c r="E27" s="114"/>
      <c r="F27" s="243" t="s">
        <v>284</v>
      </c>
      <c r="G27" s="243"/>
      <c r="H27" s="225">
        <v>17370</v>
      </c>
      <c r="I27" s="88"/>
    </row>
    <row r="28" spans="1:9" x14ac:dyDescent="0.25">
      <c r="A28" s="231"/>
      <c r="B28" s="231"/>
      <c r="C28" s="88"/>
      <c r="D28" s="114"/>
      <c r="E28" s="114"/>
      <c r="F28" s="231"/>
      <c r="G28" s="231"/>
      <c r="H28" s="114"/>
      <c r="I28" s="88"/>
    </row>
    <row r="29" spans="1:9" x14ac:dyDescent="0.25">
      <c r="A29" s="231"/>
      <c r="B29" s="231"/>
      <c r="C29" s="114"/>
      <c r="D29" s="115"/>
      <c r="E29" s="114"/>
      <c r="F29" s="231"/>
      <c r="G29" s="231"/>
      <c r="H29" s="115"/>
      <c r="I29" s="88"/>
    </row>
    <row r="30" spans="1:9" x14ac:dyDescent="0.25">
      <c r="A30" s="231"/>
      <c r="B30" s="114"/>
      <c r="C30" s="114"/>
      <c r="D30" s="115"/>
      <c r="E30" s="114"/>
      <c r="F30" s="231"/>
      <c r="G30" s="114"/>
      <c r="H30" s="115"/>
      <c r="I30" s="114"/>
    </row>
    <row r="31" spans="1:9" x14ac:dyDescent="0.25">
      <c r="A31" s="212"/>
      <c r="B31" s="212"/>
      <c r="C31" s="114"/>
      <c r="D31" s="115"/>
      <c r="E31" s="207"/>
      <c r="F31" s="212"/>
      <c r="G31" s="114"/>
      <c r="H31" s="115"/>
      <c r="I31" s="207"/>
    </row>
    <row r="32" spans="1:9" x14ac:dyDescent="0.25">
      <c r="A32" s="232" t="s">
        <v>2</v>
      </c>
      <c r="B32" s="232"/>
      <c r="C32" s="225">
        <f>C21+C22-D24</f>
        <v>17370</v>
      </c>
      <c r="D32" s="225">
        <f>SUM(D27:D31)</f>
        <v>17370</v>
      </c>
      <c r="E32" s="225">
        <f>C32-D32</f>
        <v>0</v>
      </c>
      <c r="F32" s="236"/>
      <c r="G32" s="225">
        <f>G21+G22-H24</f>
        <v>17370</v>
      </c>
      <c r="H32" s="225">
        <f>SUM(H27:H31)</f>
        <v>17370</v>
      </c>
      <c r="I32" s="225">
        <f>G32-H32</f>
        <v>0</v>
      </c>
    </row>
    <row r="33" spans="1:10" x14ac:dyDescent="0.25">
      <c r="A33" s="201"/>
      <c r="B33" s="201"/>
      <c r="C33" s="201"/>
      <c r="D33" s="201"/>
      <c r="E33" s="201"/>
      <c r="F33" s="201"/>
      <c r="G33" s="201"/>
      <c r="H33" s="201"/>
      <c r="I33" s="201"/>
    </row>
    <row r="34" spans="1:10" x14ac:dyDescent="0.25">
      <c r="A34" s="118" t="s">
        <v>242</v>
      </c>
      <c r="B34" s="118"/>
      <c r="C34" s="56"/>
      <c r="D34" s="56" t="s">
        <v>247</v>
      </c>
      <c r="E34" s="53"/>
      <c r="F34" s="56"/>
      <c r="G34" s="84" t="s">
        <v>244</v>
      </c>
      <c r="J34" s="201"/>
    </row>
    <row r="35" spans="1:10" x14ac:dyDescent="0.25">
      <c r="A35" s="56"/>
      <c r="B35" s="56"/>
      <c r="C35" s="56"/>
      <c r="D35" s="56"/>
      <c r="E35" s="56"/>
      <c r="F35" s="56"/>
      <c r="G35" s="56"/>
    </row>
    <row r="36" spans="1:10" x14ac:dyDescent="0.25">
      <c r="A36" s="56" t="s">
        <v>241</v>
      </c>
      <c r="B36" s="56"/>
      <c r="C36" s="56"/>
      <c r="D36" s="56" t="s">
        <v>159</v>
      </c>
      <c r="E36" s="56"/>
      <c r="F36" s="56"/>
      <c r="G36" s="56" t="s">
        <v>245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O31" sqref="O31"/>
    </sheetView>
  </sheetViews>
  <sheetFormatPr defaultRowHeight="15" x14ac:dyDescent="0.25"/>
  <cols>
    <col min="1" max="1" width="13.85546875" style="67" customWidth="1"/>
    <col min="2" max="2" width="4.85546875" style="67" customWidth="1"/>
    <col min="3" max="3" width="8.85546875" style="67" customWidth="1"/>
    <col min="4" max="4" width="9.140625" style="67"/>
    <col min="5" max="5" width="9.140625" style="67" customWidth="1"/>
    <col min="6" max="6" width="10.7109375" style="67" customWidth="1"/>
    <col min="7" max="7" width="10.140625" style="67" customWidth="1"/>
    <col min="8" max="8" width="8.140625" style="67" customWidth="1"/>
    <col min="9" max="9" width="8.5703125" style="67" customWidth="1"/>
    <col min="10" max="16384" width="9.140625" style="67"/>
  </cols>
  <sheetData>
    <row r="1" spans="1:9" ht="18.75" x14ac:dyDescent="0.3">
      <c r="C1" s="229" t="s">
        <v>279</v>
      </c>
      <c r="D1" s="229"/>
      <c r="E1" s="229"/>
      <c r="F1" s="229"/>
    </row>
    <row r="2" spans="1:9" ht="18.75" x14ac:dyDescent="0.3">
      <c r="C2" s="229" t="s">
        <v>280</v>
      </c>
      <c r="D2" s="229"/>
      <c r="E2" s="229"/>
      <c r="F2" s="229"/>
    </row>
    <row r="3" spans="1:9" ht="18.75" x14ac:dyDescent="0.3">
      <c r="C3" s="229" t="s">
        <v>294</v>
      </c>
      <c r="D3" s="229"/>
      <c r="E3" s="229"/>
      <c r="F3" s="229"/>
    </row>
    <row r="4" spans="1:9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</row>
    <row r="5" spans="1:9" x14ac:dyDescent="0.25">
      <c r="A5" s="2" t="s">
        <v>262</v>
      </c>
      <c r="B5" s="2">
        <v>1</v>
      </c>
      <c r="C5" s="249">
        <v>400</v>
      </c>
      <c r="D5" s="250">
        <v>0</v>
      </c>
      <c r="E5" s="251">
        <v>5000</v>
      </c>
      <c r="F5" s="251">
        <f>E5+D5</f>
        <v>5000</v>
      </c>
      <c r="G5" s="252">
        <v>5000</v>
      </c>
      <c r="H5" s="253">
        <f>F5-G5</f>
        <v>0</v>
      </c>
    </row>
    <row r="6" spans="1:9" x14ac:dyDescent="0.25">
      <c r="A6" s="4" t="s">
        <v>260</v>
      </c>
      <c r="B6" s="4">
        <v>2</v>
      </c>
      <c r="C6" s="254"/>
      <c r="D6" s="250"/>
      <c r="E6" s="255"/>
      <c r="F6" s="251">
        <f>E6+D6</f>
        <v>0</v>
      </c>
      <c r="G6" s="252"/>
      <c r="H6" s="253">
        <f t="shared" ref="H6:H16" si="0">F6-G6</f>
        <v>0</v>
      </c>
    </row>
    <row r="7" spans="1:9" x14ac:dyDescent="0.25">
      <c r="A7" s="2" t="s">
        <v>256</v>
      </c>
      <c r="B7" s="2">
        <v>3</v>
      </c>
      <c r="C7" s="249">
        <v>200</v>
      </c>
      <c r="D7" s="250">
        <v>0</v>
      </c>
      <c r="E7" s="251">
        <v>4300</v>
      </c>
      <c r="F7" s="251">
        <f>E7+D7</f>
        <v>4300</v>
      </c>
      <c r="G7" s="252">
        <v>4300</v>
      </c>
      <c r="H7" s="253">
        <f t="shared" si="0"/>
        <v>0</v>
      </c>
    </row>
    <row r="8" spans="1:9" x14ac:dyDescent="0.25">
      <c r="A8" s="88"/>
      <c r="B8" s="4">
        <v>4</v>
      </c>
      <c r="C8" s="249"/>
      <c r="D8" s="250"/>
      <c r="E8" s="88"/>
      <c r="F8" s="88"/>
      <c r="G8" s="88"/>
      <c r="H8" s="88"/>
    </row>
    <row r="9" spans="1:9" x14ac:dyDescent="0.25">
      <c r="A9" s="4" t="s">
        <v>224</v>
      </c>
      <c r="B9" s="4">
        <v>5</v>
      </c>
      <c r="C9" s="249"/>
      <c r="D9" s="250"/>
      <c r="E9" s="251">
        <v>2700</v>
      </c>
      <c r="F9" s="251">
        <f>E9+D8</f>
        <v>2700</v>
      </c>
      <c r="G9" s="252">
        <v>2700</v>
      </c>
      <c r="H9" s="253">
        <f>F9-G9</f>
        <v>0</v>
      </c>
      <c r="I9" s="67" t="s">
        <v>100</v>
      </c>
    </row>
    <row r="10" spans="1:9" x14ac:dyDescent="0.25">
      <c r="A10" s="2"/>
      <c r="B10" s="2" t="s">
        <v>42</v>
      </c>
      <c r="C10" s="256"/>
      <c r="D10" s="252"/>
      <c r="E10" s="255"/>
      <c r="F10" s="251">
        <f>E10+D10</f>
        <v>0</v>
      </c>
      <c r="G10" s="252"/>
      <c r="H10" s="253">
        <f t="shared" si="0"/>
        <v>0</v>
      </c>
    </row>
    <row r="11" spans="1:9" x14ac:dyDescent="0.25">
      <c r="A11" s="4" t="s">
        <v>282</v>
      </c>
      <c r="B11" s="4" t="s">
        <v>44</v>
      </c>
      <c r="C11" s="256">
        <v>100</v>
      </c>
      <c r="D11" s="252"/>
      <c r="E11" s="255">
        <v>1500</v>
      </c>
      <c r="F11" s="251">
        <f>E11+D11</f>
        <v>1500</v>
      </c>
      <c r="G11" s="252">
        <v>1500</v>
      </c>
      <c r="H11" s="253">
        <f t="shared" si="0"/>
        <v>0</v>
      </c>
    </row>
    <row r="12" spans="1:9" x14ac:dyDescent="0.25">
      <c r="A12" s="2" t="s">
        <v>266</v>
      </c>
      <c r="B12" s="2" t="s">
        <v>49</v>
      </c>
      <c r="C12" s="254">
        <v>200</v>
      </c>
      <c r="D12" s="250"/>
      <c r="E12" s="255">
        <v>3000</v>
      </c>
      <c r="F12" s="251">
        <f>E12+D12</f>
        <v>3000</v>
      </c>
      <c r="G12" s="252">
        <v>3000</v>
      </c>
      <c r="H12" s="253">
        <f t="shared" si="0"/>
        <v>0</v>
      </c>
    </row>
    <row r="13" spans="1:9" x14ac:dyDescent="0.25">
      <c r="A13" s="4" t="s">
        <v>227</v>
      </c>
      <c r="B13" s="4" t="s">
        <v>66</v>
      </c>
      <c r="C13" s="254">
        <v>200</v>
      </c>
      <c r="D13" s="250"/>
      <c r="E13" s="255">
        <v>3000</v>
      </c>
      <c r="F13" s="251">
        <f>E13+D13</f>
        <v>3000</v>
      </c>
      <c r="G13" s="252">
        <v>3000</v>
      </c>
      <c r="H13" s="253">
        <f t="shared" si="0"/>
        <v>0</v>
      </c>
    </row>
    <row r="14" spans="1:9" x14ac:dyDescent="0.25">
      <c r="A14" s="88"/>
      <c r="B14" s="248"/>
      <c r="C14" s="252"/>
      <c r="D14" s="252"/>
      <c r="E14" s="252"/>
      <c r="F14" s="252"/>
      <c r="G14" s="252"/>
      <c r="H14" s="253">
        <f t="shared" si="0"/>
        <v>0</v>
      </c>
    </row>
    <row r="15" spans="1:9" x14ac:dyDescent="0.25">
      <c r="A15" s="4"/>
      <c r="B15" s="4"/>
      <c r="C15" s="257"/>
      <c r="D15" s="252"/>
      <c r="E15" s="255"/>
      <c r="F15" s="251">
        <f>C15+D15+E15</f>
        <v>0</v>
      </c>
      <c r="G15" s="252"/>
      <c r="H15" s="253">
        <f t="shared" si="0"/>
        <v>0</v>
      </c>
    </row>
    <row r="16" spans="1:9" x14ac:dyDescent="0.25">
      <c r="A16" s="4"/>
      <c r="B16" s="4"/>
      <c r="C16" s="254"/>
      <c r="D16" s="250"/>
      <c r="E16" s="251"/>
      <c r="F16" s="251">
        <f>C16+D16+E16</f>
        <v>0</v>
      </c>
      <c r="G16" s="252"/>
      <c r="H16" s="253">
        <f t="shared" si="0"/>
        <v>0</v>
      </c>
    </row>
    <row r="17" spans="1:9" x14ac:dyDescent="0.25">
      <c r="A17" s="16" t="s">
        <v>2</v>
      </c>
      <c r="B17" s="2"/>
      <c r="C17" s="261">
        <f>SUM(C5:C16)</f>
        <v>1100</v>
      </c>
      <c r="D17" s="250"/>
      <c r="E17" s="258">
        <f>SUM(E5:E16)</f>
        <v>19500</v>
      </c>
      <c r="F17" s="258">
        <f>SUM(F5:F16)</f>
        <v>19500</v>
      </c>
      <c r="G17" s="259">
        <f>SUM(G5:G16)</f>
        <v>19500</v>
      </c>
      <c r="H17" s="260">
        <f>SUM(H5:H16)</f>
        <v>0</v>
      </c>
    </row>
    <row r="18" spans="1:9" ht="16.5" x14ac:dyDescent="0.35">
      <c r="A18" s="62"/>
      <c r="B18" s="62"/>
      <c r="C18" s="23"/>
      <c r="D18" s="201"/>
      <c r="E18" s="96" t="s">
        <v>166</v>
      </c>
      <c r="F18" s="201"/>
    </row>
    <row r="20" spans="1:9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</row>
    <row r="21" spans="1:9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</row>
    <row r="22" spans="1:9" x14ac:dyDescent="0.25">
      <c r="A22" s="114" t="s">
        <v>233</v>
      </c>
      <c r="B22" s="114"/>
      <c r="C22" s="225">
        <f>E17</f>
        <v>19500</v>
      </c>
      <c r="D22" s="114"/>
      <c r="E22" s="114"/>
      <c r="F22" s="114" t="s">
        <v>233</v>
      </c>
      <c r="G22" s="225">
        <f>G17</f>
        <v>19500</v>
      </c>
      <c r="H22" s="114"/>
      <c r="I22" s="114"/>
    </row>
    <row r="23" spans="1:9" x14ac:dyDescent="0.25">
      <c r="A23" s="114" t="s">
        <v>182</v>
      </c>
      <c r="B23" s="114"/>
      <c r="C23" s="225">
        <f>'NOV '!E31</f>
        <v>0</v>
      </c>
      <c r="D23" s="114"/>
      <c r="E23" s="114"/>
      <c r="F23" s="114" t="s">
        <v>182</v>
      </c>
      <c r="G23" s="225">
        <f>'NOV '!I31</f>
        <v>0</v>
      </c>
      <c r="H23" s="114"/>
      <c r="I23" s="114"/>
    </row>
    <row r="24" spans="1:9" x14ac:dyDescent="0.25">
      <c r="A24" s="114"/>
      <c r="B24" s="114"/>
      <c r="C24" s="225"/>
      <c r="D24" s="114"/>
      <c r="E24" s="114"/>
      <c r="F24" s="114"/>
      <c r="G24" s="207"/>
      <c r="H24" s="114"/>
      <c r="I24" s="114"/>
    </row>
    <row r="25" spans="1:9" x14ac:dyDescent="0.25">
      <c r="A25" s="114" t="s">
        <v>258</v>
      </c>
      <c r="B25" s="114"/>
      <c r="C25" s="209">
        <v>0.1</v>
      </c>
      <c r="D25" s="225">
        <f>C25*C22</f>
        <v>1950</v>
      </c>
      <c r="E25" s="114"/>
      <c r="F25" s="114" t="s">
        <v>258</v>
      </c>
      <c r="G25" s="209">
        <v>0.1</v>
      </c>
      <c r="H25" s="225">
        <f>G25*C22</f>
        <v>1950</v>
      </c>
      <c r="I25" s="114"/>
    </row>
    <row r="26" spans="1:9" x14ac:dyDescent="0.25">
      <c r="A26" s="88"/>
      <c r="B26" s="88"/>
      <c r="C26" s="207"/>
      <c r="D26" s="207"/>
      <c r="E26" s="114"/>
      <c r="F26" s="88"/>
      <c r="G26" s="207"/>
      <c r="H26" s="207"/>
      <c r="I26" s="114"/>
    </row>
    <row r="27" spans="1:9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</row>
    <row r="28" spans="1:9" x14ac:dyDescent="0.25">
      <c r="A28" s="243" t="s">
        <v>286</v>
      </c>
      <c r="B28" s="243"/>
      <c r="C28" s="88"/>
      <c r="D28" s="225">
        <v>10000</v>
      </c>
      <c r="E28" s="114"/>
      <c r="F28" s="243" t="s">
        <v>286</v>
      </c>
      <c r="G28" s="243"/>
      <c r="H28" s="225">
        <v>10000</v>
      </c>
      <c r="I28" s="88"/>
    </row>
    <row r="29" spans="1:9" x14ac:dyDescent="0.25">
      <c r="A29" s="231" t="s">
        <v>96</v>
      </c>
      <c r="B29" s="231"/>
      <c r="C29" s="88"/>
      <c r="D29" s="114">
        <v>2000</v>
      </c>
      <c r="E29" s="114"/>
      <c r="F29" s="231" t="s">
        <v>96</v>
      </c>
      <c r="G29" s="231"/>
      <c r="H29" s="114">
        <v>2000</v>
      </c>
      <c r="I29" s="88"/>
    </row>
    <row r="30" spans="1:9" x14ac:dyDescent="0.25">
      <c r="A30" s="231" t="s">
        <v>228</v>
      </c>
      <c r="B30" s="231"/>
      <c r="C30" s="114"/>
      <c r="D30" s="115">
        <f>E9</f>
        <v>2700</v>
      </c>
      <c r="E30" s="114"/>
      <c r="F30" s="231" t="s">
        <v>228</v>
      </c>
      <c r="G30" s="231"/>
      <c r="H30" s="115">
        <f>D30</f>
        <v>2700</v>
      </c>
      <c r="I30" s="115"/>
    </row>
    <row r="31" spans="1:9" x14ac:dyDescent="0.25">
      <c r="A31" s="231" t="s">
        <v>287</v>
      </c>
      <c r="B31" s="114"/>
      <c r="C31" s="114"/>
      <c r="D31" s="115">
        <v>2850</v>
      </c>
      <c r="E31" s="114"/>
      <c r="F31" s="231" t="s">
        <v>287</v>
      </c>
      <c r="G31" s="114"/>
      <c r="H31" s="115">
        <v>2850</v>
      </c>
      <c r="I31" s="88"/>
    </row>
    <row r="32" spans="1:9" x14ac:dyDescent="0.25">
      <c r="A32" s="212"/>
      <c r="B32" s="212"/>
      <c r="C32" s="114"/>
      <c r="D32" s="115"/>
      <c r="E32" s="207"/>
      <c r="F32" s="212"/>
      <c r="G32" s="114"/>
      <c r="H32" s="115"/>
      <c r="I32" s="207"/>
    </row>
    <row r="33" spans="1:10" x14ac:dyDescent="0.25">
      <c r="A33" s="232" t="s">
        <v>2</v>
      </c>
      <c r="B33" s="232"/>
      <c r="C33" s="225">
        <f>C22+C23-D25</f>
        <v>17550</v>
      </c>
      <c r="D33" s="225">
        <f>SUM(D28:D32)</f>
        <v>17550</v>
      </c>
      <c r="E33" s="225">
        <f>C33-D33</f>
        <v>0</v>
      </c>
      <c r="F33" s="236"/>
      <c r="G33" s="225">
        <f>G22+G23-H25</f>
        <v>17550</v>
      </c>
      <c r="H33" s="225">
        <f>SUM(H28:H32)</f>
        <v>17550</v>
      </c>
      <c r="I33" s="225">
        <f>G33-H33</f>
        <v>0</v>
      </c>
    </row>
    <row r="34" spans="1:10" x14ac:dyDescent="0.25">
      <c r="A34" s="201"/>
      <c r="B34" s="201"/>
      <c r="C34" s="201"/>
      <c r="D34" s="201"/>
      <c r="E34" s="201"/>
      <c r="F34" s="201"/>
      <c r="G34" s="201"/>
      <c r="H34" s="201"/>
      <c r="I34" s="201"/>
    </row>
    <row r="35" spans="1:10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J35" s="201"/>
    </row>
    <row r="36" spans="1:10" x14ac:dyDescent="0.25">
      <c r="A36" s="56"/>
      <c r="B36" s="56"/>
      <c r="C36" s="56"/>
      <c r="D36" s="56"/>
      <c r="E36" s="56"/>
      <c r="F36" s="56"/>
      <c r="G36" s="56"/>
    </row>
    <row r="37" spans="1:10" x14ac:dyDescent="0.25">
      <c r="A37" s="56" t="s">
        <v>241</v>
      </c>
      <c r="B37" s="56"/>
      <c r="C37" s="56"/>
      <c r="D37" s="56" t="s">
        <v>159</v>
      </c>
      <c r="E37" s="56"/>
      <c r="F37" s="56"/>
      <c r="G37" s="56" t="s">
        <v>285</v>
      </c>
    </row>
  </sheetData>
  <pageMargins left="0.7" right="0.7" top="0.75" bottom="0.75" header="0.3" footer="0.3"/>
  <pageSetup orientation="portrait" horizontalDpi="0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zoomScaleNormal="100" workbookViewId="0">
      <selection activeCell="I38" sqref="I38"/>
    </sheetView>
  </sheetViews>
  <sheetFormatPr defaultRowHeight="15" x14ac:dyDescent="0.25"/>
  <cols>
    <col min="1" max="1" width="13.85546875" style="67" customWidth="1"/>
    <col min="2" max="2" width="4.85546875" style="67" customWidth="1"/>
    <col min="3" max="3" width="8.85546875" style="67" customWidth="1"/>
    <col min="4" max="4" width="9.140625" style="67"/>
    <col min="5" max="5" width="9.140625" style="67" customWidth="1"/>
    <col min="6" max="6" width="10.7109375" style="67" customWidth="1"/>
    <col min="7" max="7" width="10.140625" style="67" customWidth="1"/>
    <col min="8" max="8" width="8.140625" style="67" customWidth="1"/>
    <col min="9" max="9" width="8.5703125" style="67" customWidth="1"/>
    <col min="10" max="16384" width="9.140625" style="67"/>
  </cols>
  <sheetData>
    <row r="1" spans="1:9" ht="18.75" x14ac:dyDescent="0.3">
      <c r="C1" s="229" t="s">
        <v>279</v>
      </c>
      <c r="D1" s="229"/>
      <c r="E1" s="229"/>
      <c r="F1" s="229"/>
    </row>
    <row r="2" spans="1:9" ht="18.75" x14ac:dyDescent="0.3">
      <c r="C2" s="229" t="s">
        <v>280</v>
      </c>
      <c r="D2" s="229"/>
      <c r="E2" s="229"/>
      <c r="F2" s="229"/>
    </row>
    <row r="3" spans="1:9" ht="18.75" x14ac:dyDescent="0.3">
      <c r="C3" s="229" t="s">
        <v>295</v>
      </c>
      <c r="D3" s="229"/>
      <c r="E3" s="229"/>
      <c r="F3" s="229"/>
    </row>
    <row r="4" spans="1:9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</row>
    <row r="5" spans="1:9" x14ac:dyDescent="0.25">
      <c r="A5" s="2" t="s">
        <v>262</v>
      </c>
      <c r="B5" s="2">
        <v>1</v>
      </c>
      <c r="C5" s="249">
        <v>400</v>
      </c>
      <c r="D5" s="250">
        <v>0</v>
      </c>
      <c r="E5" s="251">
        <v>5000</v>
      </c>
      <c r="F5" s="251">
        <f>E5+D5</f>
        <v>5000</v>
      </c>
      <c r="G5" s="252">
        <v>5000</v>
      </c>
      <c r="H5" s="253">
        <f>F5-G5</f>
        <v>0</v>
      </c>
      <c r="I5" s="88">
        <v>100</v>
      </c>
    </row>
    <row r="6" spans="1:9" x14ac:dyDescent="0.25">
      <c r="A6" s="4" t="s">
        <v>260</v>
      </c>
      <c r="B6" s="4">
        <v>2</v>
      </c>
      <c r="C6" s="254"/>
      <c r="D6" s="250"/>
      <c r="E6" s="255"/>
      <c r="F6" s="251">
        <f>E6+D6</f>
        <v>0</v>
      </c>
      <c r="G6" s="252"/>
      <c r="H6" s="253">
        <f t="shared" ref="H6:H16" si="0">F6-G6</f>
        <v>0</v>
      </c>
      <c r="I6" s="88"/>
    </row>
    <row r="7" spans="1:9" x14ac:dyDescent="0.25">
      <c r="A7" s="2" t="s">
        <v>256</v>
      </c>
      <c r="B7" s="2">
        <v>3</v>
      </c>
      <c r="C7" s="249"/>
      <c r="D7" s="250">
        <v>0</v>
      </c>
      <c r="E7" s="251"/>
      <c r="F7" s="251">
        <f>E7+D7</f>
        <v>0</v>
      </c>
      <c r="G7" s="252"/>
      <c r="H7" s="253">
        <f t="shared" si="0"/>
        <v>0</v>
      </c>
      <c r="I7" s="88"/>
    </row>
    <row r="8" spans="1:9" x14ac:dyDescent="0.25">
      <c r="A8" s="88"/>
      <c r="B8" s="4">
        <v>4</v>
      </c>
      <c r="C8" s="249"/>
      <c r="D8" s="250"/>
      <c r="E8" s="88"/>
      <c r="F8" s="88"/>
      <c r="G8" s="88"/>
      <c r="H8" s="88"/>
      <c r="I8" s="88"/>
    </row>
    <row r="9" spans="1:9" x14ac:dyDescent="0.25">
      <c r="A9" s="4" t="s">
        <v>224</v>
      </c>
      <c r="B9" s="4">
        <v>5</v>
      </c>
      <c r="C9" s="249">
        <v>200</v>
      </c>
      <c r="D9" s="250"/>
      <c r="E9" s="251">
        <v>2500</v>
      </c>
      <c r="F9" s="251">
        <f>E9+D8</f>
        <v>2500</v>
      </c>
      <c r="G9" s="252">
        <v>2500</v>
      </c>
      <c r="H9" s="253">
        <f>F9-G9</f>
        <v>0</v>
      </c>
      <c r="I9" s="88"/>
    </row>
    <row r="10" spans="1:9" x14ac:dyDescent="0.25">
      <c r="A10" s="2"/>
      <c r="B10" s="2" t="s">
        <v>42</v>
      </c>
      <c r="C10" s="256"/>
      <c r="D10" s="252"/>
      <c r="E10" s="255"/>
      <c r="F10" s="251">
        <f>E10+D10</f>
        <v>0</v>
      </c>
      <c r="G10" s="252"/>
      <c r="H10" s="253">
        <f t="shared" si="0"/>
        <v>0</v>
      </c>
      <c r="I10" s="88"/>
    </row>
    <row r="11" spans="1:9" x14ac:dyDescent="0.25">
      <c r="A11" s="4" t="s">
        <v>282</v>
      </c>
      <c r="B11" s="4" t="s">
        <v>44</v>
      </c>
      <c r="C11" s="256">
        <v>100</v>
      </c>
      <c r="D11" s="252"/>
      <c r="E11" s="255">
        <v>1500</v>
      </c>
      <c r="F11" s="251">
        <f>E11+D11</f>
        <v>1500</v>
      </c>
      <c r="G11" s="252">
        <v>1500</v>
      </c>
      <c r="H11" s="253">
        <f t="shared" si="0"/>
        <v>0</v>
      </c>
      <c r="I11" s="88">
        <v>120</v>
      </c>
    </row>
    <row r="12" spans="1:9" x14ac:dyDescent="0.25">
      <c r="A12" s="2" t="s">
        <v>266</v>
      </c>
      <c r="B12" s="2" t="s">
        <v>49</v>
      </c>
      <c r="C12" s="254">
        <v>200</v>
      </c>
      <c r="D12" s="250"/>
      <c r="E12" s="255">
        <v>3000</v>
      </c>
      <c r="F12" s="251">
        <f>E12+D12</f>
        <v>3000</v>
      </c>
      <c r="G12" s="252">
        <v>3000</v>
      </c>
      <c r="H12" s="253">
        <f t="shared" si="0"/>
        <v>0</v>
      </c>
      <c r="I12" s="88"/>
    </row>
    <row r="13" spans="1:9" x14ac:dyDescent="0.25">
      <c r="A13" s="4" t="s">
        <v>227</v>
      </c>
      <c r="B13" s="4" t="s">
        <v>66</v>
      </c>
      <c r="C13" s="254">
        <v>200</v>
      </c>
      <c r="D13" s="250"/>
      <c r="E13" s="255">
        <v>3000</v>
      </c>
      <c r="F13" s="251">
        <f>E13+D13</f>
        <v>3000</v>
      </c>
      <c r="G13" s="252">
        <v>3000</v>
      </c>
      <c r="H13" s="253">
        <f t="shared" si="0"/>
        <v>0</v>
      </c>
      <c r="I13" s="88">
        <v>275</v>
      </c>
    </row>
    <row r="14" spans="1:9" x14ac:dyDescent="0.25">
      <c r="A14" s="88"/>
      <c r="B14" s="248"/>
      <c r="C14" s="252"/>
      <c r="D14" s="252"/>
      <c r="E14" s="252"/>
      <c r="F14" s="252"/>
      <c r="G14" s="252"/>
      <c r="H14" s="253">
        <f t="shared" si="0"/>
        <v>0</v>
      </c>
      <c r="I14" s="88"/>
    </row>
    <row r="15" spans="1:9" x14ac:dyDescent="0.25">
      <c r="A15" s="4"/>
      <c r="B15" s="4"/>
      <c r="C15" s="257"/>
      <c r="D15" s="252"/>
      <c r="E15" s="255"/>
      <c r="F15" s="251">
        <f>C15+D15+E15</f>
        <v>0</v>
      </c>
      <c r="G15" s="252"/>
      <c r="H15" s="253">
        <f t="shared" si="0"/>
        <v>0</v>
      </c>
      <c r="I15" s="88"/>
    </row>
    <row r="16" spans="1:9" x14ac:dyDescent="0.25">
      <c r="A16" s="4"/>
      <c r="B16" s="4"/>
      <c r="C16" s="254"/>
      <c r="D16" s="250"/>
      <c r="E16" s="251"/>
      <c r="F16" s="251">
        <f>C16+D16+E16</f>
        <v>0</v>
      </c>
      <c r="G16" s="252"/>
      <c r="H16" s="253">
        <f t="shared" si="0"/>
        <v>0</v>
      </c>
      <c r="I16" s="88"/>
    </row>
    <row r="17" spans="1:12" x14ac:dyDescent="0.25">
      <c r="A17" s="16" t="s">
        <v>2</v>
      </c>
      <c r="B17" s="2"/>
      <c r="C17" s="261">
        <f>SUM(C5:C16)</f>
        <v>1100</v>
      </c>
      <c r="D17" s="250"/>
      <c r="E17" s="258">
        <f>SUM(E5:E16)</f>
        <v>15000</v>
      </c>
      <c r="F17" s="258">
        <f>SUM(F5:F16)</f>
        <v>15000</v>
      </c>
      <c r="G17" s="259">
        <f>SUM(G5:G16)</f>
        <v>15000</v>
      </c>
      <c r="H17" s="260">
        <f>SUM(H5:H16)</f>
        <v>0</v>
      </c>
      <c r="I17" s="223">
        <f>SUM(I5:I16)</f>
        <v>495</v>
      </c>
    </row>
    <row r="18" spans="1:12" ht="16.5" x14ac:dyDescent="0.35">
      <c r="A18" s="62"/>
      <c r="B18" s="62"/>
      <c r="C18" s="23"/>
      <c r="D18" s="201"/>
      <c r="E18" s="96" t="s">
        <v>166</v>
      </c>
      <c r="F18" s="201"/>
      <c r="L18" s="67" t="s">
        <v>178</v>
      </c>
    </row>
    <row r="20" spans="1:12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</row>
    <row r="21" spans="1:12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</row>
    <row r="22" spans="1:12" x14ac:dyDescent="0.25">
      <c r="A22" s="114" t="s">
        <v>246</v>
      </c>
      <c r="B22" s="114"/>
      <c r="C22" s="225">
        <f>E17</f>
        <v>15000</v>
      </c>
      <c r="D22" s="114"/>
      <c r="E22" s="114"/>
      <c r="F22" s="114" t="s">
        <v>246</v>
      </c>
      <c r="G22" s="225">
        <f>G17</f>
        <v>15000</v>
      </c>
      <c r="H22" s="114"/>
      <c r="I22" s="114"/>
    </row>
    <row r="23" spans="1:12" x14ac:dyDescent="0.25">
      <c r="A23" s="114" t="s">
        <v>182</v>
      </c>
      <c r="B23" s="114"/>
      <c r="C23" s="225">
        <f>'FEBRUARY '!E33</f>
        <v>0</v>
      </c>
      <c r="D23" s="114"/>
      <c r="E23" s="114"/>
      <c r="F23" s="114" t="s">
        <v>182</v>
      </c>
      <c r="G23" s="225">
        <f>'FEBRUARY '!I33</f>
        <v>0</v>
      </c>
      <c r="H23" s="114"/>
      <c r="I23" s="114"/>
    </row>
    <row r="24" spans="1:12" x14ac:dyDescent="0.25">
      <c r="A24" s="114" t="s">
        <v>291</v>
      </c>
      <c r="B24" s="114"/>
      <c r="C24" s="225">
        <f>I17</f>
        <v>495</v>
      </c>
      <c r="D24" s="114"/>
      <c r="E24" s="114"/>
      <c r="F24" s="114" t="s">
        <v>290</v>
      </c>
      <c r="G24" s="225">
        <f>C24</f>
        <v>495</v>
      </c>
      <c r="H24" s="114"/>
      <c r="I24" s="114"/>
    </row>
    <row r="25" spans="1:12" x14ac:dyDescent="0.25">
      <c r="A25" s="114" t="s">
        <v>258</v>
      </c>
      <c r="B25" s="114"/>
      <c r="C25" s="209">
        <v>0.1</v>
      </c>
      <c r="D25" s="225">
        <f>C25*C22</f>
        <v>1500</v>
      </c>
      <c r="E25" s="114"/>
      <c r="F25" s="114" t="s">
        <v>258</v>
      </c>
      <c r="G25" s="209">
        <v>0.1</v>
      </c>
      <c r="H25" s="225">
        <f>G25*C22</f>
        <v>1500</v>
      </c>
      <c r="I25" s="114"/>
    </row>
    <row r="26" spans="1:12" x14ac:dyDescent="0.25">
      <c r="A26" s="211" t="s">
        <v>155</v>
      </c>
      <c r="B26" s="211"/>
      <c r="C26" s="88"/>
      <c r="D26" s="114"/>
      <c r="E26" s="114"/>
      <c r="F26" s="211" t="s">
        <v>155</v>
      </c>
      <c r="G26" s="88"/>
      <c r="H26" s="114"/>
      <c r="I26" s="114"/>
    </row>
    <row r="27" spans="1:12" x14ac:dyDescent="0.25">
      <c r="A27" s="243" t="s">
        <v>288</v>
      </c>
      <c r="B27" s="243"/>
      <c r="C27" s="88"/>
      <c r="D27" s="225">
        <v>870</v>
      </c>
      <c r="E27" s="114"/>
      <c r="F27" s="243" t="s">
        <v>288</v>
      </c>
      <c r="G27" s="243"/>
      <c r="H27" s="225">
        <v>870</v>
      </c>
      <c r="I27" s="88"/>
    </row>
    <row r="28" spans="1:12" x14ac:dyDescent="0.25">
      <c r="A28" s="231" t="s">
        <v>236</v>
      </c>
      <c r="B28" s="231"/>
      <c r="C28" s="88"/>
      <c r="D28" s="114">
        <v>4000</v>
      </c>
      <c r="E28" s="114"/>
      <c r="F28" s="231" t="s">
        <v>236</v>
      </c>
      <c r="G28" s="231"/>
      <c r="H28" s="114">
        <v>4000</v>
      </c>
      <c r="I28" s="88"/>
    </row>
    <row r="29" spans="1:12" x14ac:dyDescent="0.25">
      <c r="A29" s="231" t="s">
        <v>289</v>
      </c>
      <c r="B29" s="231"/>
      <c r="C29" s="114"/>
      <c r="D29" s="115">
        <v>11097</v>
      </c>
      <c r="E29" s="114"/>
      <c r="F29" s="231" t="s">
        <v>289</v>
      </c>
      <c r="G29" s="231"/>
      <c r="H29" s="115">
        <v>11097</v>
      </c>
      <c r="I29" s="88"/>
    </row>
    <row r="30" spans="1:12" x14ac:dyDescent="0.25">
      <c r="A30" s="231"/>
      <c r="B30" s="114"/>
      <c r="C30" s="114"/>
      <c r="D30" s="115"/>
      <c r="E30" s="114"/>
      <c r="F30" s="231"/>
      <c r="G30" s="114"/>
      <c r="H30" s="115"/>
      <c r="I30" s="88"/>
    </row>
    <row r="31" spans="1:12" x14ac:dyDescent="0.25">
      <c r="A31" s="212"/>
      <c r="B31" s="212"/>
      <c r="C31" s="114"/>
      <c r="D31" s="115"/>
      <c r="E31" s="207"/>
      <c r="F31" s="212"/>
      <c r="G31" s="114"/>
      <c r="H31" s="115"/>
      <c r="I31" s="207"/>
    </row>
    <row r="32" spans="1:12" x14ac:dyDescent="0.25">
      <c r="A32" s="232" t="s">
        <v>2</v>
      </c>
      <c r="B32" s="232"/>
      <c r="C32" s="225">
        <f>C22+C23+C24-D25</f>
        <v>13995</v>
      </c>
      <c r="D32" s="225">
        <f>SUM(D27:D31)</f>
        <v>15967</v>
      </c>
      <c r="E32" s="225">
        <f>C32-D32</f>
        <v>-1972</v>
      </c>
      <c r="F32" s="236"/>
      <c r="G32" s="225">
        <f>G22+G23+G24-H25</f>
        <v>13995</v>
      </c>
      <c r="H32" s="225">
        <f>SUM(H27:H31)</f>
        <v>15967</v>
      </c>
      <c r="I32" s="225">
        <f>G32-H32</f>
        <v>-1972</v>
      </c>
    </row>
    <row r="33" spans="1:10" x14ac:dyDescent="0.25">
      <c r="A33" s="201"/>
      <c r="B33" s="201"/>
      <c r="C33" s="201"/>
      <c r="D33" s="201"/>
      <c r="E33" s="201"/>
      <c r="F33" s="201"/>
      <c r="G33" s="201"/>
      <c r="H33" s="201"/>
      <c r="I33" s="201"/>
    </row>
    <row r="34" spans="1:10" x14ac:dyDescent="0.25">
      <c r="A34" s="118" t="s">
        <v>242</v>
      </c>
      <c r="B34" s="118"/>
      <c r="C34" s="56"/>
      <c r="D34" s="56" t="s">
        <v>247</v>
      </c>
      <c r="E34" s="53"/>
      <c r="F34" s="56"/>
      <c r="G34" s="84" t="s">
        <v>244</v>
      </c>
      <c r="J34" s="201"/>
    </row>
    <row r="35" spans="1:10" x14ac:dyDescent="0.25">
      <c r="A35" s="56"/>
      <c r="B35" s="56"/>
      <c r="C35" s="56"/>
      <c r="D35" s="56"/>
      <c r="E35" s="56"/>
      <c r="F35" s="56"/>
      <c r="G35" s="56"/>
    </row>
    <row r="36" spans="1:10" x14ac:dyDescent="0.25">
      <c r="A36" s="56" t="s">
        <v>241</v>
      </c>
      <c r="B36" s="56"/>
      <c r="C36" s="56"/>
      <c r="D36" s="56" t="s">
        <v>159</v>
      </c>
      <c r="E36" s="56"/>
      <c r="F36" s="56"/>
      <c r="G36" s="56" t="s">
        <v>285</v>
      </c>
    </row>
  </sheetData>
  <pageMargins left="0.25" right="0.25" top="0.75" bottom="0.75" header="0.3" footer="0.3"/>
  <pageSetup paperSize="9" orientation="portrait" horizontalDpi="0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I36" sqref="I36"/>
    </sheetView>
  </sheetViews>
  <sheetFormatPr defaultRowHeight="15" x14ac:dyDescent="0.25"/>
  <cols>
    <col min="1" max="1" width="13.85546875" style="67" customWidth="1"/>
    <col min="2" max="2" width="4.85546875" style="67" customWidth="1"/>
    <col min="3" max="3" width="8.85546875" style="67" customWidth="1"/>
    <col min="4" max="4" width="9.140625" style="67"/>
    <col min="5" max="5" width="9.140625" style="67" customWidth="1"/>
    <col min="6" max="6" width="10.7109375" style="67" customWidth="1"/>
    <col min="7" max="7" width="10.140625" style="67" customWidth="1"/>
    <col min="8" max="8" width="8.140625" style="67" customWidth="1"/>
    <col min="9" max="9" width="8.5703125" style="67" customWidth="1"/>
    <col min="10" max="16384" width="9.140625" style="67"/>
  </cols>
  <sheetData>
    <row r="1" spans="1:9" ht="18.75" x14ac:dyDescent="0.3">
      <c r="C1" s="229" t="s">
        <v>279</v>
      </c>
      <c r="D1" s="229"/>
      <c r="E1" s="229"/>
      <c r="F1" s="229"/>
    </row>
    <row r="2" spans="1:9" ht="18.75" x14ac:dyDescent="0.3">
      <c r="C2" s="229" t="s">
        <v>280</v>
      </c>
      <c r="D2" s="229"/>
      <c r="E2" s="229"/>
      <c r="F2" s="229"/>
    </row>
    <row r="3" spans="1:9" ht="18.75" x14ac:dyDescent="0.3">
      <c r="C3" s="229" t="s">
        <v>296</v>
      </c>
      <c r="D3" s="229"/>
      <c r="E3" s="229"/>
      <c r="F3" s="229"/>
    </row>
    <row r="4" spans="1:9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</row>
    <row r="5" spans="1:9" x14ac:dyDescent="0.25">
      <c r="A5" s="2" t="s">
        <v>262</v>
      </c>
      <c r="B5" s="2">
        <v>1</v>
      </c>
      <c r="C5" s="249"/>
      <c r="D5" s="250">
        <v>0</v>
      </c>
      <c r="E5" s="251">
        <v>5000</v>
      </c>
      <c r="F5" s="251">
        <f>E5+D5</f>
        <v>5000</v>
      </c>
      <c r="G5" s="252">
        <v>5000</v>
      </c>
      <c r="H5" s="253">
        <f>F5-G5</f>
        <v>0</v>
      </c>
      <c r="I5" s="88"/>
    </row>
    <row r="6" spans="1:9" x14ac:dyDescent="0.25">
      <c r="A6" s="4"/>
      <c r="B6" s="4">
        <v>2</v>
      </c>
      <c r="C6" s="254"/>
      <c r="D6" s="250"/>
      <c r="E6" s="255"/>
      <c r="F6" s="251">
        <f>E6+D6</f>
        <v>0</v>
      </c>
      <c r="G6" s="252"/>
      <c r="H6" s="253">
        <f t="shared" ref="H6:H16" si="0">F6-G6</f>
        <v>0</v>
      </c>
      <c r="I6" s="88"/>
    </row>
    <row r="7" spans="1:9" x14ac:dyDescent="0.25">
      <c r="A7" s="2"/>
      <c r="B7" s="2">
        <v>3</v>
      </c>
      <c r="C7" s="249"/>
      <c r="D7" s="250">
        <v>0</v>
      </c>
      <c r="E7" s="251"/>
      <c r="F7" s="251">
        <f>E7+D7</f>
        <v>0</v>
      </c>
      <c r="G7" s="252"/>
      <c r="H7" s="253">
        <f t="shared" si="0"/>
        <v>0</v>
      </c>
      <c r="I7" s="88"/>
    </row>
    <row r="8" spans="1:9" x14ac:dyDescent="0.25">
      <c r="A8" s="4" t="s">
        <v>224</v>
      </c>
      <c r="B8" s="4">
        <v>4</v>
      </c>
      <c r="C8" s="249">
        <v>200</v>
      </c>
      <c r="D8" s="250"/>
      <c r="E8" s="251">
        <v>2500</v>
      </c>
      <c r="F8" s="251">
        <f>E8+D8</f>
        <v>2500</v>
      </c>
      <c r="G8" s="252">
        <v>2500</v>
      </c>
      <c r="H8" s="253">
        <f>F8-G8</f>
        <v>0</v>
      </c>
      <c r="I8" s="88"/>
    </row>
    <row r="9" spans="1:9" x14ac:dyDescent="0.25">
      <c r="A9" s="88"/>
      <c r="B9" s="4">
        <v>5</v>
      </c>
      <c r="C9" s="88"/>
      <c r="D9" s="88"/>
      <c r="E9" s="88"/>
      <c r="F9" s="88"/>
      <c r="G9" s="88"/>
      <c r="H9" s="88"/>
      <c r="I9" s="88"/>
    </row>
    <row r="10" spans="1:9" x14ac:dyDescent="0.25">
      <c r="A10" s="2"/>
      <c r="B10" s="2" t="s">
        <v>42</v>
      </c>
      <c r="C10" s="256"/>
      <c r="D10" s="252"/>
      <c r="E10" s="255"/>
      <c r="F10" s="251">
        <f>E10+D10</f>
        <v>0</v>
      </c>
      <c r="G10" s="252"/>
      <c r="H10" s="253">
        <f t="shared" si="0"/>
        <v>0</v>
      </c>
      <c r="I10" s="88"/>
    </row>
    <row r="11" spans="1:9" x14ac:dyDescent="0.25">
      <c r="A11" s="4" t="s">
        <v>282</v>
      </c>
      <c r="B11" s="4" t="s">
        <v>44</v>
      </c>
      <c r="C11" s="256">
        <v>100</v>
      </c>
      <c r="D11" s="252"/>
      <c r="E11" s="255">
        <v>1500</v>
      </c>
      <c r="F11" s="251">
        <f>E11+D11</f>
        <v>1500</v>
      </c>
      <c r="G11" s="252">
        <v>1500</v>
      </c>
      <c r="H11" s="253">
        <f t="shared" si="0"/>
        <v>0</v>
      </c>
      <c r="I11" s="88">
        <v>180</v>
      </c>
    </row>
    <row r="12" spans="1:9" x14ac:dyDescent="0.25">
      <c r="A12" s="2" t="s">
        <v>266</v>
      </c>
      <c r="B12" s="2" t="s">
        <v>49</v>
      </c>
      <c r="C12" s="254">
        <v>200</v>
      </c>
      <c r="D12" s="250"/>
      <c r="E12" s="255">
        <v>3000</v>
      </c>
      <c r="F12" s="251">
        <f>E12+D12</f>
        <v>3000</v>
      </c>
      <c r="G12" s="252">
        <v>3000</v>
      </c>
      <c r="H12" s="253">
        <f t="shared" si="0"/>
        <v>0</v>
      </c>
      <c r="I12" s="88"/>
    </row>
    <row r="13" spans="1:9" x14ac:dyDescent="0.25">
      <c r="A13" s="4" t="s">
        <v>227</v>
      </c>
      <c r="B13" s="4" t="s">
        <v>66</v>
      </c>
      <c r="C13" s="254"/>
      <c r="D13" s="250"/>
      <c r="E13" s="255">
        <v>3000</v>
      </c>
      <c r="F13" s="251">
        <f>E13+D13</f>
        <v>3000</v>
      </c>
      <c r="G13" s="252">
        <v>3000</v>
      </c>
      <c r="H13" s="253">
        <f t="shared" si="0"/>
        <v>0</v>
      </c>
      <c r="I13" s="88">
        <v>390</v>
      </c>
    </row>
    <row r="14" spans="1:9" x14ac:dyDescent="0.25">
      <c r="A14" s="88"/>
      <c r="B14" s="248"/>
      <c r="C14" s="252"/>
      <c r="D14" s="252"/>
      <c r="E14" s="252"/>
      <c r="F14" s="252"/>
      <c r="G14" s="252"/>
      <c r="H14" s="253">
        <f t="shared" si="0"/>
        <v>0</v>
      </c>
      <c r="I14" s="88"/>
    </row>
    <row r="15" spans="1:9" x14ac:dyDescent="0.25">
      <c r="A15" s="4"/>
      <c r="B15" s="4"/>
      <c r="C15" s="257"/>
      <c r="D15" s="252"/>
      <c r="E15" s="255"/>
      <c r="F15" s="251">
        <f>C15+D15+E15</f>
        <v>0</v>
      </c>
      <c r="G15" s="252"/>
      <c r="H15" s="253">
        <f t="shared" si="0"/>
        <v>0</v>
      </c>
      <c r="I15" s="88"/>
    </row>
    <row r="16" spans="1:9" x14ac:dyDescent="0.25">
      <c r="A16" s="4"/>
      <c r="B16" s="4"/>
      <c r="C16" s="254"/>
      <c r="D16" s="250"/>
      <c r="E16" s="251"/>
      <c r="F16" s="251">
        <f>C16+D16+E16</f>
        <v>0</v>
      </c>
      <c r="G16" s="252"/>
      <c r="H16" s="253">
        <f t="shared" si="0"/>
        <v>0</v>
      </c>
      <c r="I16" s="88"/>
    </row>
    <row r="17" spans="1:12" x14ac:dyDescent="0.25">
      <c r="A17" s="16" t="s">
        <v>2</v>
      </c>
      <c r="B17" s="2"/>
      <c r="C17" s="261">
        <f>SUM(C5:C16)</f>
        <v>500</v>
      </c>
      <c r="D17" s="250"/>
      <c r="E17" s="258">
        <f>SUM(E5:E16)</f>
        <v>15000</v>
      </c>
      <c r="F17" s="258">
        <f>SUM(F5:F16)</f>
        <v>15000</v>
      </c>
      <c r="G17" s="259">
        <f>SUM(G5:G16)</f>
        <v>15000</v>
      </c>
      <c r="H17" s="260">
        <f>SUM(H5:H16)</f>
        <v>0</v>
      </c>
      <c r="I17" s="223">
        <f>SUM(I5:I16)</f>
        <v>570</v>
      </c>
    </row>
    <row r="18" spans="1:12" ht="16.5" x14ac:dyDescent="0.35">
      <c r="A18" s="62"/>
      <c r="B18" s="62"/>
      <c r="C18" s="23"/>
      <c r="D18" s="201"/>
      <c r="E18" s="96" t="s">
        <v>166</v>
      </c>
      <c r="F18" s="201"/>
    </row>
    <row r="20" spans="1:12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</row>
    <row r="21" spans="1:12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</row>
    <row r="22" spans="1:12" x14ac:dyDescent="0.25">
      <c r="A22" s="114" t="s">
        <v>249</v>
      </c>
      <c r="B22" s="114"/>
      <c r="C22" s="225">
        <f>E17</f>
        <v>15000</v>
      </c>
      <c r="D22" s="114"/>
      <c r="E22" s="114"/>
      <c r="F22" s="114" t="s">
        <v>249</v>
      </c>
      <c r="G22" s="225">
        <f>G17</f>
        <v>15000</v>
      </c>
      <c r="H22" s="114"/>
      <c r="I22" s="114"/>
      <c r="L22" s="265"/>
    </row>
    <row r="23" spans="1:12" x14ac:dyDescent="0.25">
      <c r="A23" s="114" t="s">
        <v>182</v>
      </c>
      <c r="B23" s="114"/>
      <c r="C23" s="225">
        <f>'MARCH '!E32</f>
        <v>-1972</v>
      </c>
      <c r="D23" s="114"/>
      <c r="E23" s="114"/>
      <c r="F23" s="114" t="s">
        <v>182</v>
      </c>
      <c r="G23" s="225">
        <f>'MARCH '!I32</f>
        <v>-1972</v>
      </c>
      <c r="H23" s="114"/>
      <c r="I23" s="114"/>
    </row>
    <row r="24" spans="1:12" x14ac:dyDescent="0.25">
      <c r="A24" s="114" t="s">
        <v>290</v>
      </c>
      <c r="B24" s="114"/>
      <c r="C24" s="225">
        <f>I17</f>
        <v>570</v>
      </c>
      <c r="D24" s="114"/>
      <c r="E24" s="114"/>
      <c r="F24" s="114" t="s">
        <v>290</v>
      </c>
      <c r="G24" s="225">
        <f>C24</f>
        <v>570</v>
      </c>
      <c r="H24" s="114"/>
      <c r="I24" s="114"/>
    </row>
    <row r="25" spans="1:12" x14ac:dyDescent="0.25">
      <c r="A25" s="114" t="s">
        <v>258</v>
      </c>
      <c r="B25" s="114"/>
      <c r="C25" s="209">
        <v>0.1</v>
      </c>
      <c r="D25" s="225">
        <f>C25*C22</f>
        <v>1500</v>
      </c>
      <c r="E25" s="114"/>
      <c r="F25" s="114" t="s">
        <v>258</v>
      </c>
      <c r="G25" s="209">
        <v>0.1</v>
      </c>
      <c r="H25" s="225">
        <f>G25*C22</f>
        <v>1500</v>
      </c>
      <c r="I25" s="114"/>
    </row>
    <row r="26" spans="1:12" x14ac:dyDescent="0.25">
      <c r="A26" s="211" t="s">
        <v>155</v>
      </c>
      <c r="B26" s="211"/>
      <c r="C26" s="88"/>
      <c r="D26" s="114"/>
      <c r="E26" s="114"/>
      <c r="F26" s="211" t="s">
        <v>155</v>
      </c>
      <c r="G26" s="88"/>
      <c r="H26" s="114"/>
      <c r="I26" s="114"/>
    </row>
    <row r="27" spans="1:12" x14ac:dyDescent="0.25">
      <c r="A27" s="243" t="s">
        <v>292</v>
      </c>
      <c r="B27" s="243"/>
      <c r="C27" s="88"/>
      <c r="D27" s="225">
        <v>12100</v>
      </c>
      <c r="E27" s="114"/>
      <c r="F27" s="243" t="s">
        <v>292</v>
      </c>
      <c r="G27" s="243"/>
      <c r="H27" s="225">
        <v>12100</v>
      </c>
      <c r="I27" s="88"/>
    </row>
    <row r="28" spans="1:12" x14ac:dyDescent="0.25">
      <c r="A28" s="231"/>
      <c r="B28" s="231"/>
      <c r="C28" s="88"/>
      <c r="D28" s="114"/>
      <c r="E28" s="114"/>
      <c r="F28" s="231"/>
      <c r="G28" s="231"/>
      <c r="H28" s="114"/>
      <c r="I28" s="88"/>
    </row>
    <row r="29" spans="1:12" x14ac:dyDescent="0.25">
      <c r="A29" s="231"/>
      <c r="B29" s="231"/>
      <c r="C29" s="114"/>
      <c r="D29" s="115"/>
      <c r="E29" s="114"/>
      <c r="F29" s="231"/>
      <c r="G29" s="231"/>
      <c r="H29" s="115"/>
      <c r="I29" s="88"/>
    </row>
    <row r="30" spans="1:12" x14ac:dyDescent="0.25">
      <c r="A30" s="231"/>
      <c r="B30" s="114"/>
      <c r="C30" s="114"/>
      <c r="D30" s="115"/>
      <c r="E30" s="114"/>
      <c r="F30" s="231"/>
      <c r="G30" s="114"/>
      <c r="H30" s="115"/>
      <c r="I30" s="88"/>
    </row>
    <row r="31" spans="1:12" x14ac:dyDescent="0.25">
      <c r="A31" s="212"/>
      <c r="B31" s="212"/>
      <c r="C31" s="114"/>
      <c r="D31" s="115"/>
      <c r="E31" s="207"/>
      <c r="F31" s="212"/>
      <c r="G31" s="114"/>
      <c r="H31" s="115"/>
      <c r="I31" s="207"/>
    </row>
    <row r="32" spans="1:12" x14ac:dyDescent="0.25">
      <c r="A32" s="232" t="s">
        <v>2</v>
      </c>
      <c r="B32" s="232"/>
      <c r="C32" s="225">
        <f>C22+C23+C24-D25</f>
        <v>12098</v>
      </c>
      <c r="D32" s="225">
        <f>SUM(D27:D31)</f>
        <v>12100</v>
      </c>
      <c r="E32" s="225">
        <f>C32-D32</f>
        <v>-2</v>
      </c>
      <c r="F32" s="236"/>
      <c r="G32" s="225">
        <f>G22+G23+G24-H25</f>
        <v>12098</v>
      </c>
      <c r="H32" s="225">
        <f>SUM(H27:H31)</f>
        <v>12100</v>
      </c>
      <c r="I32" s="225">
        <f>G32-H32</f>
        <v>-2</v>
      </c>
    </row>
    <row r="33" spans="1:10" x14ac:dyDescent="0.25">
      <c r="A33" s="201"/>
      <c r="B33" s="201"/>
      <c r="C33" s="201"/>
      <c r="D33" s="201"/>
      <c r="E33" s="201"/>
      <c r="F33" s="201"/>
      <c r="G33" s="201"/>
      <c r="H33" s="201"/>
      <c r="I33" s="201"/>
    </row>
    <row r="34" spans="1:10" x14ac:dyDescent="0.25">
      <c r="A34" s="118" t="s">
        <v>242</v>
      </c>
      <c r="B34" s="118"/>
      <c r="C34" s="56"/>
      <c r="D34" s="56" t="s">
        <v>247</v>
      </c>
      <c r="E34" s="53"/>
      <c r="F34" s="56"/>
      <c r="G34" s="84" t="s">
        <v>244</v>
      </c>
      <c r="J34" s="201"/>
    </row>
    <row r="35" spans="1:10" x14ac:dyDescent="0.25">
      <c r="A35" s="56"/>
      <c r="B35" s="56"/>
      <c r="C35" s="56"/>
      <c r="D35" s="56"/>
      <c r="E35" s="56"/>
      <c r="F35" s="56"/>
      <c r="G35" s="56"/>
    </row>
    <row r="36" spans="1:10" x14ac:dyDescent="0.25">
      <c r="A36" s="56" t="s">
        <v>241</v>
      </c>
      <c r="B36" s="56"/>
      <c r="C36" s="56"/>
      <c r="D36" s="56" t="s">
        <v>159</v>
      </c>
      <c r="E36" s="56"/>
      <c r="F36" s="56"/>
      <c r="G36" s="56" t="s">
        <v>285</v>
      </c>
    </row>
  </sheetData>
  <pageMargins left="0.7" right="0.7" top="0.75" bottom="0.75" header="0.3" footer="0.3"/>
  <pageSetup orientation="portrait" horizontalDpi="0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L18" sqref="L18"/>
    </sheetView>
  </sheetViews>
  <sheetFormatPr defaultRowHeight="15" x14ac:dyDescent="0.25"/>
  <cols>
    <col min="1" max="1" width="16.85546875" style="67" bestFit="1" customWidth="1"/>
    <col min="2" max="2" width="4.85546875" style="67" customWidth="1"/>
    <col min="3" max="3" width="8.85546875" style="67" customWidth="1"/>
    <col min="4" max="4" width="9.140625" style="67"/>
    <col min="5" max="5" width="9.140625" style="67" customWidth="1"/>
    <col min="6" max="6" width="16.85546875" style="67" bestFit="1" customWidth="1"/>
    <col min="7" max="7" width="10.140625" style="67" customWidth="1"/>
    <col min="8" max="8" width="8.140625" style="67" customWidth="1"/>
    <col min="9" max="9" width="8.5703125" style="67" customWidth="1"/>
    <col min="10" max="16384" width="9.140625" style="67"/>
  </cols>
  <sheetData>
    <row r="1" spans="1:9" ht="18.75" x14ac:dyDescent="0.3">
      <c r="C1" s="229" t="s">
        <v>279</v>
      </c>
      <c r="D1" s="229"/>
      <c r="E1" s="229"/>
      <c r="F1" s="229"/>
    </row>
    <row r="2" spans="1:9" ht="18.75" x14ac:dyDescent="0.3">
      <c r="C2" s="229" t="s">
        <v>280</v>
      </c>
      <c r="D2" s="229"/>
      <c r="E2" s="229"/>
      <c r="F2" s="229"/>
    </row>
    <row r="3" spans="1:9" ht="18.75" x14ac:dyDescent="0.3">
      <c r="C3" s="229" t="s">
        <v>297</v>
      </c>
      <c r="D3" s="229"/>
      <c r="E3" s="229"/>
      <c r="F3" s="229"/>
    </row>
    <row r="4" spans="1:9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</row>
    <row r="5" spans="1:9" x14ac:dyDescent="0.25">
      <c r="A5" s="2" t="s">
        <v>262</v>
      </c>
      <c r="B5" s="2">
        <v>1</v>
      </c>
      <c r="C5" s="249"/>
      <c r="D5" s="250">
        <v>0</v>
      </c>
      <c r="E5" s="251">
        <v>5000</v>
      </c>
      <c r="F5" s="251">
        <f>E5+D5</f>
        <v>5000</v>
      </c>
      <c r="G5" s="252">
        <v>5000</v>
      </c>
      <c r="H5" s="253">
        <f>F5-G5</f>
        <v>0</v>
      </c>
      <c r="I5" s="88"/>
    </row>
    <row r="6" spans="1:9" x14ac:dyDescent="0.25">
      <c r="A6" s="4"/>
      <c r="B6" s="4">
        <v>2</v>
      </c>
      <c r="C6" s="254"/>
      <c r="D6" s="250"/>
      <c r="E6" s="255"/>
      <c r="F6" s="251">
        <f>E6+D6</f>
        <v>0</v>
      </c>
      <c r="G6" s="252"/>
      <c r="H6" s="253">
        <f t="shared" ref="H6:H16" si="0">F6-G6</f>
        <v>0</v>
      </c>
      <c r="I6" s="88"/>
    </row>
    <row r="7" spans="1:9" x14ac:dyDescent="0.25">
      <c r="A7" s="2"/>
      <c r="B7" s="2">
        <v>3</v>
      </c>
      <c r="C7" s="249"/>
      <c r="D7" s="250">
        <v>0</v>
      </c>
      <c r="E7" s="251"/>
      <c r="F7" s="251">
        <f>E7+D7</f>
        <v>0</v>
      </c>
      <c r="G7" s="252"/>
      <c r="H7" s="253">
        <f t="shared" si="0"/>
        <v>0</v>
      </c>
      <c r="I7" s="88"/>
    </row>
    <row r="8" spans="1:9" x14ac:dyDescent="0.25">
      <c r="A8" s="4" t="s">
        <v>224</v>
      </c>
      <c r="B8" s="4">
        <v>4</v>
      </c>
      <c r="C8" s="249">
        <v>200</v>
      </c>
      <c r="D8" s="250"/>
      <c r="E8" s="251">
        <v>2500</v>
      </c>
      <c r="F8" s="251">
        <f>E8+D8</f>
        <v>2500</v>
      </c>
      <c r="G8" s="252">
        <v>2500</v>
      </c>
      <c r="H8" s="253">
        <f>F8-G8</f>
        <v>0</v>
      </c>
      <c r="I8" s="88"/>
    </row>
    <row r="9" spans="1:9" x14ac:dyDescent="0.25">
      <c r="A9" s="88"/>
      <c r="B9" s="4">
        <v>5</v>
      </c>
      <c r="C9" s="88"/>
      <c r="D9" s="88"/>
      <c r="E9" s="88"/>
      <c r="F9" s="88"/>
      <c r="G9" s="88"/>
      <c r="H9" s="88"/>
      <c r="I9" s="88"/>
    </row>
    <row r="10" spans="1:9" x14ac:dyDescent="0.25">
      <c r="A10" s="2"/>
      <c r="B10" s="2" t="s">
        <v>42</v>
      </c>
      <c r="C10" s="256"/>
      <c r="D10" s="252"/>
      <c r="E10" s="255"/>
      <c r="F10" s="251">
        <f>E10+D10</f>
        <v>0</v>
      </c>
      <c r="G10" s="252"/>
      <c r="H10" s="253">
        <f t="shared" si="0"/>
        <v>0</v>
      </c>
      <c r="I10" s="88"/>
    </row>
    <row r="11" spans="1:9" x14ac:dyDescent="0.25">
      <c r="A11" s="4" t="s">
        <v>282</v>
      </c>
      <c r="B11" s="4" t="s">
        <v>44</v>
      </c>
      <c r="C11" s="256" t="s">
        <v>100</v>
      </c>
      <c r="D11" s="252"/>
      <c r="E11" s="255">
        <v>1500</v>
      </c>
      <c r="F11" s="251">
        <f>E11+D11</f>
        <v>1500</v>
      </c>
      <c r="G11" s="252">
        <v>1450</v>
      </c>
      <c r="H11" s="253">
        <f t="shared" si="0"/>
        <v>50</v>
      </c>
      <c r="I11" s="88"/>
    </row>
    <row r="12" spans="1:9" x14ac:dyDescent="0.25">
      <c r="A12" s="2" t="s">
        <v>266</v>
      </c>
      <c r="B12" s="2" t="s">
        <v>49</v>
      </c>
      <c r="C12" s="254">
        <v>200</v>
      </c>
      <c r="D12" s="250"/>
      <c r="E12" s="255">
        <v>3000</v>
      </c>
      <c r="F12" s="251">
        <f>E12+D12</f>
        <v>3000</v>
      </c>
      <c r="G12" s="252">
        <v>3000</v>
      </c>
      <c r="H12" s="253">
        <f t="shared" si="0"/>
        <v>0</v>
      </c>
      <c r="I12" s="88"/>
    </row>
    <row r="13" spans="1:9" x14ac:dyDescent="0.25">
      <c r="A13" s="4" t="s">
        <v>227</v>
      </c>
      <c r="B13" s="4" t="s">
        <v>66</v>
      </c>
      <c r="C13" s="254">
        <v>200</v>
      </c>
      <c r="D13" s="250"/>
      <c r="E13" s="255">
        <v>3000</v>
      </c>
      <c r="F13" s="251">
        <f>E13+D13</f>
        <v>3000</v>
      </c>
      <c r="G13" s="252">
        <v>3000</v>
      </c>
      <c r="H13" s="253">
        <f t="shared" si="0"/>
        <v>0</v>
      </c>
      <c r="I13" s="88"/>
    </row>
    <row r="14" spans="1:9" x14ac:dyDescent="0.25">
      <c r="A14" s="88"/>
      <c r="B14" s="248"/>
      <c r="C14" s="252"/>
      <c r="D14" s="252"/>
      <c r="E14" s="252"/>
      <c r="F14" s="252"/>
      <c r="G14" s="252"/>
      <c r="H14" s="253">
        <f t="shared" si="0"/>
        <v>0</v>
      </c>
      <c r="I14" s="88"/>
    </row>
    <row r="15" spans="1:9" x14ac:dyDescent="0.25">
      <c r="A15" s="4"/>
      <c r="B15" s="4"/>
      <c r="C15" s="257"/>
      <c r="D15" s="252"/>
      <c r="E15" s="255"/>
      <c r="F15" s="251">
        <f>C15+D15+E15</f>
        <v>0</v>
      </c>
      <c r="G15" s="252"/>
      <c r="H15" s="253">
        <f t="shared" si="0"/>
        <v>0</v>
      </c>
      <c r="I15" s="88"/>
    </row>
    <row r="16" spans="1:9" x14ac:dyDescent="0.25">
      <c r="A16" s="4"/>
      <c r="B16" s="4"/>
      <c r="C16" s="254"/>
      <c r="D16" s="250"/>
      <c r="E16" s="251"/>
      <c r="F16" s="251">
        <f>C16+D16+E16</f>
        <v>0</v>
      </c>
      <c r="G16" s="252"/>
      <c r="H16" s="253">
        <f t="shared" si="0"/>
        <v>0</v>
      </c>
      <c r="I16" s="88"/>
    </row>
    <row r="17" spans="1:12" x14ac:dyDescent="0.25">
      <c r="A17" s="16" t="s">
        <v>2</v>
      </c>
      <c r="B17" s="2"/>
      <c r="C17" s="261">
        <f>SUM(C5:C16)</f>
        <v>600</v>
      </c>
      <c r="D17" s="250"/>
      <c r="E17" s="258">
        <f>SUM(E5:E16)</f>
        <v>15000</v>
      </c>
      <c r="F17" s="258">
        <f>SUM(F5:F16)</f>
        <v>15000</v>
      </c>
      <c r="G17" s="259">
        <f>SUM(G5:G16)</f>
        <v>14950</v>
      </c>
      <c r="H17" s="260">
        <f>SUM(H5:H16)</f>
        <v>50</v>
      </c>
      <c r="I17" s="223">
        <f>SUM(I5:I16)</f>
        <v>0</v>
      </c>
    </row>
    <row r="18" spans="1:12" ht="16.5" x14ac:dyDescent="0.35">
      <c r="A18" s="62"/>
      <c r="B18" s="62"/>
      <c r="C18" s="23"/>
      <c r="D18" s="201"/>
      <c r="E18" s="96" t="s">
        <v>166</v>
      </c>
      <c r="F18" s="201"/>
    </row>
    <row r="20" spans="1:12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</row>
    <row r="21" spans="1:12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</row>
    <row r="22" spans="1:12" x14ac:dyDescent="0.25">
      <c r="A22" s="114" t="s">
        <v>252</v>
      </c>
      <c r="B22" s="114"/>
      <c r="C22" s="225">
        <f>E17</f>
        <v>15000</v>
      </c>
      <c r="D22" s="114"/>
      <c r="E22" s="114"/>
      <c r="F22" s="114" t="s">
        <v>252</v>
      </c>
      <c r="G22" s="225">
        <f>G17</f>
        <v>14950</v>
      </c>
      <c r="H22" s="114"/>
      <c r="I22" s="114"/>
      <c r="L22" s="265"/>
    </row>
    <row r="23" spans="1:12" x14ac:dyDescent="0.25">
      <c r="A23" s="114" t="s">
        <v>182</v>
      </c>
      <c r="B23" s="114"/>
      <c r="C23" s="225">
        <f>'APRIL '!E32</f>
        <v>-2</v>
      </c>
      <c r="D23" s="114"/>
      <c r="E23" s="114"/>
      <c r="F23" s="114" t="s">
        <v>182</v>
      </c>
      <c r="G23" s="225">
        <f>'APRIL '!I32</f>
        <v>-2</v>
      </c>
      <c r="H23" s="114"/>
      <c r="I23" s="114"/>
    </row>
    <row r="24" spans="1:12" x14ac:dyDescent="0.25">
      <c r="A24" s="114" t="s">
        <v>290</v>
      </c>
      <c r="B24" s="114"/>
      <c r="C24" s="225">
        <f>I17</f>
        <v>0</v>
      </c>
      <c r="D24" s="114"/>
      <c r="E24" s="114"/>
      <c r="F24" s="114" t="s">
        <v>290</v>
      </c>
      <c r="G24" s="225">
        <f>C24</f>
        <v>0</v>
      </c>
      <c r="H24" s="114"/>
      <c r="I24" s="114"/>
    </row>
    <row r="25" spans="1:12" x14ac:dyDescent="0.25">
      <c r="A25" s="114" t="s">
        <v>258</v>
      </c>
      <c r="B25" s="114"/>
      <c r="C25" s="209">
        <v>0.1</v>
      </c>
      <c r="D25" s="225">
        <f>C25*C22</f>
        <v>1500</v>
      </c>
      <c r="E25" s="114"/>
      <c r="F25" s="114" t="s">
        <v>258</v>
      </c>
      <c r="G25" s="209">
        <v>0.1</v>
      </c>
      <c r="H25" s="225">
        <f>G25*C22</f>
        <v>1500</v>
      </c>
      <c r="I25" s="114"/>
    </row>
    <row r="26" spans="1:12" x14ac:dyDescent="0.25">
      <c r="A26" s="211" t="s">
        <v>155</v>
      </c>
      <c r="B26" s="211"/>
      <c r="C26" s="88"/>
      <c r="D26" s="114"/>
      <c r="E26" s="114"/>
      <c r="F26" s="211" t="s">
        <v>155</v>
      </c>
      <c r="G26" s="88"/>
      <c r="H26" s="114"/>
      <c r="I26" s="114"/>
    </row>
    <row r="27" spans="1:12" x14ac:dyDescent="0.25">
      <c r="A27" s="243" t="s">
        <v>96</v>
      </c>
      <c r="B27" s="243"/>
      <c r="C27" s="88"/>
      <c r="D27" s="225">
        <v>2000</v>
      </c>
      <c r="E27" s="114"/>
      <c r="F27" s="243" t="s">
        <v>96</v>
      </c>
      <c r="G27" s="243"/>
      <c r="H27" s="225">
        <v>2000</v>
      </c>
      <c r="I27" s="88"/>
    </row>
    <row r="28" spans="1:12" x14ac:dyDescent="0.25">
      <c r="A28" s="231" t="s">
        <v>298</v>
      </c>
      <c r="B28" s="231"/>
      <c r="C28" s="88"/>
      <c r="D28" s="114">
        <v>11500</v>
      </c>
      <c r="E28" s="114"/>
      <c r="F28" s="231" t="s">
        <v>298</v>
      </c>
      <c r="G28" s="231"/>
      <c r="H28" s="88">
        <v>11500</v>
      </c>
      <c r="I28" s="114"/>
    </row>
    <row r="29" spans="1:12" x14ac:dyDescent="0.25">
      <c r="A29" s="231" t="s">
        <v>193</v>
      </c>
      <c r="B29" s="231"/>
      <c r="C29" s="114"/>
      <c r="D29" s="115">
        <v>11000</v>
      </c>
      <c r="E29" s="114"/>
      <c r="F29" s="231" t="s">
        <v>193</v>
      </c>
      <c r="G29" s="231"/>
      <c r="H29" s="114">
        <v>11000</v>
      </c>
      <c r="I29" s="115"/>
    </row>
    <row r="30" spans="1:12" x14ac:dyDescent="0.25">
      <c r="A30" s="231"/>
      <c r="B30" s="114"/>
      <c r="C30" s="114"/>
      <c r="D30" s="115"/>
      <c r="E30" s="114"/>
      <c r="F30" s="231"/>
      <c r="G30" s="114"/>
      <c r="H30" s="115"/>
      <c r="I30" s="88"/>
    </row>
    <row r="31" spans="1:12" x14ac:dyDescent="0.25">
      <c r="A31" s="212"/>
      <c r="B31" s="212"/>
      <c r="C31" s="114"/>
      <c r="D31" s="115"/>
      <c r="E31" s="207"/>
      <c r="F31" s="212"/>
      <c r="G31" s="114"/>
      <c r="H31" s="115"/>
      <c r="I31" s="207"/>
    </row>
    <row r="32" spans="1:12" x14ac:dyDescent="0.25">
      <c r="A32" s="232" t="s">
        <v>2</v>
      </c>
      <c r="B32" s="232"/>
      <c r="C32" s="225">
        <f>C22+C23+C24-D25</f>
        <v>13498</v>
      </c>
      <c r="D32" s="225">
        <f>SUM(D27:D31)</f>
        <v>24500</v>
      </c>
      <c r="E32" s="225">
        <f>C32-D32</f>
        <v>-11002</v>
      </c>
      <c r="F32" s="236"/>
      <c r="G32" s="225">
        <f>G22+G23+G24-H25</f>
        <v>13448</v>
      </c>
      <c r="H32" s="225">
        <f>SUM(H27:H31)</f>
        <v>24500</v>
      </c>
      <c r="I32" s="225">
        <f>G32-H32</f>
        <v>-11052</v>
      </c>
    </row>
    <row r="33" spans="1:10" x14ac:dyDescent="0.25">
      <c r="A33" s="201"/>
      <c r="B33" s="201"/>
      <c r="C33" s="201"/>
      <c r="D33" s="201"/>
      <c r="E33" s="201"/>
      <c r="F33" s="201"/>
      <c r="G33" s="201"/>
      <c r="H33" s="201"/>
      <c r="I33" s="201"/>
    </row>
    <row r="34" spans="1:10" x14ac:dyDescent="0.25">
      <c r="A34" s="118" t="s">
        <v>242</v>
      </c>
      <c r="B34" s="118"/>
      <c r="C34" s="56"/>
      <c r="D34" s="56" t="s">
        <v>247</v>
      </c>
      <c r="E34" s="53"/>
      <c r="F34" s="56"/>
      <c r="G34" s="84" t="s">
        <v>244</v>
      </c>
      <c r="J34" s="201"/>
    </row>
    <row r="35" spans="1:10" x14ac:dyDescent="0.25">
      <c r="A35" s="56"/>
      <c r="B35" s="56"/>
      <c r="C35" s="56"/>
      <c r="D35" s="56"/>
      <c r="E35" s="56"/>
      <c r="F35" s="56"/>
      <c r="G35" s="56"/>
    </row>
    <row r="36" spans="1:10" x14ac:dyDescent="0.25">
      <c r="A36" s="56" t="s">
        <v>241</v>
      </c>
      <c r="B36" s="56"/>
      <c r="C36" s="56"/>
      <c r="D36" s="56" t="s">
        <v>159</v>
      </c>
      <c r="E36" s="56"/>
      <c r="F36" s="56"/>
      <c r="G36" s="56" t="s">
        <v>285</v>
      </c>
    </row>
  </sheetData>
  <pageMargins left="0.25" right="0" top="0.5" bottom="0.25" header="0.3" footer="0.5"/>
  <pageSetup paperSize="9" orientation="portrait" horizontalDpi="0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D24" sqref="D24"/>
    </sheetView>
  </sheetViews>
  <sheetFormatPr defaultRowHeight="15" x14ac:dyDescent="0.25"/>
  <cols>
    <col min="1" max="1" width="16.85546875" style="67" bestFit="1" customWidth="1"/>
    <col min="2" max="2" width="4.85546875" style="67" customWidth="1"/>
    <col min="3" max="3" width="8.85546875" style="67" customWidth="1"/>
    <col min="4" max="4" width="9.140625" style="67"/>
    <col min="5" max="5" width="9.140625" style="67" customWidth="1"/>
    <col min="6" max="6" width="16.85546875" style="67" bestFit="1" customWidth="1"/>
    <col min="7" max="7" width="10.140625" style="67" customWidth="1"/>
    <col min="8" max="8" width="8.140625" style="67" customWidth="1"/>
    <col min="9" max="9" width="8.5703125" style="67" customWidth="1"/>
    <col min="10" max="16384" width="9.140625" style="67"/>
  </cols>
  <sheetData>
    <row r="1" spans="1:9" ht="18.75" x14ac:dyDescent="0.3">
      <c r="C1" s="229" t="s">
        <v>279</v>
      </c>
      <c r="D1" s="229"/>
      <c r="E1" s="229"/>
      <c r="F1" s="229"/>
    </row>
    <row r="2" spans="1:9" ht="18.75" x14ac:dyDescent="0.3">
      <c r="C2" s="229" t="s">
        <v>280</v>
      </c>
      <c r="D2" s="229"/>
      <c r="E2" s="229"/>
      <c r="F2" s="229"/>
    </row>
    <row r="3" spans="1:9" ht="18.75" x14ac:dyDescent="0.3">
      <c r="C3" s="229" t="s">
        <v>299</v>
      </c>
      <c r="D3" s="229"/>
      <c r="E3" s="229"/>
      <c r="F3" s="229"/>
    </row>
    <row r="4" spans="1:9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</row>
    <row r="5" spans="1:9" x14ac:dyDescent="0.25">
      <c r="A5" s="2" t="s">
        <v>262</v>
      </c>
      <c r="B5" s="2">
        <v>1</v>
      </c>
      <c r="C5" s="249">
        <v>200</v>
      </c>
      <c r="D5" s="250">
        <v>0</v>
      </c>
      <c r="E5" s="251">
        <v>5000</v>
      </c>
      <c r="F5" s="251">
        <f t="shared" ref="F5:F13" si="0">E5+D5</f>
        <v>5000</v>
      </c>
      <c r="G5" s="252">
        <v>5000</v>
      </c>
      <c r="H5" s="253">
        <f>F5-G5</f>
        <v>0</v>
      </c>
      <c r="I5" s="88" t="s">
        <v>100</v>
      </c>
    </row>
    <row r="6" spans="1:9" x14ac:dyDescent="0.25">
      <c r="A6" s="4" t="s">
        <v>301</v>
      </c>
      <c r="B6" s="4">
        <v>2</v>
      </c>
      <c r="C6" s="254"/>
      <c r="D6" s="250"/>
      <c r="E6" s="255">
        <v>3500</v>
      </c>
      <c r="F6" s="251">
        <f t="shared" si="0"/>
        <v>3500</v>
      </c>
      <c r="G6" s="252">
        <v>3500</v>
      </c>
      <c r="H6" s="253">
        <f t="shared" ref="H6:H16" si="1">F6-G6</f>
        <v>0</v>
      </c>
      <c r="I6" s="88"/>
    </row>
    <row r="7" spans="1:9" x14ac:dyDescent="0.25">
      <c r="A7" s="2" t="s">
        <v>303</v>
      </c>
      <c r="B7" s="2">
        <v>3</v>
      </c>
      <c r="C7" s="249">
        <v>200</v>
      </c>
      <c r="D7" s="250">
        <v>0</v>
      </c>
      <c r="E7" s="251">
        <v>4500</v>
      </c>
      <c r="F7" s="251">
        <f t="shared" si="0"/>
        <v>4500</v>
      </c>
      <c r="G7" s="252">
        <v>4500</v>
      </c>
      <c r="H7" s="253">
        <f t="shared" si="1"/>
        <v>0</v>
      </c>
      <c r="I7" s="88"/>
    </row>
    <row r="8" spans="1:9" x14ac:dyDescent="0.25">
      <c r="A8" s="4" t="s">
        <v>302</v>
      </c>
      <c r="B8" s="4">
        <v>4</v>
      </c>
      <c r="C8" s="249">
        <v>200</v>
      </c>
      <c r="D8" s="250"/>
      <c r="E8" s="251">
        <v>2500</v>
      </c>
      <c r="F8" s="251">
        <f t="shared" si="0"/>
        <v>2500</v>
      </c>
      <c r="G8" s="252">
        <v>2500</v>
      </c>
      <c r="H8" s="253">
        <f>F8-G8</f>
        <v>0</v>
      </c>
      <c r="I8" s="88"/>
    </row>
    <row r="9" spans="1:9" x14ac:dyDescent="0.25">
      <c r="A9" s="2" t="s">
        <v>256</v>
      </c>
      <c r="B9" s="4">
        <v>5</v>
      </c>
      <c r="C9" s="88"/>
      <c r="D9" s="88"/>
      <c r="E9" s="88">
        <v>2500</v>
      </c>
      <c r="F9" s="88">
        <f t="shared" si="0"/>
        <v>2500</v>
      </c>
      <c r="G9" s="88">
        <v>2500</v>
      </c>
      <c r="H9" s="88">
        <f>F9-G9</f>
        <v>0</v>
      </c>
      <c r="I9" s="88" t="s">
        <v>100</v>
      </c>
    </row>
    <row r="10" spans="1:9" x14ac:dyDescent="0.25">
      <c r="A10" s="2"/>
      <c r="B10" s="2" t="s">
        <v>42</v>
      </c>
      <c r="C10" s="256"/>
      <c r="D10" s="252"/>
      <c r="E10" s="255"/>
      <c r="F10" s="251">
        <f t="shared" si="0"/>
        <v>0</v>
      </c>
      <c r="G10" s="252"/>
      <c r="H10" s="253">
        <f t="shared" si="1"/>
        <v>0</v>
      </c>
      <c r="I10" s="88"/>
    </row>
    <row r="11" spans="1:9" x14ac:dyDescent="0.25">
      <c r="A11" s="4" t="s">
        <v>282</v>
      </c>
      <c r="B11" s="4" t="s">
        <v>44</v>
      </c>
      <c r="C11" s="256"/>
      <c r="D11" s="252">
        <v>50</v>
      </c>
      <c r="E11" s="255">
        <v>1500</v>
      </c>
      <c r="F11" s="251">
        <f t="shared" si="0"/>
        <v>1550</v>
      </c>
      <c r="G11" s="252">
        <v>1500</v>
      </c>
      <c r="H11" s="253">
        <f t="shared" si="1"/>
        <v>50</v>
      </c>
      <c r="I11" s="88" t="s">
        <v>100</v>
      </c>
    </row>
    <row r="12" spans="1:9" x14ac:dyDescent="0.25">
      <c r="A12" s="2" t="s">
        <v>266</v>
      </c>
      <c r="B12" s="2" t="s">
        <v>49</v>
      </c>
      <c r="C12" s="254">
        <v>200</v>
      </c>
      <c r="D12" s="250"/>
      <c r="E12" s="255">
        <v>3000</v>
      </c>
      <c r="F12" s="251">
        <f t="shared" si="0"/>
        <v>3000</v>
      </c>
      <c r="G12" s="252">
        <v>3000</v>
      </c>
      <c r="H12" s="253">
        <f t="shared" si="1"/>
        <v>0</v>
      </c>
      <c r="I12" s="88"/>
    </row>
    <row r="13" spans="1:9" x14ac:dyDescent="0.25">
      <c r="A13" s="4" t="s">
        <v>227</v>
      </c>
      <c r="B13" s="4" t="s">
        <v>66</v>
      </c>
      <c r="C13" s="254">
        <v>200</v>
      </c>
      <c r="D13" s="250"/>
      <c r="E13" s="255">
        <v>3000</v>
      </c>
      <c r="F13" s="251">
        <f t="shared" si="0"/>
        <v>3000</v>
      </c>
      <c r="G13" s="252">
        <v>3000</v>
      </c>
      <c r="H13" s="253">
        <f t="shared" si="1"/>
        <v>0</v>
      </c>
      <c r="I13" s="88"/>
    </row>
    <row r="14" spans="1:9" x14ac:dyDescent="0.25">
      <c r="A14" s="88"/>
      <c r="B14" s="248"/>
      <c r="C14" s="252"/>
      <c r="D14" s="252"/>
      <c r="E14" s="252"/>
      <c r="F14" s="252"/>
      <c r="G14" s="252"/>
      <c r="H14" s="253">
        <f t="shared" si="1"/>
        <v>0</v>
      </c>
      <c r="I14" s="88"/>
    </row>
    <row r="15" spans="1:9" x14ac:dyDescent="0.25">
      <c r="A15" s="4"/>
      <c r="B15" s="4"/>
      <c r="C15" s="257"/>
      <c r="D15" s="252"/>
      <c r="E15" s="255"/>
      <c r="F15" s="251">
        <f>C15+D15+E15</f>
        <v>0</v>
      </c>
      <c r="G15" s="252"/>
      <c r="H15" s="253">
        <f t="shared" si="1"/>
        <v>0</v>
      </c>
      <c r="I15" s="88"/>
    </row>
    <row r="16" spans="1:9" x14ac:dyDescent="0.25">
      <c r="A16" s="4"/>
      <c r="B16" s="4"/>
      <c r="C16" s="254"/>
      <c r="D16" s="250"/>
      <c r="E16" s="251"/>
      <c r="F16" s="251">
        <f>C16+D16+E16</f>
        <v>0</v>
      </c>
      <c r="G16" s="252"/>
      <c r="H16" s="253">
        <f t="shared" si="1"/>
        <v>0</v>
      </c>
      <c r="I16" s="88"/>
    </row>
    <row r="17" spans="1:12" x14ac:dyDescent="0.25">
      <c r="A17" s="16" t="s">
        <v>2</v>
      </c>
      <c r="B17" s="2"/>
      <c r="C17" s="261">
        <f>SUM(C5:C16)</f>
        <v>1000</v>
      </c>
      <c r="D17" s="250"/>
      <c r="E17" s="258">
        <f>SUM(E5:E16)</f>
        <v>25500</v>
      </c>
      <c r="F17" s="258">
        <f>SUM(F5:F16)</f>
        <v>25550</v>
      </c>
      <c r="G17" s="259">
        <f>SUM(G5:G16)</f>
        <v>25500</v>
      </c>
      <c r="H17" s="260">
        <f>SUM(H5:H16)</f>
        <v>50</v>
      </c>
      <c r="I17" s="223">
        <f>SUM(I5:I16)</f>
        <v>0</v>
      </c>
    </row>
    <row r="18" spans="1:12" ht="16.5" x14ac:dyDescent="0.35">
      <c r="A18" s="62"/>
      <c r="B18" s="62"/>
      <c r="C18" s="23"/>
      <c r="D18" s="201"/>
      <c r="E18" s="96" t="s">
        <v>166</v>
      </c>
      <c r="F18" s="201"/>
    </row>
    <row r="20" spans="1:12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</row>
    <row r="21" spans="1:12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</row>
    <row r="22" spans="1:12" x14ac:dyDescent="0.25">
      <c r="A22" s="114" t="s">
        <v>300</v>
      </c>
      <c r="B22" s="114"/>
      <c r="C22" s="225">
        <f>E17</f>
        <v>25500</v>
      </c>
      <c r="D22" s="114"/>
      <c r="E22" s="114"/>
      <c r="F22" s="114" t="s">
        <v>300</v>
      </c>
      <c r="G22" s="225">
        <f>G17</f>
        <v>25500</v>
      </c>
      <c r="H22" s="114"/>
      <c r="I22" s="114"/>
      <c r="L22" s="265"/>
    </row>
    <row r="23" spans="1:12" x14ac:dyDescent="0.25">
      <c r="A23" s="114" t="s">
        <v>182</v>
      </c>
      <c r="B23" s="114"/>
      <c r="C23" s="225">
        <f>'MAY '!E32</f>
        <v>-11002</v>
      </c>
      <c r="D23" s="114"/>
      <c r="E23" s="114"/>
      <c r="F23" s="114" t="s">
        <v>182</v>
      </c>
      <c r="G23" s="225">
        <f>'MAY '!I32</f>
        <v>-11052</v>
      </c>
      <c r="H23" s="114"/>
      <c r="I23" s="114"/>
    </row>
    <row r="24" spans="1:12" x14ac:dyDescent="0.25">
      <c r="A24" s="114" t="s">
        <v>290</v>
      </c>
      <c r="B24" s="114"/>
      <c r="C24" s="225">
        <f>I17</f>
        <v>0</v>
      </c>
      <c r="D24" s="114"/>
      <c r="E24" s="114"/>
      <c r="F24" s="114" t="s">
        <v>290</v>
      </c>
      <c r="G24" s="225">
        <f>C24</f>
        <v>0</v>
      </c>
      <c r="H24" s="114"/>
      <c r="I24" s="114"/>
    </row>
    <row r="25" spans="1:12" x14ac:dyDescent="0.25">
      <c r="A25" s="114" t="s">
        <v>258</v>
      </c>
      <c r="B25" s="114"/>
      <c r="C25" s="209">
        <v>0.1</v>
      </c>
      <c r="D25" s="225">
        <f>C25*C22</f>
        <v>2550</v>
      </c>
      <c r="E25" s="114"/>
      <c r="F25" s="114" t="s">
        <v>258</v>
      </c>
      <c r="G25" s="209">
        <v>0.1</v>
      </c>
      <c r="H25" s="225">
        <f>G25*C22</f>
        <v>2550</v>
      </c>
      <c r="I25" s="114"/>
    </row>
    <row r="26" spans="1:12" x14ac:dyDescent="0.25">
      <c r="A26" s="211" t="s">
        <v>155</v>
      </c>
      <c r="B26" s="211"/>
      <c r="C26" s="88"/>
      <c r="D26" s="114"/>
      <c r="E26" s="114"/>
      <c r="F26" s="211" t="s">
        <v>155</v>
      </c>
      <c r="G26" s="88"/>
      <c r="H26" s="114"/>
      <c r="I26" s="114"/>
    </row>
    <row r="27" spans="1:12" x14ac:dyDescent="0.25">
      <c r="A27" s="243" t="s">
        <v>304</v>
      </c>
      <c r="B27" s="243"/>
      <c r="C27" s="88"/>
      <c r="D27" s="225">
        <v>7157</v>
      </c>
      <c r="E27" s="114"/>
      <c r="F27" s="243" t="s">
        <v>304</v>
      </c>
      <c r="G27" s="243"/>
      <c r="H27" s="225">
        <v>7157</v>
      </c>
      <c r="I27" s="88"/>
    </row>
    <row r="28" spans="1:12" x14ac:dyDescent="0.25">
      <c r="A28" s="231" t="s">
        <v>305</v>
      </c>
      <c r="B28" s="231"/>
      <c r="C28" s="88"/>
      <c r="D28" s="114">
        <v>9981</v>
      </c>
      <c r="E28" s="114"/>
      <c r="F28" s="231" t="s">
        <v>305</v>
      </c>
      <c r="G28" s="231"/>
      <c r="H28" s="114">
        <v>9981</v>
      </c>
      <c r="I28" s="88"/>
    </row>
    <row r="29" spans="1:12" x14ac:dyDescent="0.25">
      <c r="A29" s="231"/>
      <c r="B29" s="231"/>
      <c r="C29" s="114"/>
      <c r="D29" s="115"/>
      <c r="E29" s="114"/>
      <c r="F29" s="231"/>
      <c r="G29" s="231"/>
      <c r="H29" s="114"/>
      <c r="I29" s="115"/>
    </row>
    <row r="30" spans="1:12" x14ac:dyDescent="0.25">
      <c r="A30" s="231"/>
      <c r="B30" s="114"/>
      <c r="C30" s="114"/>
      <c r="D30" s="115"/>
      <c r="E30" s="114"/>
      <c r="F30" s="231"/>
      <c r="G30" s="114"/>
      <c r="H30" s="115"/>
      <c r="I30" s="88"/>
    </row>
    <row r="31" spans="1:12" x14ac:dyDescent="0.25">
      <c r="A31" s="212"/>
      <c r="B31" s="212"/>
      <c r="C31" s="114"/>
      <c r="D31" s="115"/>
      <c r="E31" s="207"/>
      <c r="F31" s="212"/>
      <c r="G31" s="114"/>
      <c r="H31" s="115"/>
      <c r="I31" s="207"/>
    </row>
    <row r="32" spans="1:12" x14ac:dyDescent="0.25">
      <c r="A32" s="232" t="s">
        <v>2</v>
      </c>
      <c r="B32" s="232"/>
      <c r="C32" s="225">
        <f>C22+C23+C24-D25</f>
        <v>11948</v>
      </c>
      <c r="D32" s="225">
        <f>SUM(D27:D31)</f>
        <v>17138</v>
      </c>
      <c r="E32" s="225">
        <f>C32-D32</f>
        <v>-5190</v>
      </c>
      <c r="F32" s="236"/>
      <c r="G32" s="225">
        <f>G22+G23+G24-H25</f>
        <v>11898</v>
      </c>
      <c r="H32" s="225">
        <f>SUM(H27:H31)</f>
        <v>17138</v>
      </c>
      <c r="I32" s="225">
        <f>G32-H32</f>
        <v>-5240</v>
      </c>
    </row>
    <row r="33" spans="1:10" x14ac:dyDescent="0.25">
      <c r="A33" s="201"/>
      <c r="B33" s="201"/>
      <c r="C33" s="201"/>
      <c r="D33" s="201"/>
      <c r="E33" s="201"/>
      <c r="F33" s="201"/>
      <c r="G33" s="201"/>
      <c r="H33" s="201"/>
      <c r="I33" s="201"/>
    </row>
    <row r="34" spans="1:10" x14ac:dyDescent="0.25">
      <c r="A34" s="118" t="s">
        <v>242</v>
      </c>
      <c r="B34" s="118"/>
      <c r="C34" s="56"/>
      <c r="D34" s="56" t="s">
        <v>247</v>
      </c>
      <c r="E34" s="53"/>
      <c r="F34" s="56"/>
      <c r="G34" s="84" t="s">
        <v>244</v>
      </c>
      <c r="J34" s="201"/>
    </row>
    <row r="35" spans="1:10" x14ac:dyDescent="0.25">
      <c r="A35" s="56"/>
      <c r="B35" s="56"/>
      <c r="C35" s="56"/>
      <c r="D35" s="56"/>
      <c r="E35" s="56"/>
      <c r="F35" s="56"/>
      <c r="G35" s="56"/>
    </row>
    <row r="36" spans="1:10" x14ac:dyDescent="0.25">
      <c r="A36" s="56" t="s">
        <v>241</v>
      </c>
      <c r="B36" s="56"/>
      <c r="C36" s="56"/>
      <c r="D36" s="56" t="s">
        <v>159</v>
      </c>
      <c r="E36" s="56"/>
      <c r="F36" s="56"/>
      <c r="G36" s="56" t="s">
        <v>285</v>
      </c>
    </row>
  </sheetData>
  <pageMargins left="0.25" right="0" top="0.5" bottom="0.25" header="0.3" footer="0.5"/>
  <pageSetup paperSize="9" orientation="portrait" horizontalDpi="0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zoomScaleNormal="100" workbookViewId="0">
      <selection activeCell="A30" sqref="A30"/>
    </sheetView>
  </sheetViews>
  <sheetFormatPr defaultRowHeight="15" x14ac:dyDescent="0.25"/>
  <cols>
    <col min="1" max="1" width="16.85546875" style="67" bestFit="1" customWidth="1"/>
    <col min="2" max="2" width="4.85546875" style="67" customWidth="1"/>
    <col min="3" max="3" width="8.85546875" style="67" customWidth="1"/>
    <col min="4" max="4" width="9.140625" style="67"/>
    <col min="5" max="5" width="9.140625" style="67" customWidth="1"/>
    <col min="6" max="6" width="16.85546875" style="67" bestFit="1" customWidth="1"/>
    <col min="7" max="7" width="10.140625" style="67" customWidth="1"/>
    <col min="8" max="8" width="8.140625" style="67" customWidth="1"/>
    <col min="9" max="9" width="8.5703125" style="67" customWidth="1"/>
    <col min="10" max="16384" width="9.140625" style="67"/>
  </cols>
  <sheetData>
    <row r="1" spans="1:10" ht="18.75" x14ac:dyDescent="0.3">
      <c r="C1" s="229" t="s">
        <v>279</v>
      </c>
      <c r="D1" s="229"/>
      <c r="E1" s="229"/>
      <c r="F1" s="229"/>
    </row>
    <row r="2" spans="1:10" ht="18.75" x14ac:dyDescent="0.3">
      <c r="C2" s="229" t="s">
        <v>280</v>
      </c>
      <c r="D2" s="229"/>
      <c r="E2" s="229"/>
      <c r="F2" s="229"/>
    </row>
    <row r="3" spans="1:10" ht="18.75" x14ac:dyDescent="0.3">
      <c r="C3" s="229" t="s">
        <v>306</v>
      </c>
      <c r="D3" s="229"/>
      <c r="E3" s="229"/>
      <c r="F3" s="229"/>
    </row>
    <row r="4" spans="1:10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</row>
    <row r="5" spans="1:10" x14ac:dyDescent="0.25">
      <c r="A5" s="2"/>
      <c r="B5" s="2">
        <v>1</v>
      </c>
      <c r="C5" s="249"/>
      <c r="D5" s="250">
        <v>0</v>
      </c>
      <c r="E5" s="251"/>
      <c r="F5" s="251">
        <f t="shared" ref="F5:F13" si="0">E5+D5</f>
        <v>0</v>
      </c>
      <c r="G5" s="252"/>
      <c r="H5" s="266">
        <f>F5-G5</f>
        <v>0</v>
      </c>
      <c r="I5" s="88"/>
    </row>
    <row r="6" spans="1:10" x14ac:dyDescent="0.25">
      <c r="A6" s="4" t="s">
        <v>301</v>
      </c>
      <c r="B6" s="4">
        <v>2</v>
      </c>
      <c r="C6" s="254">
        <v>200</v>
      </c>
      <c r="D6" s="250"/>
      <c r="E6" s="255">
        <v>3000</v>
      </c>
      <c r="F6" s="251">
        <f>E6+D6</f>
        <v>3000</v>
      </c>
      <c r="G6" s="252">
        <v>3000</v>
      </c>
      <c r="H6" s="266">
        <f t="shared" ref="H6:H16" si="1">F6-G6</f>
        <v>0</v>
      </c>
      <c r="I6" s="88"/>
    </row>
    <row r="7" spans="1:10" x14ac:dyDescent="0.25">
      <c r="A7" s="2" t="s">
        <v>303</v>
      </c>
      <c r="B7" s="2">
        <v>3</v>
      </c>
      <c r="C7" s="249">
        <v>200</v>
      </c>
      <c r="D7" s="250">
        <v>0</v>
      </c>
      <c r="E7" s="251">
        <v>4500</v>
      </c>
      <c r="F7" s="251">
        <f t="shared" si="0"/>
        <v>4500</v>
      </c>
      <c r="G7" s="252">
        <v>4500</v>
      </c>
      <c r="H7" s="266">
        <f t="shared" si="1"/>
        <v>0</v>
      </c>
      <c r="I7" s="88">
        <v>150</v>
      </c>
    </row>
    <row r="8" spans="1:10" x14ac:dyDescent="0.25">
      <c r="A8" s="4" t="s">
        <v>302</v>
      </c>
      <c r="B8" s="4">
        <v>4</v>
      </c>
      <c r="C8" s="249">
        <v>200</v>
      </c>
      <c r="D8" s="250"/>
      <c r="E8" s="251">
        <v>2500</v>
      </c>
      <c r="F8" s="251">
        <f t="shared" si="0"/>
        <v>2500</v>
      </c>
      <c r="G8" s="252">
        <v>2500</v>
      </c>
      <c r="H8" s="266">
        <f>F8-G8</f>
        <v>0</v>
      </c>
      <c r="I8" s="88"/>
    </row>
    <row r="9" spans="1:10" x14ac:dyDescent="0.25">
      <c r="A9" s="2" t="s">
        <v>256</v>
      </c>
      <c r="B9" s="4">
        <v>5</v>
      </c>
      <c r="C9" s="88"/>
      <c r="D9" s="88"/>
      <c r="E9" s="88">
        <v>2500</v>
      </c>
      <c r="F9" s="88">
        <f t="shared" si="0"/>
        <v>2500</v>
      </c>
      <c r="G9" s="88">
        <v>2500</v>
      </c>
      <c r="H9" s="267">
        <f>F9-G9</f>
        <v>0</v>
      </c>
      <c r="I9" s="88"/>
      <c r="J9" s="67" t="s">
        <v>100</v>
      </c>
    </row>
    <row r="10" spans="1:10" x14ac:dyDescent="0.25">
      <c r="A10" s="2"/>
      <c r="B10" s="2" t="s">
        <v>42</v>
      </c>
      <c r="C10" s="256"/>
      <c r="D10" s="252"/>
      <c r="E10" s="255"/>
      <c r="F10" s="251">
        <f t="shared" si="0"/>
        <v>0</v>
      </c>
      <c r="G10" s="252"/>
      <c r="H10" s="266">
        <f t="shared" si="1"/>
        <v>0</v>
      </c>
      <c r="I10" s="88"/>
    </row>
    <row r="11" spans="1:10" x14ac:dyDescent="0.25">
      <c r="A11" s="4" t="s">
        <v>282</v>
      </c>
      <c r="B11" s="4" t="s">
        <v>44</v>
      </c>
      <c r="C11" s="256">
        <v>50</v>
      </c>
      <c r="D11" s="252">
        <v>50</v>
      </c>
      <c r="E11" s="255">
        <v>1500</v>
      </c>
      <c r="F11" s="251">
        <f t="shared" si="0"/>
        <v>1550</v>
      </c>
      <c r="G11" s="252">
        <v>1550</v>
      </c>
      <c r="H11" s="266">
        <f t="shared" si="1"/>
        <v>0</v>
      </c>
      <c r="I11" s="88"/>
    </row>
    <row r="12" spans="1:10" x14ac:dyDescent="0.25">
      <c r="A12" s="2" t="s">
        <v>266</v>
      </c>
      <c r="B12" s="2" t="s">
        <v>49</v>
      </c>
      <c r="C12" s="254">
        <v>200</v>
      </c>
      <c r="D12" s="250"/>
      <c r="E12" s="255">
        <v>3000</v>
      </c>
      <c r="F12" s="251">
        <f t="shared" si="0"/>
        <v>3000</v>
      </c>
      <c r="G12" s="252">
        <v>3000</v>
      </c>
      <c r="H12" s="266">
        <f t="shared" si="1"/>
        <v>0</v>
      </c>
      <c r="I12" s="88"/>
    </row>
    <row r="13" spans="1:10" x14ac:dyDescent="0.25">
      <c r="A13" s="4" t="s">
        <v>227</v>
      </c>
      <c r="B13" s="4" t="s">
        <v>66</v>
      </c>
      <c r="C13" s="254">
        <v>200</v>
      </c>
      <c r="D13" s="250"/>
      <c r="E13" s="255">
        <v>3000</v>
      </c>
      <c r="F13" s="251">
        <f t="shared" si="0"/>
        <v>3000</v>
      </c>
      <c r="G13" s="252">
        <v>1500</v>
      </c>
      <c r="H13" s="266">
        <f t="shared" si="1"/>
        <v>1500</v>
      </c>
      <c r="I13" s="88"/>
    </row>
    <row r="14" spans="1:10" x14ac:dyDescent="0.25">
      <c r="A14" s="88"/>
      <c r="B14" s="248"/>
      <c r="C14" s="252"/>
      <c r="D14" s="252"/>
      <c r="E14" s="252"/>
      <c r="F14" s="252"/>
      <c r="G14" s="252"/>
      <c r="H14" s="266">
        <f t="shared" si="1"/>
        <v>0</v>
      </c>
      <c r="I14" s="88"/>
    </row>
    <row r="15" spans="1:10" x14ac:dyDescent="0.25">
      <c r="A15" s="4"/>
      <c r="B15" s="4"/>
      <c r="C15" s="257"/>
      <c r="D15" s="252"/>
      <c r="E15" s="255"/>
      <c r="F15" s="251">
        <f>C15+D15+E15</f>
        <v>0</v>
      </c>
      <c r="G15" s="252"/>
      <c r="H15" s="253">
        <f t="shared" si="1"/>
        <v>0</v>
      </c>
      <c r="I15" s="88"/>
    </row>
    <row r="16" spans="1:10" x14ac:dyDescent="0.25">
      <c r="A16" s="4"/>
      <c r="B16" s="4"/>
      <c r="C16" s="254"/>
      <c r="D16" s="250"/>
      <c r="E16" s="251"/>
      <c r="F16" s="251">
        <f>C16+D16+E16</f>
        <v>0</v>
      </c>
      <c r="G16" s="252"/>
      <c r="H16" s="253">
        <f t="shared" si="1"/>
        <v>0</v>
      </c>
      <c r="I16" s="88"/>
    </row>
    <row r="17" spans="1:14" x14ac:dyDescent="0.25">
      <c r="A17" s="16" t="s">
        <v>2</v>
      </c>
      <c r="B17" s="2"/>
      <c r="C17" s="261">
        <f>SUM(C5:C16)</f>
        <v>1050</v>
      </c>
      <c r="D17" s="250"/>
      <c r="E17" s="258">
        <f>SUM(E5:E16)</f>
        <v>20000</v>
      </c>
      <c r="F17" s="258">
        <f>SUM(F5:F16)</f>
        <v>20050</v>
      </c>
      <c r="G17" s="259">
        <f>SUM(G5:G16)</f>
        <v>18550</v>
      </c>
      <c r="H17" s="260">
        <f>SUM(H5:H16)</f>
        <v>1500</v>
      </c>
      <c r="I17" s="223">
        <f>SUM(I5:I16)</f>
        <v>150</v>
      </c>
    </row>
    <row r="18" spans="1:14" ht="16.5" x14ac:dyDescent="0.35">
      <c r="A18" s="62"/>
      <c r="B18" s="62"/>
      <c r="C18" s="23"/>
      <c r="D18" s="201"/>
      <c r="E18" s="96" t="s">
        <v>166</v>
      </c>
      <c r="F18" s="201"/>
    </row>
    <row r="19" spans="1:14" x14ac:dyDescent="0.25">
      <c r="N19" s="265"/>
    </row>
    <row r="20" spans="1:14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  <c r="N20" s="265"/>
    </row>
    <row r="21" spans="1:14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L21" s="265"/>
      <c r="N21" s="265"/>
    </row>
    <row r="22" spans="1:14" x14ac:dyDescent="0.25">
      <c r="A22" s="114" t="s">
        <v>259</v>
      </c>
      <c r="B22" s="114"/>
      <c r="C22" s="225">
        <f>E17</f>
        <v>20000</v>
      </c>
      <c r="D22" s="114"/>
      <c r="E22" s="114"/>
      <c r="F22" s="114" t="s">
        <v>259</v>
      </c>
      <c r="G22" s="225">
        <f>G17</f>
        <v>18550</v>
      </c>
      <c r="H22" s="114"/>
      <c r="I22" s="114"/>
      <c r="L22" s="265"/>
      <c r="N22" s="265"/>
    </row>
    <row r="23" spans="1:14" x14ac:dyDescent="0.25">
      <c r="A23" s="114" t="s">
        <v>182</v>
      </c>
      <c r="B23" s="114"/>
      <c r="C23" s="225">
        <f>'JUNE '!E32</f>
        <v>-5190</v>
      </c>
      <c r="D23" s="114"/>
      <c r="E23" s="114"/>
      <c r="F23" s="114" t="s">
        <v>182</v>
      </c>
      <c r="G23" s="225">
        <f>'JUNE '!I32</f>
        <v>-5240</v>
      </c>
      <c r="H23" s="114"/>
      <c r="I23" s="114"/>
    </row>
    <row r="24" spans="1:14" x14ac:dyDescent="0.25">
      <c r="A24" s="114" t="s">
        <v>290</v>
      </c>
      <c r="B24" s="114"/>
      <c r="C24" s="225">
        <f>I17</f>
        <v>150</v>
      </c>
      <c r="D24" s="114"/>
      <c r="E24" s="114"/>
      <c r="F24" s="114" t="s">
        <v>290</v>
      </c>
      <c r="G24" s="225">
        <f>C24</f>
        <v>150</v>
      </c>
      <c r="H24" s="114"/>
      <c r="I24" s="114"/>
    </row>
    <row r="25" spans="1:14" x14ac:dyDescent="0.25">
      <c r="A25" s="114" t="s">
        <v>258</v>
      </c>
      <c r="B25" s="114"/>
      <c r="C25" s="209">
        <v>0.1</v>
      </c>
      <c r="D25" s="225">
        <f>C25*C22</f>
        <v>2000</v>
      </c>
      <c r="E25" s="114"/>
      <c r="F25" s="114" t="s">
        <v>258</v>
      </c>
      <c r="G25" s="209">
        <v>0.1</v>
      </c>
      <c r="H25" s="225">
        <f>G25*C22</f>
        <v>2000</v>
      </c>
      <c r="I25" s="114"/>
    </row>
    <row r="26" spans="1:14" x14ac:dyDescent="0.25">
      <c r="A26" s="211" t="s">
        <v>155</v>
      </c>
      <c r="B26" s="211"/>
      <c r="C26" s="88"/>
      <c r="D26" s="114"/>
      <c r="E26" s="114"/>
      <c r="F26" s="211" t="s">
        <v>155</v>
      </c>
      <c r="G26" s="88"/>
      <c r="H26" s="114"/>
      <c r="I26" s="114"/>
    </row>
    <row r="27" spans="1:14" x14ac:dyDescent="0.25">
      <c r="A27" s="243" t="s">
        <v>307</v>
      </c>
      <c r="B27" s="243"/>
      <c r="C27" s="88"/>
      <c r="D27" s="225">
        <v>4000</v>
      </c>
      <c r="E27" s="114"/>
      <c r="F27" s="243" t="s">
        <v>307</v>
      </c>
      <c r="G27" s="243"/>
      <c r="H27" s="225">
        <v>4000</v>
      </c>
      <c r="I27" s="88"/>
    </row>
    <row r="28" spans="1:14" x14ac:dyDescent="0.25">
      <c r="A28" s="231" t="s">
        <v>253</v>
      </c>
      <c r="B28" s="231"/>
      <c r="C28" s="88"/>
      <c r="D28" s="114">
        <v>2500</v>
      </c>
      <c r="E28" s="114"/>
      <c r="F28" s="231" t="s">
        <v>253</v>
      </c>
      <c r="G28" s="231"/>
      <c r="H28" s="114">
        <v>2500</v>
      </c>
      <c r="I28" s="88"/>
    </row>
    <row r="29" spans="1:14" x14ac:dyDescent="0.25">
      <c r="A29" s="231" t="s">
        <v>308</v>
      </c>
      <c r="B29" s="231"/>
      <c r="C29" s="114"/>
      <c r="D29" s="115">
        <v>10960</v>
      </c>
      <c r="E29" s="114"/>
      <c r="F29" s="231" t="s">
        <v>308</v>
      </c>
      <c r="G29" s="231"/>
      <c r="H29" s="114">
        <v>10960</v>
      </c>
      <c r="I29" s="115"/>
    </row>
    <row r="30" spans="1:14" x14ac:dyDescent="0.25">
      <c r="A30" s="231" t="s">
        <v>288</v>
      </c>
      <c r="B30" s="114"/>
      <c r="C30" s="114"/>
      <c r="D30" s="115"/>
      <c r="E30" s="114"/>
      <c r="F30" s="231"/>
      <c r="G30" s="114"/>
      <c r="H30" s="114"/>
      <c r="I30" s="115"/>
    </row>
    <row r="31" spans="1:14" x14ac:dyDescent="0.25">
      <c r="A31" s="212"/>
      <c r="B31" s="212"/>
      <c r="C31" s="114"/>
      <c r="D31" s="115"/>
      <c r="E31" s="207"/>
      <c r="F31" s="212"/>
      <c r="G31" s="114"/>
      <c r="H31" s="115"/>
      <c r="I31" s="207"/>
    </row>
    <row r="32" spans="1:14" x14ac:dyDescent="0.25">
      <c r="A32" s="232" t="s">
        <v>2</v>
      </c>
      <c r="B32" s="232"/>
      <c r="C32" s="225">
        <f>C22+C23+C24-D25</f>
        <v>12960</v>
      </c>
      <c r="D32" s="225">
        <f>SUM(D27:D31)</f>
        <v>17460</v>
      </c>
      <c r="E32" s="225">
        <f>C32-D32</f>
        <v>-4500</v>
      </c>
      <c r="F32" s="236"/>
      <c r="G32" s="225">
        <f>G22+G23+G24-H25</f>
        <v>11460</v>
      </c>
      <c r="H32" s="225">
        <f>SUM(H27:H31)</f>
        <v>17460</v>
      </c>
      <c r="I32" s="225">
        <f>G32-H32</f>
        <v>-6000</v>
      </c>
    </row>
    <row r="33" spans="1:10" x14ac:dyDescent="0.25">
      <c r="A33" s="201"/>
      <c r="B33" s="201"/>
      <c r="C33" s="201"/>
      <c r="D33" s="201"/>
      <c r="E33" s="201"/>
      <c r="F33" s="201"/>
      <c r="G33" s="201"/>
      <c r="H33" s="201"/>
      <c r="I33" s="201"/>
    </row>
    <row r="34" spans="1:10" x14ac:dyDescent="0.25">
      <c r="A34" s="118" t="s">
        <v>242</v>
      </c>
      <c r="B34" s="118"/>
      <c r="C34" s="56"/>
      <c r="D34" s="56" t="s">
        <v>247</v>
      </c>
      <c r="E34" s="53"/>
      <c r="F34" s="56"/>
      <c r="G34" s="84" t="s">
        <v>244</v>
      </c>
      <c r="J34" s="201"/>
    </row>
    <row r="35" spans="1:10" x14ac:dyDescent="0.25">
      <c r="A35" s="56"/>
      <c r="B35" s="56"/>
      <c r="C35" s="56"/>
      <c r="D35" s="56"/>
      <c r="E35" s="56"/>
      <c r="F35" s="56"/>
      <c r="G35" s="56"/>
    </row>
    <row r="36" spans="1:10" x14ac:dyDescent="0.25">
      <c r="A36" s="56" t="s">
        <v>241</v>
      </c>
      <c r="B36" s="56"/>
      <c r="C36" s="56"/>
      <c r="D36" s="56" t="s">
        <v>159</v>
      </c>
      <c r="E36" s="56"/>
      <c r="F36" s="56"/>
      <c r="G36" s="56" t="s">
        <v>285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K20" sqref="K20"/>
    </sheetView>
  </sheetViews>
  <sheetFormatPr defaultRowHeight="15" x14ac:dyDescent="0.25"/>
  <cols>
    <col min="1" max="1" width="15.5703125" customWidth="1"/>
  </cols>
  <sheetData>
    <row r="1" spans="1:12" ht="18.75" x14ac:dyDescent="0.3">
      <c r="A1" s="67"/>
      <c r="B1" s="67"/>
      <c r="C1" s="229" t="s">
        <v>279</v>
      </c>
      <c r="D1" s="229"/>
      <c r="E1" s="229"/>
      <c r="F1" s="229"/>
      <c r="G1" s="67"/>
      <c r="H1" s="67"/>
      <c r="I1" s="67"/>
      <c r="J1" s="67"/>
      <c r="K1" s="67"/>
    </row>
    <row r="2" spans="1:12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  <c r="K2" s="67"/>
    </row>
    <row r="3" spans="1:12" ht="18.75" x14ac:dyDescent="0.3">
      <c r="A3" s="67"/>
      <c r="B3" s="67"/>
      <c r="C3" s="229" t="s">
        <v>309</v>
      </c>
      <c r="D3" s="229"/>
      <c r="E3" s="229"/>
      <c r="F3" s="229"/>
      <c r="G3" s="67"/>
      <c r="H3" s="67"/>
      <c r="I3" s="67"/>
      <c r="J3" s="67"/>
      <c r="K3" s="67"/>
    </row>
    <row r="4" spans="1:12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  <c r="K4" s="67"/>
    </row>
    <row r="5" spans="1:12" x14ac:dyDescent="0.25">
      <c r="A5" s="2"/>
      <c r="B5" s="2">
        <v>1</v>
      </c>
      <c r="C5" s="249"/>
      <c r="D5" s="250">
        <f>'JULY  '!H5:H16</f>
        <v>0</v>
      </c>
      <c r="E5" s="251"/>
      <c r="F5" s="251">
        <f>E5+D5</f>
        <v>0</v>
      </c>
      <c r="G5" s="252"/>
      <c r="H5" s="266">
        <f>F5-G5</f>
        <v>0</v>
      </c>
      <c r="I5" s="88"/>
      <c r="J5" s="67"/>
      <c r="K5" s="67"/>
    </row>
    <row r="6" spans="1:12" x14ac:dyDescent="0.25">
      <c r="A6" s="4" t="s">
        <v>301</v>
      </c>
      <c r="B6" s="4">
        <v>2</v>
      </c>
      <c r="C6" s="254">
        <v>200</v>
      </c>
      <c r="D6" s="250">
        <f>'JULY  '!H6:H17</f>
        <v>0</v>
      </c>
      <c r="E6" s="255">
        <v>2500</v>
      </c>
      <c r="F6" s="251">
        <f t="shared" ref="F6:F17" si="0">E6+D6</f>
        <v>2500</v>
      </c>
      <c r="G6" s="252">
        <v>2500</v>
      </c>
      <c r="H6" s="266">
        <f>F6-G6</f>
        <v>0</v>
      </c>
      <c r="I6" s="88"/>
      <c r="J6" s="67"/>
      <c r="K6" s="67"/>
    </row>
    <row r="7" spans="1:12" x14ac:dyDescent="0.25">
      <c r="A7" s="2" t="s">
        <v>312</v>
      </c>
      <c r="B7" s="2">
        <v>3</v>
      </c>
      <c r="C7" s="254">
        <v>200</v>
      </c>
      <c r="D7" s="250">
        <f>'JULY  '!H7:H18</f>
        <v>0</v>
      </c>
      <c r="E7" s="251">
        <v>4500</v>
      </c>
      <c r="F7" s="251">
        <f t="shared" si="0"/>
        <v>4500</v>
      </c>
      <c r="G7" s="252">
        <v>4500</v>
      </c>
      <c r="H7" s="266">
        <f>F7-G7</f>
        <v>0</v>
      </c>
      <c r="I7" s="88">
        <v>100</v>
      </c>
      <c r="J7" s="67"/>
      <c r="K7" s="67"/>
    </row>
    <row r="8" spans="1:12" x14ac:dyDescent="0.25">
      <c r="A8" s="4" t="s">
        <v>302</v>
      </c>
      <c r="B8" s="4">
        <v>4</v>
      </c>
      <c r="C8" s="254">
        <v>200</v>
      </c>
      <c r="D8" s="250">
        <f>'JULY  '!H8:H19</f>
        <v>0</v>
      </c>
      <c r="E8" s="251">
        <v>2500</v>
      </c>
      <c r="F8" s="251">
        <f t="shared" si="0"/>
        <v>2500</v>
      </c>
      <c r="G8" s="252"/>
      <c r="H8" s="266">
        <f>F8-G8</f>
        <v>2500</v>
      </c>
      <c r="I8" s="88"/>
      <c r="J8" s="67"/>
      <c r="K8" s="67"/>
    </row>
    <row r="9" spans="1:12" x14ac:dyDescent="0.25">
      <c r="A9" s="2"/>
      <c r="B9" s="4">
        <v>5</v>
      </c>
      <c r="C9" s="88"/>
      <c r="D9" s="250">
        <f>'JULY  '!H9:H20</f>
        <v>0</v>
      </c>
      <c r="E9" s="88"/>
      <c r="F9" s="251">
        <f t="shared" si="0"/>
        <v>0</v>
      </c>
      <c r="G9" s="88"/>
      <c r="H9" s="266">
        <f>F6-G6</f>
        <v>0</v>
      </c>
      <c r="I9" s="88"/>
      <c r="J9" s="67"/>
      <c r="K9" s="67"/>
    </row>
    <row r="10" spans="1:12" x14ac:dyDescent="0.25">
      <c r="A10" s="2" t="s">
        <v>316</v>
      </c>
      <c r="B10" s="2" t="s">
        <v>42</v>
      </c>
      <c r="C10" s="256"/>
      <c r="D10" s="250">
        <f>'JULY  '!H10:H21</f>
        <v>0</v>
      </c>
      <c r="E10" s="255">
        <v>1500</v>
      </c>
      <c r="F10" s="251">
        <f t="shared" si="0"/>
        <v>1500</v>
      </c>
      <c r="G10" s="252">
        <v>1500</v>
      </c>
      <c r="H10" s="266">
        <f t="shared" ref="H10:H16" si="1">F10-G10</f>
        <v>0</v>
      </c>
      <c r="I10" s="88"/>
      <c r="J10" s="67"/>
      <c r="K10" s="67"/>
    </row>
    <row r="11" spans="1:12" x14ac:dyDescent="0.25">
      <c r="A11" s="4" t="s">
        <v>282</v>
      </c>
      <c r="B11" s="4" t="s">
        <v>44</v>
      </c>
      <c r="C11" s="256">
        <v>100</v>
      </c>
      <c r="D11" s="250">
        <f>'JULY  '!H11:H22</f>
        <v>0</v>
      </c>
      <c r="E11" s="255">
        <v>1500</v>
      </c>
      <c r="F11" s="251">
        <f t="shared" si="0"/>
        <v>1500</v>
      </c>
      <c r="G11" s="252">
        <v>1500</v>
      </c>
      <c r="H11" s="266">
        <f t="shared" si="1"/>
        <v>0</v>
      </c>
      <c r="I11" s="88"/>
      <c r="J11" s="67"/>
      <c r="K11" s="67"/>
    </row>
    <row r="12" spans="1:12" x14ac:dyDescent="0.25">
      <c r="A12" s="2" t="s">
        <v>266</v>
      </c>
      <c r="B12" s="2" t="s">
        <v>49</v>
      </c>
      <c r="C12" s="254">
        <v>200</v>
      </c>
      <c r="D12" s="250">
        <f>'JULY  '!H12:H23</f>
        <v>0</v>
      </c>
      <c r="E12" s="255">
        <v>3000</v>
      </c>
      <c r="F12" s="251">
        <f t="shared" si="0"/>
        <v>3000</v>
      </c>
      <c r="G12" s="252">
        <v>3000</v>
      </c>
      <c r="H12" s="266">
        <f t="shared" si="1"/>
        <v>0</v>
      </c>
      <c r="I12" s="88"/>
      <c r="J12" s="67"/>
      <c r="K12" s="67"/>
    </row>
    <row r="13" spans="1:12" x14ac:dyDescent="0.25">
      <c r="A13" s="4" t="s">
        <v>227</v>
      </c>
      <c r="B13" s="4" t="s">
        <v>66</v>
      </c>
      <c r="C13" s="254"/>
      <c r="D13" s="250">
        <f>'JULY  '!H13:H24</f>
        <v>1500</v>
      </c>
      <c r="E13" s="255">
        <v>3000</v>
      </c>
      <c r="F13" s="251">
        <f t="shared" si="0"/>
        <v>4500</v>
      </c>
      <c r="G13" s="252">
        <f>3000</f>
        <v>3000</v>
      </c>
      <c r="H13" s="266">
        <f t="shared" si="1"/>
        <v>1500</v>
      </c>
      <c r="I13" s="88"/>
      <c r="J13" s="67"/>
      <c r="K13" s="67"/>
      <c r="L13" s="265"/>
    </row>
    <row r="14" spans="1:12" x14ac:dyDescent="0.25">
      <c r="A14" s="88"/>
      <c r="B14" s="248"/>
      <c r="C14" s="252"/>
      <c r="D14" s="250">
        <f>'JULY  '!H14:H25</f>
        <v>0</v>
      </c>
      <c r="E14" s="252"/>
      <c r="F14" s="251">
        <f t="shared" si="0"/>
        <v>0</v>
      </c>
      <c r="G14" s="252"/>
      <c r="H14" s="266">
        <f t="shared" si="1"/>
        <v>0</v>
      </c>
      <c r="I14" s="88"/>
      <c r="J14" s="67"/>
      <c r="K14" s="67"/>
    </row>
    <row r="15" spans="1:12" x14ac:dyDescent="0.25">
      <c r="A15" s="4"/>
      <c r="B15" s="4"/>
      <c r="C15" s="257"/>
      <c r="D15" s="250">
        <f>'JULY  '!H15:H26</f>
        <v>0</v>
      </c>
      <c r="E15" s="255"/>
      <c r="F15" s="251">
        <f t="shared" si="0"/>
        <v>0</v>
      </c>
      <c r="G15" s="252"/>
      <c r="H15" s="253">
        <f t="shared" si="1"/>
        <v>0</v>
      </c>
      <c r="I15" s="88"/>
      <c r="J15" s="67"/>
      <c r="K15" s="67"/>
    </row>
    <row r="16" spans="1:12" x14ac:dyDescent="0.25">
      <c r="A16" s="4"/>
      <c r="B16" s="4"/>
      <c r="C16" s="254"/>
      <c r="D16" s="250">
        <f>'JULY  '!H16:H27</f>
        <v>0</v>
      </c>
      <c r="E16" s="251"/>
      <c r="F16" s="251">
        <f t="shared" si="0"/>
        <v>0</v>
      </c>
      <c r="G16" s="252"/>
      <c r="H16" s="253">
        <f t="shared" si="1"/>
        <v>0</v>
      </c>
      <c r="I16" s="88"/>
      <c r="J16" s="67"/>
      <c r="K16" s="67"/>
    </row>
    <row r="17" spans="1:15" x14ac:dyDescent="0.25">
      <c r="A17" s="16" t="s">
        <v>2</v>
      </c>
      <c r="B17" s="2"/>
      <c r="C17" s="261">
        <f>SUM(C5:C16)</f>
        <v>900</v>
      </c>
      <c r="D17" s="250">
        <f>'JULY  '!H17:H28</f>
        <v>1500</v>
      </c>
      <c r="E17" s="258">
        <f>SUM(E5:E16)</f>
        <v>18500</v>
      </c>
      <c r="F17" s="251">
        <f t="shared" si="0"/>
        <v>20000</v>
      </c>
      <c r="G17" s="259">
        <f>SUM(G5:G16)</f>
        <v>16000</v>
      </c>
      <c r="H17" s="260">
        <f>SUM(H5:H16)</f>
        <v>4000</v>
      </c>
      <c r="I17" s="223">
        <f>SUM(I5:I16)</f>
        <v>100</v>
      </c>
      <c r="J17" s="67"/>
      <c r="K17" s="67"/>
    </row>
    <row r="18" spans="1:15" ht="16.5" x14ac:dyDescent="0.35">
      <c r="A18" s="62"/>
      <c r="B18" s="62"/>
      <c r="C18" s="23"/>
      <c r="D18" s="250"/>
      <c r="E18" s="96" t="s">
        <v>166</v>
      </c>
      <c r="F18" s="201"/>
      <c r="G18" s="67"/>
      <c r="H18" s="67"/>
      <c r="I18" s="67"/>
      <c r="J18" s="67"/>
      <c r="K18" s="67"/>
    </row>
    <row r="19" spans="1:15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spans="1:15" ht="15.75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  <c r="J20" s="67"/>
      <c r="K20" s="269"/>
    </row>
    <row r="21" spans="1:15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  <c r="K21" s="265"/>
    </row>
    <row r="22" spans="1:15" x14ac:dyDescent="0.25">
      <c r="A22" s="114" t="s">
        <v>310</v>
      </c>
      <c r="B22" s="114"/>
      <c r="C22" s="225">
        <f>E17</f>
        <v>18500</v>
      </c>
      <c r="D22" s="114"/>
      <c r="E22" s="114"/>
      <c r="F22" s="114" t="s">
        <v>310</v>
      </c>
      <c r="G22" s="225">
        <f>G17</f>
        <v>16000</v>
      </c>
      <c r="H22" s="114"/>
      <c r="I22" s="114"/>
      <c r="J22" s="67"/>
      <c r="K22" s="265"/>
    </row>
    <row r="23" spans="1:15" x14ac:dyDescent="0.25">
      <c r="A23" s="114" t="s">
        <v>182</v>
      </c>
      <c r="B23" s="114"/>
      <c r="C23" s="225">
        <v>-4500</v>
      </c>
      <c r="D23" s="114"/>
      <c r="E23" s="114"/>
      <c r="F23" s="114" t="s">
        <v>182</v>
      </c>
      <c r="G23" s="225">
        <f>'JULY  '!I32</f>
        <v>-6000</v>
      </c>
      <c r="H23" s="114"/>
      <c r="I23" s="114"/>
      <c r="J23" s="67"/>
      <c r="K23" s="67"/>
    </row>
    <row r="24" spans="1:15" x14ac:dyDescent="0.25">
      <c r="A24" s="114" t="s">
        <v>290</v>
      </c>
      <c r="B24" s="114"/>
      <c r="C24" s="225">
        <f>I17</f>
        <v>100</v>
      </c>
      <c r="D24" s="114"/>
      <c r="E24" s="114"/>
      <c r="F24" s="114" t="s">
        <v>290</v>
      </c>
      <c r="G24" s="225">
        <f>C24</f>
        <v>100</v>
      </c>
      <c r="H24" s="114"/>
      <c r="I24" s="114"/>
      <c r="J24" s="67"/>
      <c r="K24" s="67"/>
    </row>
    <row r="25" spans="1:15" x14ac:dyDescent="0.25">
      <c r="A25" s="114" t="s">
        <v>258</v>
      </c>
      <c r="B25" s="114"/>
      <c r="C25" s="209">
        <v>0.1</v>
      </c>
      <c r="D25" s="225">
        <f>C25*C22</f>
        <v>1850</v>
      </c>
      <c r="E25" s="114"/>
      <c r="F25" s="114" t="s">
        <v>258</v>
      </c>
      <c r="G25" s="209">
        <v>0.1</v>
      </c>
      <c r="H25" s="225">
        <f>G25*C22</f>
        <v>1850</v>
      </c>
      <c r="I25" s="114"/>
      <c r="J25" s="67"/>
      <c r="K25" s="67"/>
      <c r="M25" s="265"/>
    </row>
    <row r="26" spans="1:15" x14ac:dyDescent="0.25">
      <c r="A26" s="211" t="s">
        <v>155</v>
      </c>
      <c r="B26" s="211"/>
      <c r="C26" s="88"/>
      <c r="D26" s="114"/>
      <c r="E26" s="114"/>
      <c r="F26" s="211" t="s">
        <v>155</v>
      </c>
      <c r="G26" s="88"/>
      <c r="H26" s="114"/>
      <c r="I26" s="114"/>
      <c r="J26" s="67"/>
      <c r="K26" s="67"/>
      <c r="M26" s="265"/>
      <c r="O26" s="265"/>
    </row>
    <row r="27" spans="1:15" x14ac:dyDescent="0.25">
      <c r="A27" s="243" t="s">
        <v>311</v>
      </c>
      <c r="B27" s="243"/>
      <c r="C27" s="88"/>
      <c r="D27" s="225">
        <v>5000</v>
      </c>
      <c r="E27" s="114"/>
      <c r="F27" s="243" t="s">
        <v>311</v>
      </c>
      <c r="G27" s="243"/>
      <c r="H27" s="88">
        <v>5000</v>
      </c>
      <c r="I27" s="225"/>
      <c r="J27" s="67"/>
      <c r="K27" s="67"/>
      <c r="O27" s="265"/>
    </row>
    <row r="28" spans="1:15" x14ac:dyDescent="0.25">
      <c r="A28" s="231" t="s">
        <v>96</v>
      </c>
      <c r="B28" s="231"/>
      <c r="C28" s="88"/>
      <c r="D28" s="114"/>
      <c r="E28" s="114"/>
      <c r="F28" s="231" t="s">
        <v>96</v>
      </c>
      <c r="G28" s="231"/>
      <c r="H28" s="88"/>
      <c r="I28" s="114"/>
      <c r="J28" s="67" t="s">
        <v>349</v>
      </c>
      <c r="K28" s="67"/>
      <c r="O28" s="265"/>
    </row>
    <row r="29" spans="1:15" x14ac:dyDescent="0.25">
      <c r="A29" s="231" t="s">
        <v>313</v>
      </c>
      <c r="B29" s="231"/>
      <c r="C29" s="114"/>
      <c r="D29" s="115">
        <v>10150</v>
      </c>
      <c r="E29" s="114"/>
      <c r="F29" s="231" t="s">
        <v>313</v>
      </c>
      <c r="G29" s="231"/>
      <c r="H29" s="115">
        <f>D29</f>
        <v>10150</v>
      </c>
      <c r="I29" s="115"/>
      <c r="J29" s="67"/>
      <c r="K29" s="67"/>
      <c r="O29" s="265"/>
    </row>
    <row r="30" spans="1:15" x14ac:dyDescent="0.25">
      <c r="A30" s="231" t="s">
        <v>314</v>
      </c>
      <c r="B30" s="114"/>
      <c r="C30" s="114"/>
      <c r="D30" s="115">
        <v>5000</v>
      </c>
      <c r="E30" s="114"/>
      <c r="F30" s="231" t="s">
        <v>314</v>
      </c>
      <c r="G30" s="114"/>
      <c r="H30" s="115">
        <f>D30</f>
        <v>5000</v>
      </c>
      <c r="I30" s="115"/>
      <c r="J30" s="67"/>
      <c r="K30" s="67"/>
    </row>
    <row r="31" spans="1:15" x14ac:dyDescent="0.25">
      <c r="A31" s="212"/>
      <c r="B31" s="212"/>
      <c r="C31" s="114"/>
      <c r="D31" s="115"/>
      <c r="E31" s="207"/>
      <c r="F31" s="212"/>
      <c r="G31" s="114"/>
      <c r="H31" s="115"/>
      <c r="I31" s="207"/>
      <c r="J31" s="67"/>
      <c r="K31" s="67"/>
    </row>
    <row r="32" spans="1:15" x14ac:dyDescent="0.25">
      <c r="A32" s="232" t="s">
        <v>2</v>
      </c>
      <c r="B32" s="232"/>
      <c r="C32" s="225">
        <f>C22+C23+C24-D25</f>
        <v>12250</v>
      </c>
      <c r="D32" s="225">
        <f>SUM(D27:D31)</f>
        <v>20150</v>
      </c>
      <c r="E32" s="225">
        <f>C32-D32</f>
        <v>-7900</v>
      </c>
      <c r="F32" s="236"/>
      <c r="G32" s="225">
        <f>G22+G23+G24-H25</f>
        <v>8250</v>
      </c>
      <c r="H32" s="225">
        <f>SUM(H27:H31)</f>
        <v>20150</v>
      </c>
      <c r="I32" s="225">
        <f>G32-H32</f>
        <v>-11900</v>
      </c>
      <c r="J32" s="67"/>
      <c r="K32" s="67"/>
    </row>
    <row r="33" spans="1:11" x14ac:dyDescent="0.25">
      <c r="A33" s="201"/>
      <c r="B33" s="201"/>
      <c r="C33" s="201"/>
      <c r="D33" s="201"/>
      <c r="E33" s="201"/>
      <c r="F33" s="201"/>
      <c r="G33" s="201"/>
      <c r="H33" s="201"/>
      <c r="I33" s="201"/>
      <c r="J33" s="67"/>
      <c r="K33" s="67"/>
    </row>
    <row r="34" spans="1:11" x14ac:dyDescent="0.25">
      <c r="A34" s="118" t="s">
        <v>242</v>
      </c>
      <c r="B34" s="118"/>
      <c r="C34" s="56"/>
      <c r="D34" s="56" t="s">
        <v>247</v>
      </c>
      <c r="E34" s="53"/>
      <c r="F34" s="56"/>
      <c r="G34" s="84" t="s">
        <v>244</v>
      </c>
      <c r="H34" s="67"/>
      <c r="I34" s="67"/>
      <c r="J34" s="201"/>
      <c r="K34" s="67"/>
    </row>
    <row r="35" spans="1:11" x14ac:dyDescent="0.25">
      <c r="A35" s="56"/>
      <c r="B35" s="56"/>
      <c r="C35" s="56"/>
      <c r="D35" s="56"/>
      <c r="E35" s="56"/>
      <c r="F35" s="56"/>
      <c r="G35" s="56"/>
      <c r="H35" s="67"/>
      <c r="I35" s="67"/>
      <c r="J35" s="67"/>
      <c r="K35" s="67"/>
    </row>
    <row r="36" spans="1:11" x14ac:dyDescent="0.25">
      <c r="A36" s="56" t="s">
        <v>241</v>
      </c>
      <c r="B36" s="56"/>
      <c r="C36" s="56"/>
      <c r="D36" s="56" t="s">
        <v>159</v>
      </c>
      <c r="E36" s="56"/>
      <c r="F36" s="56"/>
      <c r="G36" s="56" t="s">
        <v>285</v>
      </c>
      <c r="H36" s="67"/>
      <c r="I36" s="67"/>
      <c r="J36" s="67"/>
      <c r="K36" s="67"/>
    </row>
    <row r="37" spans="1:11" x14ac:dyDescent="0.25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spans="1:11" x14ac:dyDescent="0.25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D27" sqref="D27"/>
    </sheetView>
  </sheetViews>
  <sheetFormatPr defaultRowHeight="15" x14ac:dyDescent="0.25"/>
  <cols>
    <col min="1" max="1" width="14.5703125" customWidth="1"/>
    <col min="10" max="10" width="10" bestFit="1" customWidth="1"/>
  </cols>
  <sheetData>
    <row r="1" spans="1:11" ht="18.75" x14ac:dyDescent="0.3">
      <c r="B1" s="67"/>
      <c r="C1" s="229" t="s">
        <v>279</v>
      </c>
      <c r="D1" s="229"/>
      <c r="E1" s="229"/>
      <c r="F1" s="229"/>
      <c r="G1" s="67"/>
      <c r="H1" s="67"/>
      <c r="I1" s="67"/>
      <c r="J1" s="67"/>
      <c r="K1" s="67"/>
    </row>
    <row r="2" spans="1:11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  <c r="K2" s="67"/>
    </row>
    <row r="3" spans="1:11" ht="18.75" x14ac:dyDescent="0.3">
      <c r="A3" s="67"/>
      <c r="B3" s="67"/>
      <c r="C3" s="229" t="s">
        <v>318</v>
      </c>
      <c r="D3" s="229"/>
      <c r="E3" s="229"/>
      <c r="F3" s="229"/>
      <c r="G3" s="67"/>
      <c r="H3" s="67"/>
      <c r="I3" s="67"/>
      <c r="J3" s="67"/>
      <c r="K3" s="67"/>
    </row>
    <row r="4" spans="1:11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  <c r="K4" s="67"/>
    </row>
    <row r="5" spans="1:11" x14ac:dyDescent="0.25">
      <c r="A5" s="2" t="s">
        <v>317</v>
      </c>
      <c r="B5" s="2">
        <v>1</v>
      </c>
      <c r="C5" s="249"/>
      <c r="D5" s="250">
        <f>'AUGUST '!H5:H16</f>
        <v>0</v>
      </c>
      <c r="E5" s="251">
        <v>5000</v>
      </c>
      <c r="F5" s="251">
        <f>E5+D5</f>
        <v>5000</v>
      </c>
      <c r="G5" s="252">
        <v>5000</v>
      </c>
      <c r="H5" s="266">
        <f>F5-G5</f>
        <v>0</v>
      </c>
      <c r="I5" s="88"/>
      <c r="J5" s="67">
        <v>756938957</v>
      </c>
      <c r="K5" s="67"/>
    </row>
    <row r="6" spans="1:11" x14ac:dyDescent="0.25">
      <c r="A6" s="4" t="s">
        <v>301</v>
      </c>
      <c r="B6" s="4">
        <v>2</v>
      </c>
      <c r="C6" s="254">
        <v>200</v>
      </c>
      <c r="D6" s="250">
        <f>'AUGUST '!H6:H17</f>
        <v>0</v>
      </c>
      <c r="E6" s="255">
        <v>2500</v>
      </c>
      <c r="F6" s="268">
        <f>E6+D6</f>
        <v>2500</v>
      </c>
      <c r="G6" s="252">
        <v>2500</v>
      </c>
      <c r="H6" s="266">
        <f t="shared" ref="H6:H16" si="0">F6-G6</f>
        <v>0</v>
      </c>
      <c r="I6" s="88">
        <v>250</v>
      </c>
      <c r="J6" s="67"/>
      <c r="K6" s="67"/>
    </row>
    <row r="7" spans="1:11" x14ac:dyDescent="0.25">
      <c r="A7" s="2" t="s">
        <v>312</v>
      </c>
      <c r="B7" s="2">
        <v>3</v>
      </c>
      <c r="C7" s="254">
        <v>200</v>
      </c>
      <c r="D7" s="250">
        <f>'AUGUST '!H7:H18</f>
        <v>0</v>
      </c>
      <c r="E7" s="251">
        <v>4500</v>
      </c>
      <c r="F7" s="251">
        <f t="shared" ref="F7:F12" si="1">E7+D7</f>
        <v>4500</v>
      </c>
      <c r="G7" s="252">
        <v>4500</v>
      </c>
      <c r="H7" s="266"/>
      <c r="I7" s="88"/>
      <c r="J7" s="67"/>
      <c r="K7" s="67"/>
    </row>
    <row r="8" spans="1:11" x14ac:dyDescent="0.25">
      <c r="A8" s="4" t="s">
        <v>302</v>
      </c>
      <c r="B8" s="4">
        <v>4</v>
      </c>
      <c r="C8" s="254">
        <v>200</v>
      </c>
      <c r="D8" s="250">
        <f>'AUGUST '!H8:H19</f>
        <v>2500</v>
      </c>
      <c r="E8" s="251">
        <v>2500</v>
      </c>
      <c r="F8" s="251">
        <f t="shared" si="1"/>
        <v>5000</v>
      </c>
      <c r="G8" s="252">
        <f>2500+2500</f>
        <v>5000</v>
      </c>
      <c r="H8" s="266">
        <f>F8-G8</f>
        <v>0</v>
      </c>
      <c r="I8" s="88"/>
      <c r="J8" s="67"/>
      <c r="K8" s="67"/>
    </row>
    <row r="9" spans="1:11" x14ac:dyDescent="0.25">
      <c r="A9" s="2"/>
      <c r="B9" s="4">
        <v>5</v>
      </c>
      <c r="C9" s="88"/>
      <c r="D9" s="250">
        <f>'AUGUST '!H9:H20</f>
        <v>0</v>
      </c>
      <c r="E9" s="88"/>
      <c r="F9" s="251">
        <f t="shared" si="1"/>
        <v>0</v>
      </c>
      <c r="G9" s="88"/>
      <c r="H9" s="267"/>
      <c r="I9" s="88"/>
      <c r="J9" s="67"/>
      <c r="K9" s="67"/>
    </row>
    <row r="10" spans="1:11" x14ac:dyDescent="0.25">
      <c r="A10" s="2" t="s">
        <v>315</v>
      </c>
      <c r="B10" s="2" t="s">
        <v>42</v>
      </c>
      <c r="C10" s="256">
        <v>200</v>
      </c>
      <c r="D10" s="250">
        <f>'AUGUST '!H10:H21</f>
        <v>0</v>
      </c>
      <c r="E10" s="255">
        <v>1500</v>
      </c>
      <c r="F10" s="251">
        <f t="shared" si="1"/>
        <v>1500</v>
      </c>
      <c r="G10" s="252">
        <v>1500</v>
      </c>
      <c r="H10" s="266">
        <f t="shared" si="0"/>
        <v>0</v>
      </c>
      <c r="I10" s="88"/>
      <c r="J10" s="67"/>
      <c r="K10" s="67"/>
    </row>
    <row r="11" spans="1:11" x14ac:dyDescent="0.25">
      <c r="A11" s="4" t="s">
        <v>282</v>
      </c>
      <c r="B11" s="4" t="s">
        <v>44</v>
      </c>
      <c r="C11" s="256">
        <v>100</v>
      </c>
      <c r="D11" s="250">
        <f>'AUGUST '!H11:H22</f>
        <v>0</v>
      </c>
      <c r="E11" s="255">
        <v>1500</v>
      </c>
      <c r="F11" s="251">
        <f t="shared" si="1"/>
        <v>1500</v>
      </c>
      <c r="G11" s="252">
        <v>1500</v>
      </c>
      <c r="H11" s="266">
        <f t="shared" si="0"/>
        <v>0</v>
      </c>
      <c r="I11" s="88"/>
      <c r="J11" s="67"/>
      <c r="K11" s="67"/>
    </row>
    <row r="12" spans="1:11" x14ac:dyDescent="0.25">
      <c r="A12" s="2" t="s">
        <v>170</v>
      </c>
      <c r="B12" s="2" t="s">
        <v>49</v>
      </c>
      <c r="C12" s="254" t="s">
        <v>100</v>
      </c>
      <c r="D12" s="250">
        <f>'AUGUST '!H12:H23</f>
        <v>0</v>
      </c>
      <c r="E12" s="255">
        <v>3000</v>
      </c>
      <c r="F12" s="251">
        <f t="shared" si="1"/>
        <v>3000</v>
      </c>
      <c r="G12" s="252">
        <f>1500</f>
        <v>1500</v>
      </c>
      <c r="H12" s="266">
        <f t="shared" si="0"/>
        <v>1500</v>
      </c>
      <c r="I12" s="88"/>
      <c r="J12" s="67" t="s">
        <v>320</v>
      </c>
      <c r="K12" s="67"/>
    </row>
    <row r="13" spans="1:11" x14ac:dyDescent="0.25">
      <c r="A13" s="4" t="s">
        <v>227</v>
      </c>
      <c r="B13" s="4" t="s">
        <v>66</v>
      </c>
      <c r="C13" s="254">
        <v>200</v>
      </c>
      <c r="D13" s="250">
        <f>'AUGUST '!H13:H24</f>
        <v>1500</v>
      </c>
      <c r="E13" s="255">
        <v>3000</v>
      </c>
      <c r="F13" s="251">
        <f>E13+D13</f>
        <v>4500</v>
      </c>
      <c r="G13" s="252">
        <f>3000</f>
        <v>3000</v>
      </c>
      <c r="H13" s="266">
        <f t="shared" si="0"/>
        <v>1500</v>
      </c>
      <c r="I13" s="88"/>
      <c r="J13" s="67"/>
      <c r="K13" s="67"/>
    </row>
    <row r="14" spans="1:11" x14ac:dyDescent="0.25">
      <c r="A14" s="88"/>
      <c r="B14" s="248"/>
      <c r="C14" s="252"/>
      <c r="D14" s="250">
        <f>'AUGUST '!H14:H25</f>
        <v>0</v>
      </c>
      <c r="E14" s="252"/>
      <c r="F14" s="251">
        <f>E14+D14</f>
        <v>0</v>
      </c>
      <c r="G14" s="252"/>
      <c r="H14" s="266">
        <f t="shared" si="0"/>
        <v>0</v>
      </c>
      <c r="I14" s="88"/>
      <c r="J14" s="67"/>
      <c r="K14" s="67"/>
    </row>
    <row r="15" spans="1:11" x14ac:dyDescent="0.25">
      <c r="A15" s="4"/>
      <c r="B15" s="4"/>
      <c r="C15" s="257"/>
      <c r="D15" s="250">
        <f>'AUGUST '!H15:H26</f>
        <v>0</v>
      </c>
      <c r="E15" s="255"/>
      <c r="F15" s="251">
        <f>E15+D15</f>
        <v>0</v>
      </c>
      <c r="G15" s="252"/>
      <c r="H15" s="253">
        <f t="shared" si="0"/>
        <v>0</v>
      </c>
      <c r="I15" s="88"/>
      <c r="J15" s="67"/>
      <c r="K15" s="67"/>
    </row>
    <row r="16" spans="1:11" x14ac:dyDescent="0.25">
      <c r="A16" s="4"/>
      <c r="B16" s="4"/>
      <c r="C16" s="254"/>
      <c r="D16" s="250">
        <f>'AUGUST '!H16:H27</f>
        <v>0</v>
      </c>
      <c r="E16" s="251"/>
      <c r="F16" s="251">
        <f>E16+D16</f>
        <v>0</v>
      </c>
      <c r="G16" s="252"/>
      <c r="H16" s="253">
        <f t="shared" si="0"/>
        <v>0</v>
      </c>
      <c r="I16" s="88"/>
      <c r="J16" s="67"/>
      <c r="K16" s="67"/>
    </row>
    <row r="17" spans="1:11" x14ac:dyDescent="0.25">
      <c r="A17" s="16" t="s">
        <v>2</v>
      </c>
      <c r="B17" s="2"/>
      <c r="C17" s="261">
        <f>SUM(C5:C16)</f>
        <v>1100</v>
      </c>
      <c r="D17" s="250">
        <f>SUM(D5:D16)</f>
        <v>4000</v>
      </c>
      <c r="E17" s="258">
        <f>SUM(E5:E16)</f>
        <v>23500</v>
      </c>
      <c r="F17" s="251">
        <f>E17+D17</f>
        <v>27500</v>
      </c>
      <c r="G17" s="259">
        <f>SUM(G5:G16)</f>
        <v>24500</v>
      </c>
      <c r="H17" s="260">
        <f>SUM(H5:H16)</f>
        <v>3000</v>
      </c>
      <c r="I17" s="223">
        <f>SUM(I5:I16)</f>
        <v>250</v>
      </c>
      <c r="J17" s="67"/>
      <c r="K17" s="67"/>
    </row>
    <row r="18" spans="1:11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  <c r="K18" s="67"/>
    </row>
    <row r="19" spans="1:11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spans="1:11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  <c r="J20" s="67"/>
      <c r="K20" s="265"/>
    </row>
    <row r="21" spans="1:11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  <c r="K21" s="265"/>
    </row>
    <row r="22" spans="1:11" x14ac:dyDescent="0.25">
      <c r="A22" s="114" t="s">
        <v>172</v>
      </c>
      <c r="B22" s="114"/>
      <c r="C22" s="225">
        <f>E17</f>
        <v>23500</v>
      </c>
      <c r="D22" s="114"/>
      <c r="E22" s="114"/>
      <c r="F22" s="114" t="s">
        <v>172</v>
      </c>
      <c r="G22" s="225">
        <f>G17</f>
        <v>24500</v>
      </c>
      <c r="H22" s="114"/>
      <c r="I22" s="114"/>
      <c r="J22" s="67"/>
      <c r="K22" s="265"/>
    </row>
    <row r="23" spans="1:11" x14ac:dyDescent="0.25">
      <c r="A23" s="114" t="s">
        <v>182</v>
      </c>
      <c r="B23" s="114"/>
      <c r="C23" s="225">
        <f>'AUGUST '!E32</f>
        <v>-7900</v>
      </c>
      <c r="D23" s="114"/>
      <c r="E23" s="114"/>
      <c r="F23" s="114" t="s">
        <v>182</v>
      </c>
      <c r="G23" s="225">
        <f>'AUGUST '!I32</f>
        <v>-11900</v>
      </c>
      <c r="H23" s="114"/>
      <c r="I23" s="114"/>
      <c r="J23" s="67"/>
      <c r="K23" s="67"/>
    </row>
    <row r="24" spans="1:11" x14ac:dyDescent="0.25">
      <c r="A24" s="114" t="s">
        <v>290</v>
      </c>
      <c r="B24" s="114"/>
      <c r="C24" s="225">
        <f>I17</f>
        <v>250</v>
      </c>
      <c r="D24" s="114"/>
      <c r="E24" s="114"/>
      <c r="F24" s="114" t="s">
        <v>290</v>
      </c>
      <c r="G24" s="225">
        <f>C24</f>
        <v>250</v>
      </c>
      <c r="H24" s="114"/>
      <c r="I24" s="114"/>
      <c r="J24" s="67"/>
      <c r="K24" s="67"/>
    </row>
    <row r="25" spans="1:11" x14ac:dyDescent="0.25">
      <c r="A25" s="114" t="s">
        <v>258</v>
      </c>
      <c r="B25" s="114"/>
      <c r="C25" s="209">
        <v>0.1</v>
      </c>
      <c r="D25" s="225">
        <f>C25*C22</f>
        <v>2350</v>
      </c>
      <c r="E25" s="114"/>
      <c r="F25" s="114" t="s">
        <v>258</v>
      </c>
      <c r="G25" s="209">
        <v>0.1</v>
      </c>
      <c r="H25" s="225">
        <f>G25*C22</f>
        <v>2350</v>
      </c>
      <c r="I25" s="114"/>
      <c r="J25" s="67"/>
      <c r="K25" s="67"/>
    </row>
    <row r="26" spans="1:11" x14ac:dyDescent="0.25">
      <c r="A26" s="211" t="s">
        <v>155</v>
      </c>
      <c r="B26" s="211"/>
      <c r="C26" s="88"/>
      <c r="D26" s="114"/>
      <c r="E26" s="114"/>
      <c r="F26" s="211" t="s">
        <v>155</v>
      </c>
      <c r="G26" s="88"/>
      <c r="H26" s="114"/>
      <c r="I26" s="114"/>
      <c r="J26" s="67"/>
      <c r="K26" s="67"/>
    </row>
    <row r="27" spans="1:11" x14ac:dyDescent="0.25">
      <c r="A27" s="243"/>
      <c r="B27" s="243"/>
      <c r="C27" s="88"/>
      <c r="D27" s="225"/>
      <c r="E27" s="114"/>
      <c r="F27" s="243"/>
      <c r="G27" s="243"/>
      <c r="H27" s="88"/>
      <c r="I27" s="225"/>
      <c r="J27" s="67"/>
      <c r="K27" s="67"/>
    </row>
    <row r="28" spans="1:11" x14ac:dyDescent="0.25">
      <c r="A28" s="231" t="s">
        <v>96</v>
      </c>
      <c r="B28" s="231"/>
      <c r="C28" s="88"/>
      <c r="D28" s="114">
        <v>3500</v>
      </c>
      <c r="E28" s="114"/>
      <c r="F28" s="231" t="s">
        <v>96</v>
      </c>
      <c r="G28" s="231"/>
      <c r="H28" s="88">
        <v>3500</v>
      </c>
      <c r="I28" s="114"/>
      <c r="J28" s="67"/>
      <c r="K28" s="67"/>
    </row>
    <row r="29" spans="1:11" x14ac:dyDescent="0.25">
      <c r="A29" s="231" t="s">
        <v>319</v>
      </c>
      <c r="B29" s="231"/>
      <c r="C29" s="114"/>
      <c r="D29" s="115">
        <v>10000</v>
      </c>
      <c r="E29" s="114"/>
      <c r="F29" s="231" t="s">
        <v>319</v>
      </c>
      <c r="G29" s="231"/>
      <c r="H29" s="115">
        <f>D29</f>
        <v>10000</v>
      </c>
      <c r="I29" s="115"/>
      <c r="J29" s="67"/>
      <c r="K29" s="67"/>
    </row>
    <row r="30" spans="1:11" x14ac:dyDescent="0.25">
      <c r="A30" s="231" t="s">
        <v>337</v>
      </c>
      <c r="B30" s="114"/>
      <c r="C30" s="114"/>
      <c r="D30" s="115">
        <v>1500</v>
      </c>
      <c r="E30" s="114"/>
      <c r="F30" s="231" t="s">
        <v>170</v>
      </c>
      <c r="G30" s="114"/>
      <c r="H30" s="115">
        <f>D30</f>
        <v>1500</v>
      </c>
      <c r="I30" s="115"/>
      <c r="J30" s="67"/>
      <c r="K30" s="67"/>
    </row>
    <row r="31" spans="1:11" x14ac:dyDescent="0.25">
      <c r="A31" s="212"/>
      <c r="B31" s="212"/>
      <c r="C31" s="114"/>
      <c r="D31" s="115"/>
      <c r="E31" s="207"/>
      <c r="F31" s="212"/>
      <c r="G31" s="114"/>
      <c r="H31" s="115"/>
      <c r="I31" s="207"/>
      <c r="J31" s="67"/>
      <c r="K31" s="67"/>
    </row>
    <row r="32" spans="1:11" x14ac:dyDescent="0.25">
      <c r="A32" s="232" t="s">
        <v>2</v>
      </c>
      <c r="B32" s="232"/>
      <c r="C32" s="225">
        <f>C22+C23+C24-D25</f>
        <v>13500</v>
      </c>
      <c r="D32" s="225">
        <f>SUM(D27:D31)</f>
        <v>15000</v>
      </c>
      <c r="E32" s="225">
        <f>C32-D32</f>
        <v>-1500</v>
      </c>
      <c r="F32" s="236"/>
      <c r="G32" s="225">
        <f>G22+G23+G24-H25</f>
        <v>10500</v>
      </c>
      <c r="H32" s="225">
        <f>SUM(H27:H31)</f>
        <v>15000</v>
      </c>
      <c r="I32" s="225">
        <f>G32-H32</f>
        <v>-4500</v>
      </c>
      <c r="J32" s="67"/>
      <c r="K32" s="67"/>
    </row>
    <row r="33" spans="1:11" x14ac:dyDescent="0.25">
      <c r="A33" s="201"/>
      <c r="B33" s="201"/>
      <c r="C33" s="201"/>
      <c r="D33" s="201"/>
      <c r="E33" s="201"/>
      <c r="F33" s="201"/>
      <c r="G33" s="201"/>
      <c r="H33" s="201"/>
      <c r="I33" s="201"/>
      <c r="J33" s="67"/>
      <c r="K33" s="67"/>
    </row>
  </sheetData>
  <pageMargins left="0.7" right="0.7" top="0.75" bottom="0.75" header="0.3" footer="0.3"/>
  <pageSetup orientation="portrait" horizontalDpi="0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J19" sqref="J19"/>
    </sheetView>
  </sheetViews>
  <sheetFormatPr defaultRowHeight="15" x14ac:dyDescent="0.25"/>
  <cols>
    <col min="1" max="1" width="18.28515625" customWidth="1"/>
    <col min="2" max="2" width="6" customWidth="1"/>
  </cols>
  <sheetData>
    <row r="1" spans="1:11" ht="18.75" x14ac:dyDescent="0.3">
      <c r="C1" s="229" t="s">
        <v>279</v>
      </c>
      <c r="D1" s="229"/>
      <c r="E1" s="229"/>
      <c r="F1" s="229"/>
      <c r="G1" s="67"/>
      <c r="H1" s="67"/>
      <c r="I1" s="67"/>
      <c r="J1" s="67"/>
      <c r="K1" s="67"/>
    </row>
    <row r="2" spans="1:11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  <c r="K2" s="67"/>
    </row>
    <row r="3" spans="1:11" ht="18.75" x14ac:dyDescent="0.3">
      <c r="A3" s="67"/>
      <c r="B3" s="67"/>
      <c r="C3" s="229" t="s">
        <v>321</v>
      </c>
      <c r="D3" s="229"/>
      <c r="E3" s="229"/>
      <c r="F3" s="229"/>
      <c r="G3" s="67"/>
      <c r="H3" s="67"/>
      <c r="I3" s="67"/>
      <c r="J3" s="67"/>
      <c r="K3" s="67"/>
    </row>
    <row r="4" spans="1:11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  <c r="K4" s="67"/>
    </row>
    <row r="5" spans="1:11" x14ac:dyDescent="0.25">
      <c r="A5" s="2" t="s">
        <v>317</v>
      </c>
      <c r="B5" s="2">
        <v>1</v>
      </c>
      <c r="C5" s="249">
        <v>200</v>
      </c>
      <c r="D5" s="250">
        <f>'SEPTEMBER 19'!H5:H17</f>
        <v>0</v>
      </c>
      <c r="E5" s="251">
        <v>5000</v>
      </c>
      <c r="F5" s="251">
        <f>E5+D5</f>
        <v>5000</v>
      </c>
      <c r="G5" s="252">
        <v>5000</v>
      </c>
      <c r="H5" s="266">
        <f>F5-G5</f>
        <v>0</v>
      </c>
      <c r="I5" s="88"/>
      <c r="J5" s="67">
        <v>756938957</v>
      </c>
      <c r="K5" s="67"/>
    </row>
    <row r="6" spans="1:11" x14ac:dyDescent="0.25">
      <c r="A6" s="4" t="s">
        <v>301</v>
      </c>
      <c r="B6" s="4">
        <v>2</v>
      </c>
      <c r="C6" s="254">
        <v>200</v>
      </c>
      <c r="D6" s="250">
        <v>1000</v>
      </c>
      <c r="E6" s="255">
        <v>2500</v>
      </c>
      <c r="F6" s="251">
        <f t="shared" ref="F6:F16" si="0">E6+D6</f>
        <v>3500</v>
      </c>
      <c r="G6" s="252">
        <f>2500+500</f>
        <v>3000</v>
      </c>
      <c r="H6" s="266">
        <f t="shared" ref="H6:H16" si="1">F6-G6</f>
        <v>500</v>
      </c>
      <c r="I6" s="88"/>
      <c r="J6" s="67"/>
      <c r="K6" s="67"/>
    </row>
    <row r="7" spans="1:11" x14ac:dyDescent="0.25">
      <c r="A7" s="2" t="s">
        <v>312</v>
      </c>
      <c r="B7" s="2">
        <v>3</v>
      </c>
      <c r="C7" s="254">
        <v>200</v>
      </c>
      <c r="D7" s="250">
        <f>'SEPTEMBER 19'!H7:H19</f>
        <v>0</v>
      </c>
      <c r="E7" s="251">
        <v>4500</v>
      </c>
      <c r="F7" s="251">
        <f t="shared" si="0"/>
        <v>4500</v>
      </c>
      <c r="G7" s="252">
        <f>4000+500</f>
        <v>4500</v>
      </c>
      <c r="H7" s="266">
        <f t="shared" si="1"/>
        <v>0</v>
      </c>
      <c r="I7" s="88"/>
      <c r="J7" s="67"/>
      <c r="K7" s="67"/>
    </row>
    <row r="8" spans="1:11" x14ac:dyDescent="0.25">
      <c r="A8" s="4" t="s">
        <v>302</v>
      </c>
      <c r="B8" s="4">
        <v>4</v>
      </c>
      <c r="C8" s="254">
        <v>200</v>
      </c>
      <c r="D8" s="250">
        <f>'SEPTEMBER 19'!H8:H20</f>
        <v>0</v>
      </c>
      <c r="E8" s="251">
        <v>2500</v>
      </c>
      <c r="F8" s="251">
        <f t="shared" si="0"/>
        <v>2500</v>
      </c>
      <c r="G8" s="252">
        <v>2500</v>
      </c>
      <c r="H8" s="266">
        <f t="shared" si="1"/>
        <v>0</v>
      </c>
      <c r="I8" s="88"/>
      <c r="J8" s="67"/>
      <c r="K8" s="67"/>
    </row>
    <row r="9" spans="1:11" x14ac:dyDescent="0.25">
      <c r="A9" s="2"/>
      <c r="B9" s="4">
        <v>5</v>
      </c>
      <c r="C9" s="88"/>
      <c r="D9" s="250">
        <f>'SEPTEMBER 19'!H9:H21</f>
        <v>0</v>
      </c>
      <c r="E9" s="88"/>
      <c r="F9" s="251">
        <f t="shared" si="0"/>
        <v>0</v>
      </c>
      <c r="G9" s="88"/>
      <c r="H9" s="267"/>
      <c r="I9" s="88"/>
      <c r="J9" s="67"/>
      <c r="K9" s="67"/>
    </row>
    <row r="10" spans="1:11" x14ac:dyDescent="0.25">
      <c r="A10" s="2" t="s">
        <v>315</v>
      </c>
      <c r="B10" s="2" t="s">
        <v>42</v>
      </c>
      <c r="C10" s="256" t="s">
        <v>100</v>
      </c>
      <c r="D10" s="250">
        <f>'SEPTEMBER 19'!H10:H22</f>
        <v>0</v>
      </c>
      <c r="E10" s="255">
        <v>1500</v>
      </c>
      <c r="F10" s="251">
        <f t="shared" si="0"/>
        <v>1500</v>
      </c>
      <c r="G10" s="252">
        <v>1500</v>
      </c>
      <c r="H10" s="266">
        <f t="shared" si="1"/>
        <v>0</v>
      </c>
      <c r="I10" s="88"/>
      <c r="J10" s="67" t="s">
        <v>100</v>
      </c>
      <c r="K10" s="67"/>
    </row>
    <row r="11" spans="1:11" x14ac:dyDescent="0.25">
      <c r="A11" s="4" t="s">
        <v>282</v>
      </c>
      <c r="B11" s="4" t="s">
        <v>44</v>
      </c>
      <c r="C11" s="256"/>
      <c r="D11" s="250">
        <f>'SEPTEMBER 19'!H11:H23</f>
        <v>0</v>
      </c>
      <c r="E11" s="255">
        <v>1500</v>
      </c>
      <c r="F11" s="251">
        <f t="shared" si="0"/>
        <v>1500</v>
      </c>
      <c r="G11" s="252">
        <v>1500</v>
      </c>
      <c r="H11" s="266">
        <f t="shared" si="1"/>
        <v>0</v>
      </c>
      <c r="I11" s="88"/>
      <c r="J11" s="67"/>
      <c r="K11" s="67"/>
    </row>
    <row r="12" spans="1:11" x14ac:dyDescent="0.25">
      <c r="A12" s="2" t="s">
        <v>170</v>
      </c>
      <c r="B12" s="2" t="s">
        <v>49</v>
      </c>
      <c r="C12" s="254" t="s">
        <v>100</v>
      </c>
      <c r="D12" s="250">
        <f>'SEPTEMBER 19'!H12:H24</f>
        <v>1500</v>
      </c>
      <c r="E12" s="255">
        <v>1500</v>
      </c>
      <c r="F12" s="251">
        <f t="shared" si="0"/>
        <v>3000</v>
      </c>
      <c r="G12" s="252">
        <v>3000</v>
      </c>
      <c r="H12" s="266">
        <f t="shared" si="1"/>
        <v>0</v>
      </c>
      <c r="I12" s="88"/>
      <c r="J12" s="67" t="s">
        <v>320</v>
      </c>
      <c r="K12" s="67"/>
    </row>
    <row r="13" spans="1:11" x14ac:dyDescent="0.25">
      <c r="A13" s="4" t="s">
        <v>260</v>
      </c>
      <c r="B13" s="4" t="s">
        <v>66</v>
      </c>
      <c r="C13" s="254"/>
      <c r="D13" s="250"/>
      <c r="E13" s="255"/>
      <c r="F13" s="251">
        <f t="shared" si="0"/>
        <v>0</v>
      </c>
      <c r="G13" s="252"/>
      <c r="H13" s="266">
        <f t="shared" si="1"/>
        <v>0</v>
      </c>
      <c r="I13" s="88"/>
      <c r="J13" s="67"/>
      <c r="K13" s="67"/>
    </row>
    <row r="14" spans="1:11" x14ac:dyDescent="0.25">
      <c r="A14" s="4" t="s">
        <v>227</v>
      </c>
      <c r="B14" s="4" t="s">
        <v>84</v>
      </c>
      <c r="C14" s="254">
        <v>200</v>
      </c>
      <c r="D14" s="250">
        <f>'SEPTEMBER 19'!H13</f>
        <v>1500</v>
      </c>
      <c r="E14" s="255">
        <v>3000</v>
      </c>
      <c r="F14" s="251">
        <f>E14+D14</f>
        <v>4500</v>
      </c>
      <c r="G14" s="252">
        <f>2300</f>
        <v>2300</v>
      </c>
      <c r="H14" s="266">
        <f t="shared" si="1"/>
        <v>2200</v>
      </c>
      <c r="I14" s="88"/>
      <c r="J14" s="67"/>
      <c r="K14" s="67"/>
    </row>
    <row r="15" spans="1:11" x14ac:dyDescent="0.25">
      <c r="A15" s="4"/>
      <c r="B15" s="4"/>
      <c r="C15" s="257"/>
      <c r="D15" s="250">
        <f>'SEPTEMBER 19'!H15:H27</f>
        <v>0</v>
      </c>
      <c r="E15" s="255"/>
      <c r="F15" s="251">
        <f t="shared" si="0"/>
        <v>0</v>
      </c>
      <c r="G15" s="252"/>
      <c r="H15" s="253">
        <f t="shared" si="1"/>
        <v>0</v>
      </c>
      <c r="I15" s="88"/>
      <c r="J15" s="67"/>
      <c r="K15" s="67"/>
    </row>
    <row r="16" spans="1:11" x14ac:dyDescent="0.25">
      <c r="A16" s="4"/>
      <c r="B16" s="4"/>
      <c r="C16" s="254"/>
      <c r="D16" s="250">
        <f>'SEPTEMBER 19'!H16:H28</f>
        <v>0</v>
      </c>
      <c r="E16" s="251"/>
      <c r="F16" s="251">
        <f t="shared" si="0"/>
        <v>0</v>
      </c>
      <c r="G16" s="252"/>
      <c r="H16" s="253">
        <f t="shared" si="1"/>
        <v>0</v>
      </c>
      <c r="I16" s="88"/>
      <c r="J16" s="67"/>
      <c r="K16" s="67"/>
    </row>
    <row r="17" spans="1:11" x14ac:dyDescent="0.25">
      <c r="A17" s="16" t="s">
        <v>2</v>
      </c>
      <c r="B17" s="2"/>
      <c r="C17" s="261">
        <f>SUM(C5:C16)</f>
        <v>1000</v>
      </c>
      <c r="D17" s="250">
        <f>'SEPTEMBER 19'!H17:H29</f>
        <v>3000</v>
      </c>
      <c r="E17" s="258">
        <f>SUM(E5:E16)</f>
        <v>22000</v>
      </c>
      <c r="F17" s="251">
        <f>E17+D17</f>
        <v>25000</v>
      </c>
      <c r="G17" s="259">
        <f>SUM(G5:G16)</f>
        <v>23300</v>
      </c>
      <c r="H17" s="260">
        <f>SUM(H5:H16)</f>
        <v>2700</v>
      </c>
      <c r="I17" s="223">
        <f>SUM(I5:I16)</f>
        <v>0</v>
      </c>
      <c r="J17" s="67"/>
      <c r="K17" s="67"/>
    </row>
    <row r="18" spans="1:11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  <c r="K18" s="67"/>
    </row>
    <row r="19" spans="1:11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spans="1:11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  <c r="J20" s="67"/>
      <c r="K20" s="265"/>
    </row>
    <row r="21" spans="1:11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  <c r="K21" s="265"/>
    </row>
    <row r="22" spans="1:11" x14ac:dyDescent="0.25">
      <c r="A22" s="114" t="s">
        <v>274</v>
      </c>
      <c r="B22" s="114"/>
      <c r="C22" s="225">
        <f>E17</f>
        <v>22000</v>
      </c>
      <c r="D22" s="114"/>
      <c r="E22" s="114"/>
      <c r="F22" s="114" t="s">
        <v>274</v>
      </c>
      <c r="G22" s="225">
        <f>G17</f>
        <v>23300</v>
      </c>
      <c r="H22" s="114"/>
      <c r="I22" s="114"/>
      <c r="J22" s="67"/>
      <c r="K22" s="265"/>
    </row>
    <row r="23" spans="1:11" x14ac:dyDescent="0.25">
      <c r="A23" s="114" t="s">
        <v>182</v>
      </c>
      <c r="B23" s="114"/>
      <c r="C23" s="225">
        <f>'SEPTEMBER 19'!E32</f>
        <v>-1500</v>
      </c>
      <c r="D23" s="114"/>
      <c r="E23" s="114"/>
      <c r="F23" s="114" t="s">
        <v>182</v>
      </c>
      <c r="G23" s="225">
        <f>'SEPTEMBER 19'!I32</f>
        <v>-4500</v>
      </c>
      <c r="H23" s="114"/>
      <c r="I23" s="114"/>
      <c r="J23" s="67"/>
      <c r="K23" s="67"/>
    </row>
    <row r="24" spans="1:11" s="67" customFormat="1" x14ac:dyDescent="0.25">
      <c r="A24" s="114" t="s">
        <v>323</v>
      </c>
      <c r="B24" s="114"/>
      <c r="C24" s="225">
        <v>500</v>
      </c>
      <c r="D24" s="114"/>
      <c r="E24" s="114"/>
      <c r="F24" s="114"/>
      <c r="G24" s="225"/>
      <c r="H24" s="114"/>
      <c r="I24" s="114"/>
    </row>
    <row r="25" spans="1:11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  <c r="K25" s="67"/>
    </row>
    <row r="26" spans="1:11" x14ac:dyDescent="0.25">
      <c r="A26" s="114" t="s">
        <v>258</v>
      </c>
      <c r="B26" s="114"/>
      <c r="C26" s="209">
        <v>0.1</v>
      </c>
      <c r="D26" s="225">
        <f>C26*C22</f>
        <v>2200</v>
      </c>
      <c r="E26" s="114"/>
      <c r="F26" s="114" t="s">
        <v>258</v>
      </c>
      <c r="G26" s="209">
        <v>0.1</v>
      </c>
      <c r="H26" s="225">
        <f>G26*C22</f>
        <v>2200</v>
      </c>
      <c r="I26" s="114"/>
      <c r="J26" s="67"/>
      <c r="K26" s="67"/>
    </row>
    <row r="27" spans="1:11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  <c r="K27" s="67"/>
    </row>
    <row r="28" spans="1:11" x14ac:dyDescent="0.25">
      <c r="A28" s="243"/>
      <c r="B28" s="243"/>
      <c r="C28" s="88"/>
      <c r="D28" s="225"/>
      <c r="E28" s="114"/>
      <c r="F28" s="243"/>
      <c r="G28" s="243"/>
      <c r="H28" s="88"/>
      <c r="I28" s="225"/>
      <c r="J28" s="67"/>
      <c r="K28" s="67"/>
    </row>
    <row r="29" spans="1:11" x14ac:dyDescent="0.25">
      <c r="A29" s="231" t="s">
        <v>96</v>
      </c>
      <c r="B29" s="231"/>
      <c r="C29" s="88"/>
      <c r="D29" s="114">
        <v>3500</v>
      </c>
      <c r="E29" s="114"/>
      <c r="F29" s="231" t="s">
        <v>96</v>
      </c>
      <c r="G29" s="231"/>
      <c r="H29" s="88">
        <v>3500</v>
      </c>
      <c r="I29" s="114"/>
      <c r="J29" s="67"/>
      <c r="K29" s="67"/>
    </row>
    <row r="30" spans="1:11" x14ac:dyDescent="0.25">
      <c r="A30" s="231" t="s">
        <v>322</v>
      </c>
      <c r="B30" s="231"/>
      <c r="C30" s="114"/>
      <c r="D30" s="115">
        <v>10000</v>
      </c>
      <c r="E30" s="114"/>
      <c r="F30" s="231" t="s">
        <v>322</v>
      </c>
      <c r="G30" s="231"/>
      <c r="H30" s="115">
        <f>D30</f>
        <v>10000</v>
      </c>
      <c r="I30" s="115"/>
      <c r="J30" s="67"/>
      <c r="K30" s="67"/>
    </row>
    <row r="31" spans="1:11" x14ac:dyDescent="0.25">
      <c r="A31" s="231" t="s">
        <v>326</v>
      </c>
      <c r="B31" s="114"/>
      <c r="C31" s="114"/>
      <c r="D31" s="115">
        <f>F12+F13+F10</f>
        <v>4500</v>
      </c>
      <c r="E31" s="114"/>
      <c r="F31" s="231" t="s">
        <v>170</v>
      </c>
      <c r="G31" s="114"/>
      <c r="H31" s="225">
        <f>F10+F12+F13</f>
        <v>4500</v>
      </c>
      <c r="I31" s="115"/>
      <c r="J31" s="67"/>
      <c r="K31" s="67"/>
    </row>
    <row r="32" spans="1:11" x14ac:dyDescent="0.25">
      <c r="A32" s="212"/>
      <c r="B32" s="212"/>
      <c r="C32" s="114"/>
      <c r="D32" s="115"/>
      <c r="E32" s="207"/>
      <c r="F32" s="212"/>
      <c r="G32" s="114"/>
      <c r="H32" s="115"/>
      <c r="I32" s="207"/>
      <c r="J32" s="67"/>
      <c r="K32" s="67"/>
    </row>
    <row r="33" spans="1:11" x14ac:dyDescent="0.25">
      <c r="A33" s="232" t="s">
        <v>2</v>
      </c>
      <c r="B33" s="232"/>
      <c r="C33" s="225">
        <f>C22+C23+C24+C25-D26</f>
        <v>18800</v>
      </c>
      <c r="D33" s="225">
        <f>SUM(D28:D32)</f>
        <v>18000</v>
      </c>
      <c r="E33" s="225">
        <f>C33-D33</f>
        <v>800</v>
      </c>
      <c r="F33" s="236"/>
      <c r="G33" s="225">
        <f>G22+G23+G25-H26</f>
        <v>16600</v>
      </c>
      <c r="H33" s="225">
        <f>SUM(H28:H32)</f>
        <v>18000</v>
      </c>
      <c r="I33" s="225">
        <f>G33-H33</f>
        <v>-1400</v>
      </c>
      <c r="J33" s="67"/>
      <c r="K33" s="67"/>
    </row>
    <row r="34" spans="1:11" x14ac:dyDescent="0.25">
      <c r="A34" s="201"/>
      <c r="B34" s="201"/>
      <c r="C34" s="201"/>
      <c r="D34" s="201"/>
      <c r="E34" s="201"/>
      <c r="F34" s="201"/>
      <c r="G34" s="201"/>
      <c r="H34" s="201"/>
      <c r="I34" s="201"/>
      <c r="J34" s="67"/>
      <c r="K34" s="67"/>
    </row>
    <row r="35" spans="1:11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I35" s="67"/>
      <c r="J35" s="67"/>
      <c r="K35" s="67"/>
    </row>
    <row r="36" spans="1:11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  <c r="K36" s="67"/>
    </row>
    <row r="37" spans="1:11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</row>
    <row r="38" spans="1:11" x14ac:dyDescent="0.25">
      <c r="A38" s="67"/>
      <c r="B38" s="67"/>
      <c r="C38" s="67"/>
      <c r="D38" s="67"/>
      <c r="E38" s="67"/>
      <c r="F38" s="67"/>
      <c r="G38" s="67"/>
    </row>
  </sheetData>
  <pageMargins left="0.7" right="0.7" top="0.75" bottom="0.75" header="0.3" footer="0.3"/>
  <pageSetup orientation="portrait" horizontalDpi="0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M27" sqref="M27"/>
    </sheetView>
  </sheetViews>
  <sheetFormatPr defaultRowHeight="15" x14ac:dyDescent="0.25"/>
  <cols>
    <col min="1" max="1" width="15.42578125" customWidth="1"/>
  </cols>
  <sheetData>
    <row r="1" spans="1:11" ht="18.75" x14ac:dyDescent="0.3">
      <c r="A1" s="67"/>
      <c r="B1" s="67"/>
      <c r="C1" s="229" t="s">
        <v>279</v>
      </c>
      <c r="D1" s="229"/>
      <c r="E1" s="229"/>
      <c r="F1" s="229"/>
      <c r="G1" s="67"/>
      <c r="H1" s="67"/>
      <c r="I1" s="67"/>
      <c r="J1" s="67"/>
      <c r="K1" s="67"/>
    </row>
    <row r="2" spans="1:11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  <c r="K2" s="67"/>
    </row>
    <row r="3" spans="1:11" ht="18.75" x14ac:dyDescent="0.3">
      <c r="A3" s="67"/>
      <c r="B3" s="67"/>
      <c r="C3" s="229" t="s">
        <v>324</v>
      </c>
      <c r="D3" s="229"/>
      <c r="E3" s="229"/>
      <c r="F3" s="229"/>
      <c r="G3" s="67"/>
      <c r="H3" s="67"/>
      <c r="I3" s="67"/>
      <c r="J3" s="67"/>
      <c r="K3" s="67"/>
    </row>
    <row r="4" spans="1:11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  <c r="K4" s="67"/>
    </row>
    <row r="5" spans="1:11" x14ac:dyDescent="0.25">
      <c r="A5" s="2" t="s">
        <v>317</v>
      </c>
      <c r="B5" s="2">
        <v>1</v>
      </c>
      <c r="C5" s="249">
        <v>200</v>
      </c>
      <c r="D5" s="250">
        <f>OCTOBER19!H5:H16</f>
        <v>0</v>
      </c>
      <c r="E5" s="251">
        <v>5000</v>
      </c>
      <c r="F5" s="251">
        <f>E5+D5</f>
        <v>5000</v>
      </c>
      <c r="G5" s="252">
        <v>5000</v>
      </c>
      <c r="H5" s="266">
        <f>F5-G5</f>
        <v>0</v>
      </c>
      <c r="I5" s="88"/>
      <c r="J5" s="67">
        <v>756938957</v>
      </c>
      <c r="K5" s="67"/>
    </row>
    <row r="6" spans="1:11" x14ac:dyDescent="0.25">
      <c r="A6" s="4" t="s">
        <v>301</v>
      </c>
      <c r="B6" s="4">
        <v>2</v>
      </c>
      <c r="C6" s="254">
        <v>200</v>
      </c>
      <c r="D6" s="250">
        <f>OCTOBER19!H6:H17</f>
        <v>500</v>
      </c>
      <c r="E6" s="255">
        <v>2500</v>
      </c>
      <c r="F6" s="251">
        <f t="shared" ref="F6:F16" si="0">E6+D6</f>
        <v>3000</v>
      </c>
      <c r="G6" s="252">
        <v>2500</v>
      </c>
      <c r="H6" s="266">
        <f t="shared" ref="H6:H16" si="1">F6-G6</f>
        <v>500</v>
      </c>
      <c r="I6" s="88"/>
      <c r="J6" s="67"/>
      <c r="K6" s="67"/>
    </row>
    <row r="7" spans="1:11" x14ac:dyDescent="0.25">
      <c r="A7" s="2" t="s">
        <v>312</v>
      </c>
      <c r="B7" s="2">
        <v>3</v>
      </c>
      <c r="C7" s="254">
        <v>200</v>
      </c>
      <c r="D7" s="250">
        <f>OCTOBER19!H7:H18</f>
        <v>0</v>
      </c>
      <c r="E7" s="251">
        <v>4500</v>
      </c>
      <c r="F7" s="251">
        <f t="shared" si="0"/>
        <v>4500</v>
      </c>
      <c r="G7" s="252">
        <v>4500</v>
      </c>
      <c r="H7" s="266">
        <f t="shared" si="1"/>
        <v>0</v>
      </c>
      <c r="I7" s="88"/>
      <c r="J7" s="67"/>
      <c r="K7" s="67"/>
    </row>
    <row r="8" spans="1:11" x14ac:dyDescent="0.25">
      <c r="A8" s="4" t="s">
        <v>302</v>
      </c>
      <c r="B8" s="4">
        <v>4</v>
      </c>
      <c r="C8" s="254">
        <v>100</v>
      </c>
      <c r="D8" s="250">
        <f>OCTOBER19!H8:H19</f>
        <v>0</v>
      </c>
      <c r="E8" s="251">
        <v>2500</v>
      </c>
      <c r="F8" s="251">
        <f t="shared" si="0"/>
        <v>2500</v>
      </c>
      <c r="G8" s="252">
        <v>2500</v>
      </c>
      <c r="H8" s="266">
        <f t="shared" si="1"/>
        <v>0</v>
      </c>
      <c r="I8" s="88"/>
      <c r="J8" s="67"/>
      <c r="K8" s="67"/>
    </row>
    <row r="9" spans="1:11" x14ac:dyDescent="0.25">
      <c r="A9" s="2"/>
      <c r="B9" s="4">
        <v>5</v>
      </c>
      <c r="C9" s="88"/>
      <c r="D9" s="250">
        <f>OCTOBER19!H9:H20</f>
        <v>0</v>
      </c>
      <c r="E9" s="88"/>
      <c r="F9" s="251">
        <f t="shared" si="0"/>
        <v>0</v>
      </c>
      <c r="G9" s="88"/>
      <c r="H9" s="267"/>
      <c r="I9" s="88"/>
      <c r="J9" s="67"/>
      <c r="K9" s="67"/>
    </row>
    <row r="10" spans="1:11" x14ac:dyDescent="0.25">
      <c r="A10" s="2" t="s">
        <v>315</v>
      </c>
      <c r="B10" s="2" t="s">
        <v>42</v>
      </c>
      <c r="C10" s="256" t="s">
        <v>100</v>
      </c>
      <c r="D10" s="250">
        <f>OCTOBER19!H10:H21</f>
        <v>0</v>
      </c>
      <c r="E10" s="255">
        <v>1500</v>
      </c>
      <c r="F10" s="251">
        <f t="shared" si="0"/>
        <v>1500</v>
      </c>
      <c r="G10" s="252">
        <v>1500</v>
      </c>
      <c r="H10" s="266">
        <f t="shared" si="1"/>
        <v>0</v>
      </c>
      <c r="I10" s="88"/>
      <c r="J10" s="67" t="s">
        <v>100</v>
      </c>
      <c r="K10" s="67"/>
    </row>
    <row r="11" spans="1:11" x14ac:dyDescent="0.25">
      <c r="A11" s="4" t="s">
        <v>282</v>
      </c>
      <c r="B11" s="4" t="s">
        <v>44</v>
      </c>
      <c r="C11" s="256"/>
      <c r="D11" s="250">
        <f>OCTOBER19!H11:H22</f>
        <v>0</v>
      </c>
      <c r="E11" s="255">
        <v>1500</v>
      </c>
      <c r="F11" s="251">
        <f t="shared" si="0"/>
        <v>1500</v>
      </c>
      <c r="G11" s="252"/>
      <c r="H11" s="266">
        <f t="shared" si="1"/>
        <v>1500</v>
      </c>
      <c r="I11" s="88"/>
      <c r="J11" s="67"/>
      <c r="K11" s="67"/>
    </row>
    <row r="12" spans="1:11" x14ac:dyDescent="0.25">
      <c r="A12" s="2" t="s">
        <v>170</v>
      </c>
      <c r="B12" s="2" t="s">
        <v>49</v>
      </c>
      <c r="C12" s="254" t="s">
        <v>100</v>
      </c>
      <c r="D12" s="250">
        <f>OCTOBER19!H12:H23</f>
        <v>0</v>
      </c>
      <c r="E12" s="255">
        <v>1500</v>
      </c>
      <c r="F12" s="251">
        <f t="shared" si="0"/>
        <v>1500</v>
      </c>
      <c r="G12" s="252">
        <v>1500</v>
      </c>
      <c r="H12" s="266">
        <f t="shared" si="1"/>
        <v>0</v>
      </c>
      <c r="I12" s="88"/>
      <c r="J12" s="67" t="s">
        <v>100</v>
      </c>
      <c r="K12" s="67"/>
    </row>
    <row r="13" spans="1:11" x14ac:dyDescent="0.25">
      <c r="A13" s="4" t="s">
        <v>327</v>
      </c>
      <c r="B13" s="4" t="s">
        <v>66</v>
      </c>
      <c r="C13" s="254" t="s">
        <v>100</v>
      </c>
      <c r="D13" s="250">
        <f>OCTOBER19!H13:H24</f>
        <v>0</v>
      </c>
      <c r="E13" s="255">
        <v>1500</v>
      </c>
      <c r="F13" s="251">
        <f t="shared" si="0"/>
        <v>1500</v>
      </c>
      <c r="G13" s="252">
        <v>1500</v>
      </c>
      <c r="H13" s="266">
        <f t="shared" si="1"/>
        <v>0</v>
      </c>
      <c r="I13" s="88"/>
      <c r="J13" s="67"/>
      <c r="K13" s="67"/>
    </row>
    <row r="14" spans="1:11" x14ac:dyDescent="0.25">
      <c r="A14" s="4" t="s">
        <v>227</v>
      </c>
      <c r="B14" s="4" t="s">
        <v>84</v>
      </c>
      <c r="C14" s="254"/>
      <c r="D14" s="250">
        <f>OCTOBER19!H14:H25</f>
        <v>2200</v>
      </c>
      <c r="E14" s="255">
        <v>3000</v>
      </c>
      <c r="F14" s="251">
        <f t="shared" si="0"/>
        <v>5200</v>
      </c>
      <c r="G14" s="252">
        <v>3000</v>
      </c>
      <c r="H14" s="266">
        <f t="shared" si="1"/>
        <v>2200</v>
      </c>
      <c r="I14" s="88"/>
      <c r="J14" s="67"/>
      <c r="K14" s="67"/>
    </row>
    <row r="15" spans="1:11" x14ac:dyDescent="0.25">
      <c r="A15" s="4"/>
      <c r="B15" s="4"/>
      <c r="C15" s="257"/>
      <c r="D15" s="250">
        <f>OCTOBER19!H15:H26</f>
        <v>0</v>
      </c>
      <c r="E15" s="255"/>
      <c r="F15" s="251">
        <f t="shared" si="0"/>
        <v>0</v>
      </c>
      <c r="G15" s="252"/>
      <c r="H15" s="253">
        <f t="shared" si="1"/>
        <v>0</v>
      </c>
      <c r="I15" s="88"/>
      <c r="J15" s="67"/>
      <c r="K15" s="67"/>
    </row>
    <row r="16" spans="1:11" x14ac:dyDescent="0.25">
      <c r="A16" s="4"/>
      <c r="B16" s="4"/>
      <c r="C16" s="254"/>
      <c r="D16" s="250">
        <f>OCTOBER19!H16:H27</f>
        <v>0</v>
      </c>
      <c r="E16" s="251"/>
      <c r="F16" s="251">
        <f t="shared" si="0"/>
        <v>0</v>
      </c>
      <c r="G16" s="252"/>
      <c r="H16" s="253">
        <f t="shared" si="1"/>
        <v>0</v>
      </c>
      <c r="I16" s="88"/>
      <c r="J16" s="67"/>
      <c r="K16" s="67"/>
    </row>
    <row r="17" spans="1:11" x14ac:dyDescent="0.25">
      <c r="A17" s="16" t="s">
        <v>2</v>
      </c>
      <c r="B17" s="2"/>
      <c r="C17" s="261">
        <f>SUM(C5:C16)</f>
        <v>700</v>
      </c>
      <c r="D17" s="250">
        <f>SUM(D5:D16)</f>
        <v>2700</v>
      </c>
      <c r="E17" s="258">
        <f>SUM(E5:E16)</f>
        <v>23500</v>
      </c>
      <c r="F17" s="251">
        <f>E17+D17</f>
        <v>26200</v>
      </c>
      <c r="G17" s="259">
        <f>SUM(G5:G16)</f>
        <v>22000</v>
      </c>
      <c r="H17" s="260">
        <f>SUM(H5:H16)</f>
        <v>4200</v>
      </c>
      <c r="I17" s="223">
        <f>SUM(I5:I16)</f>
        <v>0</v>
      </c>
      <c r="J17" s="67"/>
      <c r="K17" s="67"/>
    </row>
    <row r="18" spans="1:11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  <c r="K18" s="67"/>
    </row>
    <row r="19" spans="1:11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spans="1:11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  <c r="J20" s="67"/>
      <c r="K20" s="265"/>
    </row>
    <row r="21" spans="1:11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  <c r="K21" s="265"/>
    </row>
    <row r="22" spans="1:11" x14ac:dyDescent="0.25">
      <c r="A22" s="114" t="s">
        <v>328</v>
      </c>
      <c r="B22" s="114"/>
      <c r="C22" s="225">
        <f>E17</f>
        <v>23500</v>
      </c>
      <c r="D22" s="114"/>
      <c r="E22" s="114"/>
      <c r="F22" s="114" t="s">
        <v>328</v>
      </c>
      <c r="G22" s="225">
        <f>G17</f>
        <v>22000</v>
      </c>
      <c r="H22" s="114"/>
      <c r="I22" s="114"/>
      <c r="J22" s="67"/>
      <c r="K22" s="265"/>
    </row>
    <row r="23" spans="1:11" x14ac:dyDescent="0.25">
      <c r="A23" s="114" t="s">
        <v>182</v>
      </c>
      <c r="B23" s="114"/>
      <c r="C23" s="225">
        <f>OCTOBER19!E33</f>
        <v>800</v>
      </c>
      <c r="D23" s="114"/>
      <c r="E23" s="114"/>
      <c r="F23" s="114" t="s">
        <v>182</v>
      </c>
      <c r="G23" s="225">
        <f>OCTOBER19!I33</f>
        <v>-1400</v>
      </c>
      <c r="H23" s="114"/>
      <c r="I23" s="114"/>
      <c r="J23" s="67"/>
      <c r="K23" s="67"/>
    </row>
    <row r="24" spans="1:11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67"/>
      <c r="K24" s="67"/>
    </row>
    <row r="25" spans="1:11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  <c r="K25" s="67"/>
    </row>
    <row r="26" spans="1:11" x14ac:dyDescent="0.25">
      <c r="A26" s="114" t="s">
        <v>258</v>
      </c>
      <c r="B26" s="114"/>
      <c r="C26" s="209">
        <v>0.1</v>
      </c>
      <c r="D26" s="225">
        <f>C26*C22</f>
        <v>2350</v>
      </c>
      <c r="E26" s="114"/>
      <c r="F26" s="114" t="s">
        <v>258</v>
      </c>
      <c r="G26" s="209">
        <v>0.1</v>
      </c>
      <c r="H26" s="225">
        <f>G26*C22</f>
        <v>2350</v>
      </c>
      <c r="I26" s="114"/>
      <c r="J26" s="67"/>
      <c r="K26" s="67"/>
    </row>
    <row r="27" spans="1:11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  <c r="K27" s="67"/>
    </row>
    <row r="28" spans="1:11" x14ac:dyDescent="0.25">
      <c r="A28" s="243"/>
      <c r="B28" s="243"/>
      <c r="C28" s="88"/>
      <c r="D28" s="225"/>
      <c r="E28" s="114"/>
      <c r="F28" s="243"/>
      <c r="G28" s="243"/>
      <c r="H28" s="88"/>
      <c r="I28" s="225"/>
      <c r="J28" s="67"/>
      <c r="K28" s="67"/>
    </row>
    <row r="29" spans="1:11" x14ac:dyDescent="0.25">
      <c r="A29" s="231" t="s">
        <v>96</v>
      </c>
      <c r="B29" s="231"/>
      <c r="C29" s="88"/>
      <c r="D29" s="114">
        <v>5000</v>
      </c>
      <c r="E29" s="114"/>
      <c r="F29" s="231" t="s">
        <v>96</v>
      </c>
      <c r="G29" s="231"/>
      <c r="H29" s="88">
        <v>5000</v>
      </c>
      <c r="I29" s="114"/>
      <c r="J29" s="67"/>
      <c r="K29" s="67"/>
    </row>
    <row r="30" spans="1:11" x14ac:dyDescent="0.25">
      <c r="A30" s="231" t="s">
        <v>325</v>
      </c>
      <c r="B30" s="231"/>
      <c r="C30" s="114"/>
      <c r="D30" s="115">
        <v>10000</v>
      </c>
      <c r="E30" s="114"/>
      <c r="F30" s="231" t="s">
        <v>325</v>
      </c>
      <c r="G30" s="231"/>
      <c r="H30" s="115">
        <f>D30</f>
        <v>10000</v>
      </c>
      <c r="I30" s="115"/>
      <c r="J30" s="67"/>
      <c r="K30" s="67"/>
    </row>
    <row r="31" spans="1:11" x14ac:dyDescent="0.25">
      <c r="A31" s="231" t="s">
        <v>228</v>
      </c>
      <c r="B31" s="114"/>
      <c r="C31" s="114"/>
      <c r="D31" s="115">
        <f>E10+E12</f>
        <v>3000</v>
      </c>
      <c r="E31" s="114"/>
      <c r="F31" s="231" t="s">
        <v>228</v>
      </c>
      <c r="G31" s="114"/>
      <c r="H31" s="225">
        <f>F10+F12</f>
        <v>3000</v>
      </c>
      <c r="I31" s="115"/>
      <c r="J31" s="67"/>
      <c r="K31" s="67"/>
    </row>
    <row r="32" spans="1:11" x14ac:dyDescent="0.25">
      <c r="A32" s="212"/>
      <c r="B32" s="212"/>
      <c r="C32" s="114"/>
      <c r="D32" s="115"/>
      <c r="E32" s="207"/>
      <c r="F32" s="212"/>
      <c r="G32" s="114"/>
      <c r="H32" s="115"/>
      <c r="I32" s="207"/>
      <c r="J32" s="67"/>
      <c r="K32" s="67"/>
    </row>
    <row r="33" spans="1:11" x14ac:dyDescent="0.25">
      <c r="A33" s="232" t="s">
        <v>2</v>
      </c>
      <c r="B33" s="232"/>
      <c r="C33" s="225">
        <f>C22+C23+C24+C25-D26</f>
        <v>21950</v>
      </c>
      <c r="D33" s="225">
        <f>SUM(D28:D32)</f>
        <v>18000</v>
      </c>
      <c r="E33" s="225">
        <f>C33-D33</f>
        <v>3950</v>
      </c>
      <c r="F33" s="236"/>
      <c r="G33" s="225">
        <f>G22+G23+G25-H26</f>
        <v>18250</v>
      </c>
      <c r="H33" s="225">
        <f>SUM(H28:H32)</f>
        <v>18000</v>
      </c>
      <c r="I33" s="225">
        <f>G33-H33</f>
        <v>250</v>
      </c>
      <c r="J33" s="67"/>
      <c r="K33" s="67"/>
    </row>
    <row r="34" spans="1:11" x14ac:dyDescent="0.25">
      <c r="A34" s="201"/>
      <c r="B34" s="201"/>
      <c r="C34" s="201"/>
      <c r="D34" s="201"/>
      <c r="E34" s="201"/>
      <c r="F34" s="201"/>
      <c r="G34" s="201"/>
      <c r="H34" s="201"/>
      <c r="I34" s="201"/>
      <c r="J34" s="67"/>
      <c r="K34" s="67"/>
    </row>
    <row r="35" spans="1:11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I35" s="67"/>
      <c r="J35" s="67"/>
      <c r="K35" s="67"/>
    </row>
    <row r="36" spans="1:11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</row>
    <row r="37" spans="1:11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  <c r="H37" s="67"/>
      <c r="I37" s="67"/>
      <c r="J37" s="67"/>
    </row>
  </sheetData>
  <pageMargins left="0.7" right="0.7" top="0.75" bottom="0.75" header="0.3" footer="0.3"/>
  <pageSetup orientation="portrait" horizontalDpi="0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J33" sqref="J33:K33"/>
    </sheetView>
  </sheetViews>
  <sheetFormatPr defaultRowHeight="15" x14ac:dyDescent="0.25"/>
  <cols>
    <col min="1" max="1" width="15.140625" customWidth="1"/>
    <col min="6" max="6" width="9.85546875" customWidth="1"/>
    <col min="8" max="8" width="8" customWidth="1"/>
    <col min="10" max="10" width="10" bestFit="1" customWidth="1"/>
  </cols>
  <sheetData>
    <row r="1" spans="1:12" ht="18.75" x14ac:dyDescent="0.3">
      <c r="A1" s="67"/>
      <c r="B1" s="67"/>
      <c r="C1" s="229" t="s">
        <v>279</v>
      </c>
      <c r="D1" s="229"/>
      <c r="E1" s="229"/>
      <c r="F1" s="229"/>
      <c r="G1" s="67"/>
      <c r="H1" s="67"/>
      <c r="I1" s="67"/>
      <c r="J1" s="67"/>
      <c r="K1" s="67"/>
      <c r="L1" s="67"/>
    </row>
    <row r="2" spans="1:12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  <c r="K2" s="67"/>
      <c r="L2" s="67"/>
    </row>
    <row r="3" spans="1:12" ht="18.75" x14ac:dyDescent="0.3">
      <c r="A3" s="67"/>
      <c r="B3" s="67"/>
      <c r="C3" s="229" t="s">
        <v>330</v>
      </c>
      <c r="D3" s="229"/>
      <c r="E3" s="229"/>
      <c r="F3" s="229"/>
      <c r="G3" s="67"/>
      <c r="H3" s="67"/>
      <c r="I3" s="67"/>
      <c r="J3" s="67"/>
      <c r="K3" s="67"/>
      <c r="L3" s="67"/>
    </row>
    <row r="4" spans="1:12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  <c r="K4" s="67"/>
      <c r="L4" s="67"/>
    </row>
    <row r="5" spans="1:12" x14ac:dyDescent="0.25">
      <c r="A5" s="2" t="s">
        <v>334</v>
      </c>
      <c r="B5" s="2">
        <v>1</v>
      </c>
      <c r="C5" s="249">
        <v>200</v>
      </c>
      <c r="D5" s="250">
        <f>'NOVEMBER 19'!H5:H16</f>
        <v>0</v>
      </c>
      <c r="E5" s="251">
        <v>5000</v>
      </c>
      <c r="F5" s="251">
        <f>E5+D5</f>
        <v>5000</v>
      </c>
      <c r="G5" s="252">
        <v>5000</v>
      </c>
      <c r="H5" s="266">
        <f>F5-G5</f>
        <v>0</v>
      </c>
      <c r="I5" s="88"/>
      <c r="J5" s="67">
        <v>756938957</v>
      </c>
      <c r="K5" s="67"/>
      <c r="L5" s="67"/>
    </row>
    <row r="6" spans="1:12" x14ac:dyDescent="0.25">
      <c r="A6" s="4" t="s">
        <v>301</v>
      </c>
      <c r="B6" s="4">
        <v>2</v>
      </c>
      <c r="C6" s="254">
        <v>200</v>
      </c>
      <c r="D6" s="250">
        <f>'NOVEMBER 19'!H6:H17</f>
        <v>500</v>
      </c>
      <c r="E6" s="255">
        <v>2500</v>
      </c>
      <c r="F6" s="251">
        <f t="shared" ref="F6:F16" si="0">E6+D6</f>
        <v>3000</v>
      </c>
      <c r="G6" s="252">
        <v>2500</v>
      </c>
      <c r="H6" s="266">
        <f t="shared" ref="H6:H16" si="1">F6-G6</f>
        <v>500</v>
      </c>
      <c r="I6" s="88"/>
      <c r="J6" s="67"/>
      <c r="K6" s="67"/>
      <c r="L6" s="67"/>
    </row>
    <row r="7" spans="1:12" x14ac:dyDescent="0.25">
      <c r="A7" s="2" t="s">
        <v>312</v>
      </c>
      <c r="B7" s="2">
        <v>3</v>
      </c>
      <c r="C7" s="254">
        <v>200</v>
      </c>
      <c r="D7" s="250">
        <f>'NOVEMBER 19'!H7:H18</f>
        <v>0</v>
      </c>
      <c r="E7" s="251">
        <v>4500</v>
      </c>
      <c r="F7" s="251">
        <f t="shared" si="0"/>
        <v>4500</v>
      </c>
      <c r="G7" s="252">
        <f>4000+500</f>
        <v>4500</v>
      </c>
      <c r="H7" s="266">
        <f t="shared" si="1"/>
        <v>0</v>
      </c>
      <c r="I7" s="88"/>
      <c r="J7" s="67"/>
      <c r="K7" s="67"/>
      <c r="L7" s="67"/>
    </row>
    <row r="8" spans="1:12" x14ac:dyDescent="0.25">
      <c r="A8" s="4" t="s">
        <v>302</v>
      </c>
      <c r="B8" s="4">
        <v>4</v>
      </c>
      <c r="C8" s="254">
        <v>200</v>
      </c>
      <c r="D8" s="250">
        <f>'NOVEMBER 19'!H8:H19</f>
        <v>0</v>
      </c>
      <c r="E8" s="251">
        <v>2500</v>
      </c>
      <c r="F8" s="251">
        <f t="shared" si="0"/>
        <v>2500</v>
      </c>
      <c r="G8" s="252">
        <v>2500</v>
      </c>
      <c r="H8" s="266">
        <f t="shared" si="1"/>
        <v>0</v>
      </c>
      <c r="I8" s="88"/>
      <c r="J8" s="67"/>
      <c r="K8" s="67"/>
      <c r="L8" s="67"/>
    </row>
    <row r="9" spans="1:12" x14ac:dyDescent="0.25">
      <c r="A9" s="2"/>
      <c r="B9" s="4">
        <v>5</v>
      </c>
      <c r="C9" s="88"/>
      <c r="D9" s="250">
        <f>'NOVEMBER 19'!H9:H20</f>
        <v>0</v>
      </c>
      <c r="E9" s="88"/>
      <c r="F9" s="251">
        <f t="shared" si="0"/>
        <v>0</v>
      </c>
      <c r="G9" s="88"/>
      <c r="H9" s="267"/>
      <c r="I9" s="88"/>
      <c r="J9" s="67"/>
      <c r="K9" s="67"/>
      <c r="L9" s="67"/>
    </row>
    <row r="10" spans="1:12" x14ac:dyDescent="0.25">
      <c r="A10" s="2" t="s">
        <v>336</v>
      </c>
      <c r="B10" s="2" t="s">
        <v>42</v>
      </c>
      <c r="C10" s="256">
        <v>200</v>
      </c>
      <c r="D10" s="250">
        <f>'NOVEMBER 19'!H10:H21</f>
        <v>0</v>
      </c>
      <c r="E10" s="255">
        <v>1500</v>
      </c>
      <c r="F10" s="251">
        <f t="shared" si="0"/>
        <v>1500</v>
      </c>
      <c r="G10" s="252">
        <v>1500</v>
      </c>
      <c r="H10" s="266">
        <f t="shared" si="1"/>
        <v>0</v>
      </c>
      <c r="I10" s="88"/>
      <c r="J10" s="67">
        <v>703652295</v>
      </c>
      <c r="K10" s="67"/>
      <c r="L10" s="67"/>
    </row>
    <row r="11" spans="1:12" x14ac:dyDescent="0.25">
      <c r="A11" s="4" t="s">
        <v>282</v>
      </c>
      <c r="B11" s="4" t="s">
        <v>44</v>
      </c>
      <c r="C11" s="256"/>
      <c r="D11" s="250">
        <f>'NOVEMBER 19'!H11:H22</f>
        <v>1500</v>
      </c>
      <c r="E11" s="255"/>
      <c r="F11" s="251">
        <f t="shared" si="0"/>
        <v>1500</v>
      </c>
      <c r="G11" s="252">
        <v>1500</v>
      </c>
      <c r="H11" s="266">
        <f t="shared" si="1"/>
        <v>0</v>
      </c>
      <c r="I11" s="88"/>
      <c r="J11" t="s">
        <v>100</v>
      </c>
      <c r="K11" s="67"/>
      <c r="L11" s="67"/>
    </row>
    <row r="12" spans="1:12" x14ac:dyDescent="0.25">
      <c r="A12" s="2" t="s">
        <v>333</v>
      </c>
      <c r="B12" s="2" t="s">
        <v>49</v>
      </c>
      <c r="C12" s="254">
        <v>200</v>
      </c>
      <c r="D12" s="250">
        <f>'NOVEMBER 19'!H12:H23</f>
        <v>0</v>
      </c>
      <c r="E12" s="255">
        <v>1500</v>
      </c>
      <c r="F12" s="251">
        <f t="shared" si="0"/>
        <v>1500</v>
      </c>
      <c r="G12" s="252">
        <v>1500</v>
      </c>
      <c r="H12" s="266">
        <f t="shared" si="1"/>
        <v>0</v>
      </c>
      <c r="I12" s="88"/>
      <c r="J12" s="67"/>
      <c r="K12" s="67"/>
      <c r="L12" s="67"/>
    </row>
    <row r="13" spans="1:12" x14ac:dyDescent="0.25">
      <c r="A13" s="4" t="s">
        <v>327</v>
      </c>
      <c r="B13" s="4" t="s">
        <v>66</v>
      </c>
      <c r="C13" s="254" t="s">
        <v>100</v>
      </c>
      <c r="D13" s="250">
        <f>'NOVEMBER 19'!H13:H24</f>
        <v>0</v>
      </c>
      <c r="E13" s="255">
        <v>1500</v>
      </c>
      <c r="F13" s="251">
        <f t="shared" si="0"/>
        <v>1500</v>
      </c>
      <c r="G13" s="252">
        <v>1500</v>
      </c>
      <c r="H13" s="266">
        <f t="shared" si="1"/>
        <v>0</v>
      </c>
      <c r="I13" s="88"/>
      <c r="J13" s="67"/>
      <c r="K13" s="67"/>
      <c r="L13" s="67"/>
    </row>
    <row r="14" spans="1:12" x14ac:dyDescent="0.25">
      <c r="A14" s="4" t="s">
        <v>227</v>
      </c>
      <c r="B14" s="4" t="s">
        <v>84</v>
      </c>
      <c r="C14" s="254"/>
      <c r="D14" s="250">
        <f>'NOVEMBER 19'!H14:H25</f>
        <v>2200</v>
      </c>
      <c r="E14" s="255">
        <v>3000</v>
      </c>
      <c r="F14" s="251">
        <f t="shared" si="0"/>
        <v>5200</v>
      </c>
      <c r="G14" s="252">
        <f>3000</f>
        <v>3000</v>
      </c>
      <c r="H14" s="266">
        <f t="shared" si="1"/>
        <v>2200</v>
      </c>
      <c r="I14" s="88"/>
      <c r="J14" s="67"/>
      <c r="K14" s="67"/>
      <c r="L14" s="67"/>
    </row>
    <row r="15" spans="1:12" x14ac:dyDescent="0.25">
      <c r="A15" s="4"/>
      <c r="B15" s="4"/>
      <c r="C15" s="257"/>
      <c r="D15" s="250">
        <f>'NOVEMBER 19'!H15:H26</f>
        <v>0</v>
      </c>
      <c r="E15" s="255"/>
      <c r="F15" s="251">
        <f t="shared" si="0"/>
        <v>0</v>
      </c>
      <c r="G15" s="252"/>
      <c r="H15" s="253">
        <f t="shared" si="1"/>
        <v>0</v>
      </c>
      <c r="I15" s="88"/>
      <c r="J15" s="67"/>
      <c r="K15" s="67"/>
      <c r="L15" s="67"/>
    </row>
    <row r="16" spans="1:12" x14ac:dyDescent="0.25">
      <c r="A16" s="4"/>
      <c r="B16" s="4"/>
      <c r="C16" s="254"/>
      <c r="D16" s="250">
        <f>'NOVEMBER 19'!H16:H27</f>
        <v>0</v>
      </c>
      <c r="E16" s="251"/>
      <c r="F16" s="251">
        <f t="shared" si="0"/>
        <v>0</v>
      </c>
      <c r="G16" s="252"/>
      <c r="H16" s="253">
        <f t="shared" si="1"/>
        <v>0</v>
      </c>
      <c r="I16" s="88"/>
      <c r="J16" s="67"/>
      <c r="K16" s="67"/>
      <c r="L16" s="67"/>
    </row>
    <row r="17" spans="1:12" x14ac:dyDescent="0.25">
      <c r="A17" s="16" t="s">
        <v>2</v>
      </c>
      <c r="B17" s="2"/>
      <c r="C17" s="261">
        <f>SUM(C5:C16)</f>
        <v>1200</v>
      </c>
      <c r="D17" s="250">
        <f>SUM(D5:D16)</f>
        <v>4200</v>
      </c>
      <c r="E17" s="258">
        <f>SUM(E5:E16)</f>
        <v>22000</v>
      </c>
      <c r="F17" s="251">
        <f>E17+D17</f>
        <v>26200</v>
      </c>
      <c r="G17" s="259">
        <f>SUM(G5:G16)</f>
        <v>23500</v>
      </c>
      <c r="H17" s="260">
        <f>SUM(H5:H16)</f>
        <v>2700</v>
      </c>
      <c r="I17" s="223">
        <f>SUM(I5:I16)</f>
        <v>0</v>
      </c>
      <c r="J17" s="67"/>
      <c r="K17" s="67"/>
      <c r="L17" s="67"/>
    </row>
    <row r="18" spans="1:12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  <c r="K18" s="67"/>
      <c r="L18" s="67"/>
    </row>
    <row r="19" spans="1:12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</row>
    <row r="20" spans="1:12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  <c r="J20" s="67"/>
      <c r="K20" s="265"/>
      <c r="L20" s="67"/>
    </row>
    <row r="21" spans="1:12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  <c r="K21" s="265"/>
      <c r="L21" s="67"/>
    </row>
    <row r="22" spans="1:12" x14ac:dyDescent="0.25">
      <c r="A22" s="114" t="s">
        <v>329</v>
      </c>
      <c r="B22" s="114"/>
      <c r="C22" s="225">
        <f>E17</f>
        <v>22000</v>
      </c>
      <c r="D22" s="114"/>
      <c r="E22" s="114"/>
      <c r="F22" s="114" t="s">
        <v>329</v>
      </c>
      <c r="G22" s="225">
        <f>G17</f>
        <v>23500</v>
      </c>
      <c r="H22" s="114"/>
      <c r="I22" s="114"/>
      <c r="J22" s="67"/>
      <c r="K22" s="265"/>
      <c r="L22" s="67"/>
    </row>
    <row r="23" spans="1:12" x14ac:dyDescent="0.25">
      <c r="A23" s="114" t="s">
        <v>182</v>
      </c>
      <c r="B23" s="114"/>
      <c r="C23" s="225">
        <f>'NOVEMBER 19'!E33</f>
        <v>3950</v>
      </c>
      <c r="D23" s="114"/>
      <c r="E23" s="114"/>
      <c r="F23" s="114" t="s">
        <v>182</v>
      </c>
      <c r="G23" s="225">
        <f>'NOVEMBER 19'!I33</f>
        <v>250</v>
      </c>
      <c r="H23" s="114"/>
      <c r="I23" s="114"/>
      <c r="J23" s="67"/>
      <c r="K23" s="67"/>
      <c r="L23" s="67"/>
    </row>
    <row r="24" spans="1:12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67"/>
      <c r="K24" s="67"/>
      <c r="L24" s="67"/>
    </row>
    <row r="25" spans="1:12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  <c r="K25" s="67"/>
      <c r="L25" s="67"/>
    </row>
    <row r="26" spans="1:12" x14ac:dyDescent="0.25">
      <c r="A26" s="114" t="s">
        <v>258</v>
      </c>
      <c r="B26" s="114"/>
      <c r="C26" s="209">
        <v>0.1</v>
      </c>
      <c r="D26" s="225">
        <f>C26*C22</f>
        <v>2200</v>
      </c>
      <c r="E26" s="114"/>
      <c r="F26" s="114" t="s">
        <v>258</v>
      </c>
      <c r="G26" s="209">
        <v>0.1</v>
      </c>
      <c r="H26" s="225">
        <f>G26*C22</f>
        <v>2200</v>
      </c>
      <c r="I26" s="114"/>
      <c r="J26" s="67"/>
      <c r="K26" s="67"/>
      <c r="L26" s="67"/>
    </row>
    <row r="27" spans="1:12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  <c r="K27" s="67"/>
      <c r="L27" s="67"/>
    </row>
    <row r="28" spans="1:12" x14ac:dyDescent="0.25">
      <c r="A28" s="243"/>
      <c r="B28" s="243"/>
      <c r="C28" s="88"/>
      <c r="D28" s="225"/>
      <c r="E28" s="114"/>
      <c r="F28" s="243"/>
      <c r="G28" s="243"/>
      <c r="H28" s="88"/>
      <c r="I28" s="225"/>
      <c r="J28" s="67"/>
      <c r="K28" s="67"/>
      <c r="L28" s="67"/>
    </row>
    <row r="29" spans="1:12" x14ac:dyDescent="0.25">
      <c r="A29" s="231" t="s">
        <v>96</v>
      </c>
      <c r="B29" s="231"/>
      <c r="C29" s="88"/>
      <c r="D29" s="114">
        <v>2000</v>
      </c>
      <c r="E29" s="114"/>
      <c r="F29" s="231" t="s">
        <v>96</v>
      </c>
      <c r="G29" s="231"/>
      <c r="H29" s="88">
        <v>2000</v>
      </c>
      <c r="I29" s="114"/>
      <c r="J29" s="67"/>
      <c r="K29" s="67"/>
      <c r="L29" s="67"/>
    </row>
    <row r="30" spans="1:12" x14ac:dyDescent="0.25">
      <c r="A30" s="231" t="s">
        <v>282</v>
      </c>
      <c r="B30" s="231"/>
      <c r="C30" s="114"/>
      <c r="D30" s="115">
        <v>1500</v>
      </c>
      <c r="E30" s="114"/>
      <c r="F30" s="231" t="s">
        <v>282</v>
      </c>
      <c r="G30" s="231"/>
      <c r="H30" s="114">
        <v>1500</v>
      </c>
      <c r="I30" s="115"/>
      <c r="J30" s="67"/>
      <c r="K30" s="67"/>
      <c r="L30" s="67"/>
    </row>
    <row r="31" spans="1:12" x14ac:dyDescent="0.25">
      <c r="A31" s="231" t="s">
        <v>332</v>
      </c>
      <c r="B31" s="114"/>
      <c r="C31" s="114"/>
      <c r="D31" s="115">
        <v>5061</v>
      </c>
      <c r="E31" s="114"/>
      <c r="F31" s="231" t="s">
        <v>332</v>
      </c>
      <c r="G31" s="114"/>
      <c r="H31" s="114">
        <v>5061</v>
      </c>
      <c r="I31" s="115"/>
      <c r="J31" s="67"/>
      <c r="K31" s="67"/>
      <c r="L31" s="67"/>
    </row>
    <row r="32" spans="1:12" x14ac:dyDescent="0.25">
      <c r="A32" s="212" t="s">
        <v>335</v>
      </c>
      <c r="B32" s="212"/>
      <c r="C32" s="114"/>
      <c r="D32" s="115">
        <v>15180</v>
      </c>
      <c r="E32" s="207"/>
      <c r="F32" s="212" t="s">
        <v>335</v>
      </c>
      <c r="G32" s="212"/>
      <c r="H32" s="114">
        <v>15180</v>
      </c>
      <c r="I32" s="115"/>
      <c r="J32" s="67"/>
      <c r="K32" s="67"/>
      <c r="L32" s="67"/>
    </row>
    <row r="33" spans="1:12" x14ac:dyDescent="0.25">
      <c r="A33" s="232" t="s">
        <v>2</v>
      </c>
      <c r="B33" s="232"/>
      <c r="C33" s="225">
        <f>C22+C23+C24+C25-D26</f>
        <v>23750</v>
      </c>
      <c r="D33" s="225">
        <f>SUM(D28:D32)</f>
        <v>23741</v>
      </c>
      <c r="E33" s="225">
        <f>C33-D33</f>
        <v>9</v>
      </c>
      <c r="F33" s="236"/>
      <c r="G33" s="225">
        <f>G22+G23+G25-H26</f>
        <v>21550</v>
      </c>
      <c r="H33" s="225">
        <f>SUM(H28:H32)</f>
        <v>23741</v>
      </c>
      <c r="I33" s="225">
        <f>G33-H33</f>
        <v>-2191</v>
      </c>
      <c r="J33" s="67"/>
      <c r="K33" s="67"/>
      <c r="L33" s="67"/>
    </row>
    <row r="34" spans="1:12" x14ac:dyDescent="0.25">
      <c r="A34" s="201"/>
      <c r="B34" s="201"/>
      <c r="C34" s="201"/>
      <c r="D34" s="201"/>
      <c r="E34" s="201"/>
      <c r="F34" s="201"/>
      <c r="G34" s="201"/>
      <c r="H34" s="201"/>
      <c r="I34" s="201"/>
      <c r="J34" s="67"/>
      <c r="K34" s="67"/>
      <c r="L34" s="67"/>
    </row>
    <row r="35" spans="1:12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I35" s="67"/>
      <c r="J35" s="67"/>
      <c r="K35" s="67"/>
      <c r="L35" s="67"/>
    </row>
    <row r="36" spans="1:12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  <c r="K36" s="67"/>
      <c r="L36" s="67"/>
    </row>
    <row r="37" spans="1:12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  <c r="H37" s="67"/>
      <c r="I37" s="67"/>
      <c r="J37" s="67"/>
      <c r="K37" s="67"/>
      <c r="L37" s="67"/>
    </row>
    <row r="38" spans="1:12" x14ac:dyDescent="0.25">
      <c r="A38" s="67"/>
      <c r="B38" s="67"/>
      <c r="C38" s="67"/>
      <c r="D38" s="67"/>
      <c r="E38" s="67"/>
      <c r="F38" s="67"/>
      <c r="G38" s="67"/>
      <c r="H38" s="67"/>
      <c r="I38" s="67"/>
      <c r="K38" s="67"/>
      <c r="L38" s="67"/>
    </row>
    <row r="39" spans="1:12" x14ac:dyDescent="0.25">
      <c r="A39" s="67"/>
      <c r="B39" s="67"/>
      <c r="C39" s="67"/>
      <c r="D39" s="67"/>
      <c r="E39" s="67"/>
      <c r="F39" s="67"/>
      <c r="G39" s="67"/>
      <c r="H39" s="67"/>
      <c r="K39" s="67"/>
      <c r="L39" s="67"/>
    </row>
  </sheetData>
  <pageMargins left="0.7" right="0.7" top="0.75" bottom="0.75" header="0.3" footer="0.3"/>
  <pageSetup orientation="portrait" horizontalDpi="203" verticalDpi="203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K1" sqref="K1"/>
    </sheetView>
  </sheetViews>
  <sheetFormatPr defaultRowHeight="15" x14ac:dyDescent="0.25"/>
  <cols>
    <col min="1" max="1" width="14.5703125" customWidth="1"/>
    <col min="2" max="2" width="4" bestFit="1" customWidth="1"/>
    <col min="4" max="4" width="9.140625" customWidth="1"/>
    <col min="5" max="5" width="7.5703125" bestFit="1" customWidth="1"/>
    <col min="6" max="6" width="7.42578125" customWidth="1"/>
    <col min="10" max="10" width="10" bestFit="1" customWidth="1"/>
  </cols>
  <sheetData>
    <row r="1" spans="1:11" ht="18.75" x14ac:dyDescent="0.3">
      <c r="A1" s="67"/>
      <c r="B1" s="67"/>
      <c r="C1" s="229" t="s">
        <v>279</v>
      </c>
      <c r="D1" s="229"/>
      <c r="E1" s="229"/>
      <c r="F1" s="229"/>
      <c r="G1" s="67"/>
      <c r="H1" s="67"/>
      <c r="I1" s="67"/>
      <c r="J1" s="67"/>
      <c r="K1" s="67"/>
    </row>
    <row r="2" spans="1:11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  <c r="K2" s="67"/>
    </row>
    <row r="3" spans="1:11" ht="18.75" x14ac:dyDescent="0.3">
      <c r="A3" s="67"/>
      <c r="B3" s="67"/>
      <c r="C3" s="229" t="s">
        <v>340</v>
      </c>
      <c r="D3" s="229"/>
      <c r="E3" s="229"/>
      <c r="F3" s="229"/>
      <c r="G3" s="67"/>
      <c r="H3" s="67"/>
      <c r="I3" s="67"/>
      <c r="J3" s="67"/>
      <c r="K3" s="67"/>
    </row>
    <row r="4" spans="1:11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  <c r="K4" s="67"/>
    </row>
    <row r="5" spans="1:11" x14ac:dyDescent="0.25">
      <c r="A5" s="2" t="s">
        <v>334</v>
      </c>
      <c r="B5" s="2">
        <v>1</v>
      </c>
      <c r="C5" s="249">
        <v>200</v>
      </c>
      <c r="D5" s="250">
        <f>'DECEMBER 19'!H5:H16</f>
        <v>0</v>
      </c>
      <c r="E5" s="251">
        <v>5000</v>
      </c>
      <c r="F5" s="251">
        <f>E5+D5</f>
        <v>5000</v>
      </c>
      <c r="G5" s="252">
        <v>5000</v>
      </c>
      <c r="H5" s="266">
        <f>F5-G5</f>
        <v>0</v>
      </c>
      <c r="I5" s="88"/>
      <c r="J5" s="67">
        <v>756938957</v>
      </c>
      <c r="K5" s="67"/>
    </row>
    <row r="6" spans="1:11" x14ac:dyDescent="0.25">
      <c r="A6" s="4" t="s">
        <v>301</v>
      </c>
      <c r="B6" s="4">
        <v>2</v>
      </c>
      <c r="C6" s="254">
        <v>200</v>
      </c>
      <c r="D6" s="250">
        <f>'DECEMBER 19'!H6:H17</f>
        <v>500</v>
      </c>
      <c r="E6" s="255">
        <v>2500</v>
      </c>
      <c r="F6" s="251">
        <f t="shared" ref="F6:F16" si="0">E6+D6</f>
        <v>3000</v>
      </c>
      <c r="G6" s="252">
        <v>2500</v>
      </c>
      <c r="H6" s="266">
        <f t="shared" ref="H6:H16" si="1">F6-G6</f>
        <v>500</v>
      </c>
      <c r="I6" s="88"/>
      <c r="J6" s="67"/>
      <c r="K6" s="67"/>
    </row>
    <row r="7" spans="1:11" x14ac:dyDescent="0.25">
      <c r="A7" s="2"/>
      <c r="B7" s="2">
        <v>3</v>
      </c>
      <c r="C7" s="254"/>
      <c r="D7" s="250">
        <f>'DECEMBER 19'!H7:H18</f>
        <v>0</v>
      </c>
      <c r="E7" s="251"/>
      <c r="F7" s="251">
        <f t="shared" si="0"/>
        <v>0</v>
      </c>
      <c r="G7" s="252"/>
      <c r="H7" s="266">
        <f t="shared" si="1"/>
        <v>0</v>
      </c>
      <c r="I7" s="88"/>
      <c r="J7" s="67"/>
      <c r="K7" s="67"/>
    </row>
    <row r="8" spans="1:11" x14ac:dyDescent="0.25">
      <c r="A8" s="4" t="s">
        <v>302</v>
      </c>
      <c r="B8" s="4">
        <v>4</v>
      </c>
      <c r="C8" s="254"/>
      <c r="D8" s="250">
        <f>'DECEMBER 19'!H8:H19</f>
        <v>0</v>
      </c>
      <c r="E8" s="251">
        <v>2500</v>
      </c>
      <c r="F8" s="251">
        <f t="shared" si="0"/>
        <v>2500</v>
      </c>
      <c r="G8" s="252"/>
      <c r="H8" s="266">
        <f t="shared" si="1"/>
        <v>2500</v>
      </c>
      <c r="I8" s="88"/>
      <c r="J8" s="67"/>
      <c r="K8" s="67"/>
    </row>
    <row r="9" spans="1:11" x14ac:dyDescent="0.25">
      <c r="A9" s="2"/>
      <c r="B9" s="4">
        <v>5</v>
      </c>
      <c r="C9" s="88"/>
      <c r="D9" s="250">
        <f>'DECEMBER 19'!H9:H20</f>
        <v>0</v>
      </c>
      <c r="E9" s="88"/>
      <c r="F9" s="251">
        <f t="shared" si="0"/>
        <v>0</v>
      </c>
      <c r="G9" s="88"/>
      <c r="H9" s="267"/>
      <c r="I9" s="88"/>
      <c r="J9" s="67"/>
      <c r="K9" s="67"/>
    </row>
    <row r="10" spans="1:11" x14ac:dyDescent="0.25">
      <c r="A10" s="2" t="s">
        <v>217</v>
      </c>
      <c r="B10" s="2" t="s">
        <v>42</v>
      </c>
      <c r="C10" s="256">
        <v>200</v>
      </c>
      <c r="D10" s="250">
        <f>'DECEMBER 19'!H10:H21</f>
        <v>0</v>
      </c>
      <c r="E10" s="255">
        <v>1500</v>
      </c>
      <c r="F10" s="251">
        <f t="shared" si="0"/>
        <v>1500</v>
      </c>
      <c r="G10" s="252">
        <v>1500</v>
      </c>
      <c r="H10" s="266">
        <f t="shared" si="1"/>
        <v>0</v>
      </c>
      <c r="I10" s="88"/>
      <c r="J10" s="67"/>
      <c r="K10" s="67"/>
    </row>
    <row r="11" spans="1:11" x14ac:dyDescent="0.25">
      <c r="A11" s="4" t="s">
        <v>282</v>
      </c>
      <c r="B11" s="4" t="s">
        <v>44</v>
      </c>
      <c r="C11" s="256"/>
      <c r="D11" s="250">
        <f>'DECEMBER 19'!H11:H22</f>
        <v>0</v>
      </c>
      <c r="E11" s="255"/>
      <c r="F11" s="251">
        <f t="shared" si="0"/>
        <v>0</v>
      </c>
      <c r="G11" s="252"/>
      <c r="H11" s="266">
        <f t="shared" si="1"/>
        <v>0</v>
      </c>
      <c r="I11" s="88"/>
      <c r="J11" s="67"/>
      <c r="K11" s="67"/>
    </row>
    <row r="12" spans="1:11" x14ac:dyDescent="0.25">
      <c r="A12" s="2" t="s">
        <v>333</v>
      </c>
      <c r="B12" s="2" t="s">
        <v>49</v>
      </c>
      <c r="C12" s="254">
        <v>200</v>
      </c>
      <c r="D12" s="250">
        <f>'DECEMBER 19'!H12:H23</f>
        <v>0</v>
      </c>
      <c r="E12" s="255">
        <v>1500</v>
      </c>
      <c r="F12" s="251">
        <f t="shared" si="0"/>
        <v>1500</v>
      </c>
      <c r="G12" s="252">
        <v>1500</v>
      </c>
      <c r="H12" s="266">
        <f t="shared" si="1"/>
        <v>0</v>
      </c>
      <c r="I12" s="88"/>
      <c r="J12" s="67"/>
      <c r="K12" s="67"/>
    </row>
    <row r="13" spans="1:11" x14ac:dyDescent="0.25">
      <c r="A13" s="4" t="s">
        <v>327</v>
      </c>
      <c r="B13" s="4" t="s">
        <v>66</v>
      </c>
      <c r="C13" s="254">
        <v>200</v>
      </c>
      <c r="D13" s="250">
        <f>'DECEMBER 19'!H13:H24</f>
        <v>0</v>
      </c>
      <c r="E13" s="255">
        <v>1500</v>
      </c>
      <c r="F13" s="251">
        <f t="shared" si="0"/>
        <v>1500</v>
      </c>
      <c r="G13" s="252">
        <v>1500</v>
      </c>
      <c r="H13" s="266">
        <f t="shared" si="1"/>
        <v>0</v>
      </c>
      <c r="I13" s="88"/>
      <c r="J13" s="67"/>
      <c r="K13" s="67"/>
    </row>
    <row r="14" spans="1:11" x14ac:dyDescent="0.25">
      <c r="A14" s="4" t="s">
        <v>227</v>
      </c>
      <c r="B14" s="4" t="s">
        <v>84</v>
      </c>
      <c r="C14" s="254">
        <v>200</v>
      </c>
      <c r="D14" s="250">
        <f>'DECEMBER 19'!H14:H25</f>
        <v>2200</v>
      </c>
      <c r="E14" s="255">
        <v>3000</v>
      </c>
      <c r="F14" s="251">
        <f t="shared" si="0"/>
        <v>5200</v>
      </c>
      <c r="G14" s="252">
        <f>3000</f>
        <v>3000</v>
      </c>
      <c r="H14" s="266">
        <f t="shared" si="1"/>
        <v>2200</v>
      </c>
      <c r="I14" s="88"/>
      <c r="J14" s="67"/>
      <c r="K14" s="67"/>
    </row>
    <row r="15" spans="1:11" x14ac:dyDescent="0.25">
      <c r="A15" s="4"/>
      <c r="B15" s="4"/>
      <c r="C15" s="257"/>
      <c r="D15" s="250">
        <f>'NOVEMBER 19'!H15:H26</f>
        <v>0</v>
      </c>
      <c r="E15" s="255"/>
      <c r="F15" s="251">
        <f t="shared" si="0"/>
        <v>0</v>
      </c>
      <c r="G15" s="252"/>
      <c r="H15" s="253">
        <f t="shared" si="1"/>
        <v>0</v>
      </c>
      <c r="I15" s="88"/>
      <c r="J15" s="67"/>
      <c r="K15" s="67"/>
    </row>
    <row r="16" spans="1:11" x14ac:dyDescent="0.25">
      <c r="A16" s="4"/>
      <c r="B16" s="4"/>
      <c r="C16" s="254"/>
      <c r="D16" s="250">
        <f>'NOVEMBER 19'!H16:H27</f>
        <v>0</v>
      </c>
      <c r="E16" s="251"/>
      <c r="F16" s="251">
        <f t="shared" si="0"/>
        <v>0</v>
      </c>
      <c r="G16" s="252"/>
      <c r="H16" s="253">
        <f t="shared" si="1"/>
        <v>0</v>
      </c>
      <c r="I16" s="88"/>
      <c r="J16" s="67"/>
      <c r="K16" s="67"/>
    </row>
    <row r="17" spans="1:11" x14ac:dyDescent="0.25">
      <c r="A17" s="16" t="s">
        <v>2</v>
      </c>
      <c r="B17" s="2"/>
      <c r="C17" s="261">
        <f>SUM(C5:C16)</f>
        <v>1200</v>
      </c>
      <c r="D17" s="250">
        <f>SUM(D5:D16)</f>
        <v>2700</v>
      </c>
      <c r="E17" s="258">
        <f>SUM(E5:E16)</f>
        <v>17500</v>
      </c>
      <c r="F17" s="251">
        <f>E17+D17</f>
        <v>20200</v>
      </c>
      <c r="G17" s="259">
        <f>SUM(G5:G16)</f>
        <v>15000</v>
      </c>
      <c r="H17" s="260">
        <f>SUM(H5:H16)</f>
        <v>5200</v>
      </c>
      <c r="I17" s="223">
        <f>SUM(I5:I16)</f>
        <v>0</v>
      </c>
      <c r="J17" s="67"/>
      <c r="K17" s="67"/>
    </row>
    <row r="18" spans="1:11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  <c r="K18" s="67"/>
    </row>
    <row r="19" spans="1:11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spans="1:11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  <c r="J20" s="67"/>
      <c r="K20" s="265"/>
    </row>
    <row r="21" spans="1:11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  <c r="K21" s="265"/>
    </row>
    <row r="22" spans="1:11" x14ac:dyDescent="0.25">
      <c r="A22" s="114" t="s">
        <v>338</v>
      </c>
      <c r="B22" s="114"/>
      <c r="C22" s="225">
        <f>E17</f>
        <v>17500</v>
      </c>
      <c r="D22" s="114"/>
      <c r="E22" s="114"/>
      <c r="F22" s="114" t="s">
        <v>338</v>
      </c>
      <c r="G22" s="225">
        <f>G17</f>
        <v>15000</v>
      </c>
      <c r="H22" s="114"/>
      <c r="I22" s="114"/>
      <c r="J22" s="67"/>
      <c r="K22" s="265"/>
    </row>
    <row r="23" spans="1:11" x14ac:dyDescent="0.25">
      <c r="A23" s="114" t="s">
        <v>182</v>
      </c>
      <c r="B23" s="114"/>
      <c r="C23" s="225">
        <f>'DECEMBER 19'!E33</f>
        <v>9</v>
      </c>
      <c r="D23" s="114"/>
      <c r="E23" s="114"/>
      <c r="F23" s="114" t="s">
        <v>182</v>
      </c>
      <c r="G23" s="225">
        <f>'DECEMBER 19'!I33</f>
        <v>-2191</v>
      </c>
      <c r="H23" s="114"/>
      <c r="I23" s="114"/>
      <c r="J23" s="67"/>
      <c r="K23" s="67"/>
    </row>
    <row r="24" spans="1:11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67"/>
      <c r="K24" s="67"/>
    </row>
    <row r="25" spans="1:11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  <c r="K25" s="67"/>
    </row>
    <row r="26" spans="1:11" x14ac:dyDescent="0.25">
      <c r="A26" s="114" t="s">
        <v>258</v>
      </c>
      <c r="B26" s="114"/>
      <c r="C26" s="209">
        <v>0.1</v>
      </c>
      <c r="D26" s="225">
        <f>C26*C22</f>
        <v>1750</v>
      </c>
      <c r="E26" s="114"/>
      <c r="F26" s="114" t="s">
        <v>258</v>
      </c>
      <c r="G26" s="209">
        <v>0.1</v>
      </c>
      <c r="H26" s="225">
        <f>G26*C22</f>
        <v>1750</v>
      </c>
      <c r="I26" s="114"/>
      <c r="J26" s="67"/>
      <c r="K26" s="67"/>
    </row>
    <row r="27" spans="1:11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  <c r="K27" s="67"/>
    </row>
    <row r="28" spans="1:11" x14ac:dyDescent="0.25">
      <c r="A28" s="243"/>
      <c r="B28" s="243"/>
      <c r="C28" s="88"/>
      <c r="D28" s="225"/>
      <c r="E28" s="114"/>
      <c r="F28" s="243"/>
      <c r="G28" s="243"/>
      <c r="H28" s="88"/>
      <c r="I28" s="225"/>
      <c r="J28" s="67"/>
      <c r="K28" s="67"/>
    </row>
    <row r="29" spans="1:11" x14ac:dyDescent="0.25">
      <c r="A29" s="231" t="s">
        <v>96</v>
      </c>
      <c r="B29" s="231"/>
      <c r="C29" s="88"/>
      <c r="D29" s="114">
        <v>5000</v>
      </c>
      <c r="E29" s="114"/>
      <c r="F29" s="231" t="s">
        <v>96</v>
      </c>
      <c r="G29" s="231"/>
      <c r="H29" s="88">
        <v>5000</v>
      </c>
      <c r="I29" s="114"/>
      <c r="J29" s="67"/>
      <c r="K29" s="67"/>
    </row>
    <row r="30" spans="1:11" x14ac:dyDescent="0.25">
      <c r="A30" s="231" t="s">
        <v>339</v>
      </c>
      <c r="B30" s="231"/>
      <c r="C30" s="114"/>
      <c r="D30" s="115">
        <v>10000</v>
      </c>
      <c r="E30" s="114"/>
      <c r="F30" s="231" t="s">
        <v>339</v>
      </c>
      <c r="G30" s="231"/>
      <c r="H30" s="114">
        <v>10000</v>
      </c>
      <c r="I30" s="115"/>
      <c r="J30" s="67"/>
      <c r="K30" s="67"/>
    </row>
    <row r="31" spans="1:11" x14ac:dyDescent="0.25">
      <c r="A31" s="231"/>
      <c r="B31" s="114"/>
      <c r="C31" s="114"/>
      <c r="D31" s="115"/>
      <c r="E31" s="114"/>
      <c r="F31" s="231"/>
      <c r="G31" s="114"/>
      <c r="H31" s="114"/>
      <c r="I31" s="115"/>
      <c r="J31" s="67"/>
      <c r="K31" s="67"/>
    </row>
    <row r="32" spans="1:11" x14ac:dyDescent="0.25">
      <c r="A32" s="212"/>
      <c r="B32" s="212"/>
      <c r="C32" s="114"/>
      <c r="D32" s="115"/>
      <c r="E32" s="207"/>
      <c r="F32" s="212"/>
      <c r="G32" s="212"/>
      <c r="H32" s="114"/>
      <c r="I32" s="115"/>
      <c r="J32" s="67"/>
      <c r="K32" s="67"/>
    </row>
    <row r="33" spans="1:11" x14ac:dyDescent="0.25">
      <c r="A33" s="232" t="s">
        <v>2</v>
      </c>
      <c r="B33" s="232"/>
      <c r="C33" s="225">
        <f>C22+C23+C24+C25-D26</f>
        <v>15759</v>
      </c>
      <c r="D33" s="225">
        <f>SUM(D28:D32)</f>
        <v>15000</v>
      </c>
      <c r="E33" s="225">
        <f>C33-D33</f>
        <v>759</v>
      </c>
      <c r="F33" s="236"/>
      <c r="G33" s="225">
        <f>G22+G23+G25-H26</f>
        <v>11059</v>
      </c>
      <c r="H33" s="225">
        <f>SUM(H28:H32)</f>
        <v>15000</v>
      </c>
      <c r="I33" s="225">
        <f>G33-H33</f>
        <v>-3941</v>
      </c>
      <c r="J33" s="67"/>
      <c r="K33" s="67"/>
    </row>
    <row r="34" spans="1:11" x14ac:dyDescent="0.25">
      <c r="A34" s="201"/>
      <c r="B34" s="201"/>
      <c r="C34" s="201"/>
      <c r="D34" s="201"/>
      <c r="E34" s="201"/>
      <c r="F34" s="201"/>
      <c r="G34" s="201"/>
      <c r="H34" s="201"/>
      <c r="I34" s="201"/>
      <c r="J34" s="67"/>
      <c r="K34" s="67"/>
    </row>
    <row r="35" spans="1:11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I35" s="67"/>
      <c r="J35" s="67"/>
      <c r="K35" s="67"/>
    </row>
    <row r="36" spans="1:11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  <c r="K36" s="67"/>
    </row>
    <row r="37" spans="1:11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  <c r="H37" s="67"/>
      <c r="I37" s="67"/>
      <c r="J37" s="67"/>
      <c r="K37" s="67"/>
    </row>
  </sheetData>
  <pageMargins left="0.7" right="0.7" top="0.75" bottom="0.75" header="0.3" footer="0.3"/>
  <pageSetup orientation="portrait" horizontalDpi="0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J34" sqref="J34"/>
    </sheetView>
  </sheetViews>
  <sheetFormatPr defaultRowHeight="15" x14ac:dyDescent="0.25"/>
  <cols>
    <col min="1" max="1" width="16.28515625" bestFit="1" customWidth="1"/>
    <col min="10" max="10" width="10" bestFit="1" customWidth="1"/>
  </cols>
  <sheetData>
    <row r="1" spans="1:11" ht="18.75" x14ac:dyDescent="0.3">
      <c r="A1" s="67"/>
      <c r="B1" s="67"/>
      <c r="C1" s="229" t="s">
        <v>279</v>
      </c>
      <c r="D1" s="229"/>
      <c r="E1" s="229"/>
      <c r="F1" s="229"/>
      <c r="G1" s="67"/>
      <c r="H1" s="67"/>
      <c r="I1" s="67"/>
      <c r="J1" s="67"/>
      <c r="K1" s="67"/>
    </row>
    <row r="2" spans="1:11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  <c r="K2" s="67"/>
    </row>
    <row r="3" spans="1:11" ht="18.75" x14ac:dyDescent="0.3">
      <c r="A3" s="67"/>
      <c r="B3" s="67"/>
      <c r="C3" s="229" t="s">
        <v>341</v>
      </c>
      <c r="D3" s="229"/>
      <c r="E3" s="229"/>
      <c r="F3" s="229"/>
      <c r="G3" s="67"/>
      <c r="H3" s="67"/>
      <c r="I3" s="67"/>
      <c r="J3" s="67"/>
      <c r="K3" s="67"/>
    </row>
    <row r="4" spans="1:11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  <c r="K4" s="67"/>
    </row>
    <row r="5" spans="1:11" x14ac:dyDescent="0.25">
      <c r="A5" s="2" t="s">
        <v>334</v>
      </c>
      <c r="B5" s="2">
        <v>1</v>
      </c>
      <c r="C5" s="249">
        <v>200</v>
      </c>
      <c r="D5" s="250">
        <f>'JANUARY 20'!H5:H16</f>
        <v>0</v>
      </c>
      <c r="E5" s="251">
        <v>5000</v>
      </c>
      <c r="F5" s="251">
        <f>E5+D5</f>
        <v>5000</v>
      </c>
      <c r="G5" s="252">
        <v>5000</v>
      </c>
      <c r="H5" s="266">
        <f>F5-G5</f>
        <v>0</v>
      </c>
      <c r="I5" s="88"/>
      <c r="J5" s="67">
        <v>756938957</v>
      </c>
      <c r="K5" s="67"/>
    </row>
    <row r="6" spans="1:11" x14ac:dyDescent="0.25">
      <c r="A6" s="4" t="s">
        <v>301</v>
      </c>
      <c r="B6" s="4">
        <v>2</v>
      </c>
      <c r="C6" s="254">
        <v>200</v>
      </c>
      <c r="D6" s="250">
        <f>'JANUARY 20'!H6:H17</f>
        <v>500</v>
      </c>
      <c r="E6" s="255">
        <v>2500</v>
      </c>
      <c r="F6" s="251">
        <f t="shared" ref="F6:F16" si="0">E6+D6</f>
        <v>3000</v>
      </c>
      <c r="G6" s="252">
        <v>2500</v>
      </c>
      <c r="H6" s="266">
        <f>F6-G6</f>
        <v>500</v>
      </c>
      <c r="I6" s="88"/>
      <c r="J6" s="67"/>
      <c r="K6" s="67"/>
    </row>
    <row r="7" spans="1:11" x14ac:dyDescent="0.25">
      <c r="A7" s="2" t="s">
        <v>344</v>
      </c>
      <c r="B7" s="2">
        <v>3</v>
      </c>
      <c r="C7" s="254"/>
      <c r="D7" s="250">
        <f>'JANUARY 20'!H7:H18</f>
        <v>0</v>
      </c>
      <c r="E7" s="251">
        <v>4500</v>
      </c>
      <c r="F7" s="251">
        <f t="shared" si="0"/>
        <v>4500</v>
      </c>
      <c r="G7" s="252">
        <f>3000+1500</f>
        <v>4500</v>
      </c>
      <c r="H7" s="266">
        <f>F7-G7</f>
        <v>0</v>
      </c>
      <c r="I7" s="88"/>
      <c r="J7" s="67"/>
      <c r="K7" s="67"/>
    </row>
    <row r="8" spans="1:11" x14ac:dyDescent="0.25">
      <c r="A8" s="4" t="s">
        <v>302</v>
      </c>
      <c r="B8" s="4">
        <v>4</v>
      </c>
      <c r="C8" s="254"/>
      <c r="D8" s="250">
        <f>'JANUARY 20'!H8:H19</f>
        <v>2500</v>
      </c>
      <c r="E8" s="251">
        <v>2500</v>
      </c>
      <c r="F8" s="251">
        <f t="shared" si="0"/>
        <v>5000</v>
      </c>
      <c r="G8" s="252">
        <v>5000</v>
      </c>
      <c r="H8" s="266">
        <f t="shared" ref="H8:H16" si="1">F8-G8</f>
        <v>0</v>
      </c>
      <c r="I8" s="88"/>
      <c r="J8" s="67"/>
      <c r="K8" s="67"/>
    </row>
    <row r="9" spans="1:11" x14ac:dyDescent="0.25">
      <c r="A9" s="2"/>
      <c r="B9" s="4">
        <v>5</v>
      </c>
      <c r="C9" s="88"/>
      <c r="D9" s="250">
        <f>'JANUARY 20'!H9:H20</f>
        <v>0</v>
      </c>
      <c r="E9" s="88"/>
      <c r="F9" s="251">
        <f t="shared" si="0"/>
        <v>0</v>
      </c>
      <c r="G9" s="88"/>
      <c r="H9" s="267"/>
      <c r="I9" s="88"/>
      <c r="J9" s="67"/>
      <c r="K9" s="67"/>
    </row>
    <row r="10" spans="1:11" x14ac:dyDescent="0.25">
      <c r="A10" s="2" t="s">
        <v>217</v>
      </c>
      <c r="B10" s="2" t="s">
        <v>42</v>
      </c>
      <c r="C10" s="256">
        <v>200</v>
      </c>
      <c r="D10" s="250">
        <f>'JANUARY 20'!H10:H21</f>
        <v>0</v>
      </c>
      <c r="E10" s="255">
        <v>1500</v>
      </c>
      <c r="F10" s="251">
        <f t="shared" si="0"/>
        <v>1500</v>
      </c>
      <c r="G10" s="252">
        <v>1500</v>
      </c>
      <c r="H10" s="266">
        <f t="shared" si="1"/>
        <v>0</v>
      </c>
      <c r="I10" s="88"/>
      <c r="J10" s="67"/>
      <c r="K10" s="67"/>
    </row>
    <row r="11" spans="1:11" x14ac:dyDescent="0.25">
      <c r="A11" s="4" t="s">
        <v>345</v>
      </c>
      <c r="B11" s="4" t="s">
        <v>44</v>
      </c>
      <c r="C11" s="256" t="s">
        <v>100</v>
      </c>
      <c r="D11" s="250">
        <f>'JANUARY 20'!H11:H22</f>
        <v>0</v>
      </c>
      <c r="E11" s="255">
        <v>1500</v>
      </c>
      <c r="F11" s="251">
        <f t="shared" si="0"/>
        <v>1500</v>
      </c>
      <c r="G11" s="252">
        <v>1500</v>
      </c>
      <c r="H11" s="266">
        <f t="shared" si="1"/>
        <v>0</v>
      </c>
      <c r="I11" s="88"/>
      <c r="J11" s="67" t="s">
        <v>100</v>
      </c>
      <c r="K11" s="67"/>
    </row>
    <row r="12" spans="1:11" x14ac:dyDescent="0.25">
      <c r="A12" s="2" t="s">
        <v>333</v>
      </c>
      <c r="B12" s="2" t="s">
        <v>49</v>
      </c>
      <c r="C12" s="254"/>
      <c r="D12" s="250">
        <f>'JANUARY 20'!H12:H23</f>
        <v>0</v>
      </c>
      <c r="E12" s="255">
        <v>1500</v>
      </c>
      <c r="F12" s="251">
        <f t="shared" si="0"/>
        <v>1500</v>
      </c>
      <c r="G12" s="252">
        <v>1500</v>
      </c>
      <c r="H12" s="266">
        <f t="shared" si="1"/>
        <v>0</v>
      </c>
      <c r="I12" s="88"/>
      <c r="J12" s="67" t="s">
        <v>100</v>
      </c>
      <c r="K12" s="67"/>
    </row>
    <row r="13" spans="1:11" x14ac:dyDescent="0.25">
      <c r="A13" s="4" t="s">
        <v>327</v>
      </c>
      <c r="B13" s="4" t="s">
        <v>66</v>
      </c>
      <c r="C13" s="254">
        <v>200</v>
      </c>
      <c r="D13" s="250">
        <f>'JANUARY 20'!H13:H24</f>
        <v>0</v>
      </c>
      <c r="E13" s="255">
        <v>1500</v>
      </c>
      <c r="F13" s="251">
        <f t="shared" si="0"/>
        <v>1500</v>
      </c>
      <c r="G13" s="252">
        <v>1500</v>
      </c>
      <c r="H13" s="266">
        <f t="shared" si="1"/>
        <v>0</v>
      </c>
      <c r="I13" s="88"/>
      <c r="J13" s="67"/>
      <c r="K13" s="67"/>
    </row>
    <row r="14" spans="1:11" x14ac:dyDescent="0.25">
      <c r="A14" s="4" t="s">
        <v>227</v>
      </c>
      <c r="B14" s="4" t="s">
        <v>84</v>
      </c>
      <c r="C14" s="254"/>
      <c r="D14" s="250">
        <f>'JANUARY 20'!H14:H25</f>
        <v>2200</v>
      </c>
      <c r="E14" s="255">
        <v>3000</v>
      </c>
      <c r="F14" s="251">
        <f t="shared" si="0"/>
        <v>5200</v>
      </c>
      <c r="G14" s="252">
        <v>3000</v>
      </c>
      <c r="H14" s="266">
        <f t="shared" si="1"/>
        <v>2200</v>
      </c>
      <c r="I14" s="88"/>
      <c r="J14" s="67"/>
      <c r="K14" s="67"/>
    </row>
    <row r="15" spans="1:11" x14ac:dyDescent="0.25">
      <c r="A15" s="4"/>
      <c r="B15" s="4"/>
      <c r="C15" s="257"/>
      <c r="D15" s="250">
        <f>'JANUARY 20'!H15:H26</f>
        <v>0</v>
      </c>
      <c r="E15" s="255"/>
      <c r="F15" s="251">
        <f t="shared" si="0"/>
        <v>0</v>
      </c>
      <c r="G15" s="252"/>
      <c r="H15" s="253">
        <f t="shared" si="1"/>
        <v>0</v>
      </c>
      <c r="I15" s="88"/>
      <c r="J15" s="67"/>
      <c r="K15" s="67"/>
    </row>
    <row r="16" spans="1:11" x14ac:dyDescent="0.25">
      <c r="A16" s="4"/>
      <c r="B16" s="4"/>
      <c r="C16" s="254"/>
      <c r="D16" s="250">
        <f>'JANUARY 20'!H16:H27</f>
        <v>0</v>
      </c>
      <c r="E16" s="251"/>
      <c r="F16" s="251">
        <f t="shared" si="0"/>
        <v>0</v>
      </c>
      <c r="G16" s="252"/>
      <c r="H16" s="253">
        <f t="shared" si="1"/>
        <v>0</v>
      </c>
      <c r="I16" s="88"/>
      <c r="J16" s="67"/>
      <c r="K16" s="67"/>
    </row>
    <row r="17" spans="1:11" x14ac:dyDescent="0.25">
      <c r="A17" s="16" t="s">
        <v>2</v>
      </c>
      <c r="B17" s="2"/>
      <c r="C17" s="261">
        <f>SUM(C5:C16)</f>
        <v>800</v>
      </c>
      <c r="D17" s="250">
        <f>SUM(D5:D16)</f>
        <v>5200</v>
      </c>
      <c r="E17" s="258">
        <f>SUM(E5:E16)</f>
        <v>23500</v>
      </c>
      <c r="F17" s="251">
        <f>E17+D17</f>
        <v>28700</v>
      </c>
      <c r="G17" s="259">
        <f>SUM(G5:G16)</f>
        <v>26000</v>
      </c>
      <c r="H17" s="260">
        <f>SUM(H5:H16)</f>
        <v>2700</v>
      </c>
      <c r="I17" s="223">
        <f>SUM(I5:I16)</f>
        <v>0</v>
      </c>
      <c r="J17" s="67"/>
      <c r="K17" s="67"/>
    </row>
    <row r="18" spans="1:11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  <c r="K18" s="67"/>
    </row>
    <row r="19" spans="1:11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spans="1:11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  <c r="J20" s="67"/>
      <c r="K20" s="265"/>
    </row>
    <row r="21" spans="1:11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  <c r="K21" s="265"/>
    </row>
    <row r="22" spans="1:11" x14ac:dyDescent="0.25">
      <c r="A22" s="114" t="s">
        <v>233</v>
      </c>
      <c r="B22" s="114"/>
      <c r="C22" s="225">
        <f>E17</f>
        <v>23500</v>
      </c>
      <c r="D22" s="114"/>
      <c r="E22" s="114"/>
      <c r="F22" s="114" t="s">
        <v>233</v>
      </c>
      <c r="G22" s="225">
        <f>G17</f>
        <v>26000</v>
      </c>
      <c r="H22" s="114"/>
      <c r="I22" s="114"/>
      <c r="J22" s="67"/>
      <c r="K22" s="265"/>
    </row>
    <row r="23" spans="1:11" x14ac:dyDescent="0.25">
      <c r="A23" s="114" t="s">
        <v>182</v>
      </c>
      <c r="B23" s="114"/>
      <c r="C23" s="225">
        <f>'JANUARY 20'!E33</f>
        <v>759</v>
      </c>
      <c r="D23" s="114"/>
      <c r="E23" s="114"/>
      <c r="F23" s="114" t="s">
        <v>182</v>
      </c>
      <c r="G23" s="225">
        <f>'JANUARY 20'!I33</f>
        <v>-3941</v>
      </c>
      <c r="H23" s="114"/>
      <c r="I23" s="114"/>
      <c r="J23" s="67"/>
      <c r="K23" s="67"/>
    </row>
    <row r="24" spans="1:11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67"/>
      <c r="K24" s="67"/>
    </row>
    <row r="25" spans="1:11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  <c r="K25" s="67"/>
    </row>
    <row r="26" spans="1:11" x14ac:dyDescent="0.25">
      <c r="A26" s="114" t="s">
        <v>258</v>
      </c>
      <c r="B26" s="114"/>
      <c r="C26" s="209">
        <v>0.1</v>
      </c>
      <c r="D26" s="225">
        <f>C26*C22</f>
        <v>2350</v>
      </c>
      <c r="E26" s="114"/>
      <c r="F26" s="114" t="s">
        <v>258</v>
      </c>
      <c r="G26" s="209">
        <v>0.1</v>
      </c>
      <c r="H26" s="225">
        <f>G26*C22</f>
        <v>2350</v>
      </c>
      <c r="I26" s="114"/>
      <c r="J26" s="67"/>
      <c r="K26" s="67"/>
    </row>
    <row r="27" spans="1:11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  <c r="K27" s="67"/>
    </row>
    <row r="28" spans="1:11" x14ac:dyDescent="0.25">
      <c r="A28" s="231" t="s">
        <v>96</v>
      </c>
      <c r="B28" s="231"/>
      <c r="C28" s="88"/>
      <c r="D28" s="114">
        <v>2309</v>
      </c>
      <c r="E28" s="114"/>
      <c r="F28" s="231" t="s">
        <v>96</v>
      </c>
      <c r="G28" s="231"/>
      <c r="H28" s="88">
        <v>2309</v>
      </c>
      <c r="I28" s="225"/>
      <c r="J28" s="67"/>
      <c r="K28" s="67"/>
    </row>
    <row r="29" spans="1:11" x14ac:dyDescent="0.25">
      <c r="A29" s="231" t="s">
        <v>342</v>
      </c>
      <c r="B29" s="231"/>
      <c r="C29" s="114"/>
      <c r="D29" s="115">
        <v>10000</v>
      </c>
      <c r="E29" s="114"/>
      <c r="F29" s="231" t="s">
        <v>342</v>
      </c>
      <c r="G29" s="231"/>
      <c r="H29" s="114">
        <v>10000</v>
      </c>
      <c r="I29" s="114"/>
      <c r="J29" s="67"/>
      <c r="K29" s="67"/>
    </row>
    <row r="30" spans="1:11" x14ac:dyDescent="0.25">
      <c r="A30" s="231" t="s">
        <v>343</v>
      </c>
      <c r="B30" s="114"/>
      <c r="C30" s="114"/>
      <c r="D30" s="115">
        <v>4400</v>
      </c>
      <c r="E30" s="114"/>
      <c r="F30" s="231" t="s">
        <v>343</v>
      </c>
      <c r="G30" s="114"/>
      <c r="H30" s="114">
        <v>4400</v>
      </c>
      <c r="I30" s="115"/>
      <c r="J30" s="67"/>
      <c r="K30" s="265">
        <f>H28-2191</f>
        <v>118</v>
      </c>
    </row>
    <row r="31" spans="1:11" x14ac:dyDescent="0.25">
      <c r="A31" s="212" t="s">
        <v>67</v>
      </c>
      <c r="B31" s="212"/>
      <c r="C31" s="114"/>
      <c r="D31" s="115">
        <v>1500</v>
      </c>
      <c r="E31" s="207"/>
      <c r="F31" s="212" t="s">
        <v>67</v>
      </c>
      <c r="G31" s="212"/>
      <c r="H31" s="114">
        <v>1500</v>
      </c>
      <c r="I31" s="115"/>
      <c r="J31" s="67"/>
      <c r="K31" s="67"/>
    </row>
    <row r="32" spans="1:11" x14ac:dyDescent="0.25">
      <c r="A32" s="212" t="s">
        <v>333</v>
      </c>
      <c r="B32" s="212"/>
      <c r="C32" s="114"/>
      <c r="D32" s="115">
        <v>1500</v>
      </c>
      <c r="E32" s="207"/>
      <c r="F32" s="212" t="s">
        <v>333</v>
      </c>
      <c r="G32" s="212"/>
      <c r="H32" s="114">
        <v>1500</v>
      </c>
      <c r="I32" s="115"/>
      <c r="J32" s="67"/>
      <c r="K32" s="67"/>
    </row>
    <row r="33" spans="1:11" x14ac:dyDescent="0.25">
      <c r="A33" s="232" t="s">
        <v>2</v>
      </c>
      <c r="B33" s="232"/>
      <c r="C33" s="225">
        <f>C22+C23+C24+C25-D26</f>
        <v>21909</v>
      </c>
      <c r="D33" s="225">
        <f>SUM(D28:D32)</f>
        <v>19709</v>
      </c>
      <c r="E33" s="225">
        <f>C33-D33</f>
        <v>2200</v>
      </c>
      <c r="F33" s="236"/>
      <c r="G33" s="225">
        <f>G22+G23+G25-H26</f>
        <v>19709</v>
      </c>
      <c r="H33" s="225">
        <f>SUM(H28:H32)</f>
        <v>19709</v>
      </c>
      <c r="I33" s="225">
        <f>G33-H33</f>
        <v>0</v>
      </c>
      <c r="J33" s="67">
        <f>H28+600</f>
        <v>2909</v>
      </c>
      <c r="K33" s="67"/>
    </row>
    <row r="34" spans="1:11" x14ac:dyDescent="0.25">
      <c r="A34" s="201"/>
      <c r="B34" s="201"/>
      <c r="C34" s="201"/>
      <c r="D34" s="201"/>
      <c r="E34" s="201"/>
      <c r="F34" s="201"/>
      <c r="G34" s="201"/>
      <c r="H34" s="201"/>
      <c r="I34" s="201"/>
      <c r="J34" s="67"/>
      <c r="K34" s="67"/>
    </row>
    <row r="35" spans="1:11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I35" s="67"/>
      <c r="J35" s="67"/>
      <c r="K35" s="67"/>
    </row>
    <row r="36" spans="1:11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  <c r="K36" s="67"/>
    </row>
    <row r="37" spans="1:11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  <c r="H37" s="67"/>
      <c r="I37" s="67"/>
      <c r="J37" s="67"/>
      <c r="K37" s="67"/>
    </row>
    <row r="38" spans="1:11" x14ac:dyDescent="0.25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spans="1:11" x14ac:dyDescent="0.25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</row>
  </sheetData>
  <pageMargins left="0.7" right="0.7" top="0.75" bottom="0.75" header="0.3" footer="0.3"/>
  <pageSetup orientation="portrait" horizontalDpi="0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K19" sqref="K19"/>
    </sheetView>
  </sheetViews>
  <sheetFormatPr defaultRowHeight="15" x14ac:dyDescent="0.25"/>
  <cols>
    <col min="1" max="1" width="17.28515625" customWidth="1"/>
    <col min="10" max="10" width="10" bestFit="1" customWidth="1"/>
  </cols>
  <sheetData>
    <row r="1" spans="1:10" ht="18.75" x14ac:dyDescent="0.3">
      <c r="A1" s="67"/>
      <c r="B1" s="67"/>
      <c r="C1" s="229" t="s">
        <v>350</v>
      </c>
      <c r="D1" s="229"/>
      <c r="E1" s="229"/>
      <c r="F1" s="229"/>
      <c r="G1" s="67"/>
      <c r="H1" s="67"/>
      <c r="I1" s="67"/>
      <c r="J1" s="67"/>
    </row>
    <row r="2" spans="1:10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</row>
    <row r="3" spans="1:10" ht="18.75" x14ac:dyDescent="0.3">
      <c r="A3" s="67"/>
      <c r="B3" s="67"/>
      <c r="C3" s="229" t="s">
        <v>346</v>
      </c>
      <c r="D3" s="229"/>
      <c r="E3" s="229"/>
      <c r="F3" s="229"/>
      <c r="G3" s="67"/>
      <c r="H3" s="67"/>
      <c r="I3" s="67"/>
      <c r="J3" s="67"/>
    </row>
    <row r="4" spans="1:10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</row>
    <row r="5" spans="1:10" x14ac:dyDescent="0.25">
      <c r="A5" s="2" t="s">
        <v>334</v>
      </c>
      <c r="B5" s="2">
        <v>1</v>
      </c>
      <c r="C5" s="249">
        <v>200</v>
      </c>
      <c r="D5" s="250">
        <f>'FEBRUARY 20'!H5:H14</f>
        <v>0</v>
      </c>
      <c r="E5" s="251">
        <v>5000</v>
      </c>
      <c r="F5" s="251">
        <f>E5+D5</f>
        <v>5000</v>
      </c>
      <c r="G5" s="252">
        <v>5000</v>
      </c>
      <c r="H5" s="266">
        <f>F5-G5</f>
        <v>0</v>
      </c>
      <c r="I5" s="88"/>
      <c r="J5" s="67">
        <v>756938957</v>
      </c>
    </row>
    <row r="6" spans="1:10" x14ac:dyDescent="0.25">
      <c r="A6" s="4" t="s">
        <v>301</v>
      </c>
      <c r="B6" s="4">
        <v>2</v>
      </c>
      <c r="C6" s="254">
        <v>200</v>
      </c>
      <c r="D6" s="250">
        <f>'FEBRUARY 20'!H6:H15</f>
        <v>500</v>
      </c>
      <c r="E6" s="255">
        <v>2500</v>
      </c>
      <c r="F6" s="251">
        <f t="shared" ref="F6:F16" si="0">E6+D6</f>
        <v>3000</v>
      </c>
      <c r="G6" s="252">
        <v>2500</v>
      </c>
      <c r="H6" s="266">
        <f>F6-G6</f>
        <v>500</v>
      </c>
      <c r="I6" s="88"/>
      <c r="J6" s="67"/>
    </row>
    <row r="7" spans="1:10" x14ac:dyDescent="0.25">
      <c r="A7" s="2" t="s">
        <v>344</v>
      </c>
      <c r="B7" s="2">
        <v>3</v>
      </c>
      <c r="C7" s="254"/>
      <c r="D7" s="250">
        <f>'FEBRUARY 20'!H7:H16</f>
        <v>0</v>
      </c>
      <c r="E7" s="251">
        <v>4500</v>
      </c>
      <c r="F7" s="251">
        <f t="shared" si="0"/>
        <v>4500</v>
      </c>
      <c r="G7" s="252">
        <v>4500</v>
      </c>
      <c r="H7" s="266">
        <f>F7-G7</f>
        <v>0</v>
      </c>
      <c r="I7" s="88"/>
      <c r="J7" s="67"/>
    </row>
    <row r="8" spans="1:10" x14ac:dyDescent="0.25">
      <c r="A8" s="4" t="s">
        <v>302</v>
      </c>
      <c r="B8" s="4">
        <v>4</v>
      </c>
      <c r="C8" s="254"/>
      <c r="D8" s="250">
        <f>'FEBRUARY 20'!H8:H17</f>
        <v>0</v>
      </c>
      <c r="E8" s="251">
        <v>2500</v>
      </c>
      <c r="F8" s="251">
        <f t="shared" si="0"/>
        <v>2500</v>
      </c>
      <c r="G8" s="252">
        <v>2500</v>
      </c>
      <c r="H8" s="266">
        <f t="shared" ref="H8:H16" si="1">F8-G8</f>
        <v>0</v>
      </c>
      <c r="I8" s="88"/>
      <c r="J8" s="67"/>
    </row>
    <row r="9" spans="1:10" x14ac:dyDescent="0.25">
      <c r="A9" s="2"/>
      <c r="B9" s="4">
        <v>5</v>
      </c>
      <c r="C9" s="88"/>
      <c r="D9" s="250">
        <f>'FEBRUARY 20'!H9:H18</f>
        <v>0</v>
      </c>
      <c r="E9" s="88"/>
      <c r="F9" s="251">
        <f t="shared" si="0"/>
        <v>0</v>
      </c>
      <c r="G9" s="88"/>
      <c r="H9" s="267"/>
      <c r="I9" s="88"/>
      <c r="J9" s="67"/>
    </row>
    <row r="10" spans="1:10" x14ac:dyDescent="0.25">
      <c r="A10" s="2" t="s">
        <v>351</v>
      </c>
      <c r="B10" s="2" t="s">
        <v>42</v>
      </c>
      <c r="C10" s="256">
        <v>200</v>
      </c>
      <c r="D10" s="250">
        <f>'FEBRUARY 20'!H10:H19</f>
        <v>0</v>
      </c>
      <c r="E10" s="255">
        <v>1500</v>
      </c>
      <c r="F10" s="251">
        <f t="shared" si="0"/>
        <v>1500</v>
      </c>
      <c r="G10" s="252">
        <v>1500</v>
      </c>
      <c r="H10" s="266">
        <f t="shared" si="1"/>
        <v>0</v>
      </c>
      <c r="I10" s="88"/>
      <c r="J10" s="67"/>
    </row>
    <row r="11" spans="1:10" x14ac:dyDescent="0.25">
      <c r="A11" s="4" t="s">
        <v>345</v>
      </c>
      <c r="B11" s="4" t="s">
        <v>44</v>
      </c>
      <c r="C11" s="256">
        <v>200</v>
      </c>
      <c r="D11" s="250">
        <f>'FEBRUARY 20'!H11:H20</f>
        <v>0</v>
      </c>
      <c r="E11" s="255">
        <v>1500</v>
      </c>
      <c r="F11" s="251">
        <f>E11+D11</f>
        <v>1500</v>
      </c>
      <c r="G11" s="252">
        <f>700+800</f>
        <v>1500</v>
      </c>
      <c r="H11" s="266">
        <f t="shared" si="1"/>
        <v>0</v>
      </c>
      <c r="I11" s="88"/>
      <c r="J11" s="67"/>
    </row>
    <row r="12" spans="1:10" x14ac:dyDescent="0.25">
      <c r="A12" s="2" t="s">
        <v>333</v>
      </c>
      <c r="B12" s="2" t="s">
        <v>49</v>
      </c>
      <c r="C12" s="254">
        <v>200</v>
      </c>
      <c r="D12" s="250">
        <f>'FEBRUARY 20'!H12:H21</f>
        <v>0</v>
      </c>
      <c r="E12" s="255">
        <v>1500</v>
      </c>
      <c r="F12" s="251">
        <f t="shared" si="0"/>
        <v>1500</v>
      </c>
      <c r="G12" s="252">
        <v>1500</v>
      </c>
      <c r="H12" s="266">
        <f t="shared" si="1"/>
        <v>0</v>
      </c>
      <c r="I12" s="88"/>
      <c r="J12" s="67"/>
    </row>
    <row r="13" spans="1:10" x14ac:dyDescent="0.25">
      <c r="A13" s="4" t="s">
        <v>327</v>
      </c>
      <c r="B13" s="4" t="s">
        <v>66</v>
      </c>
      <c r="C13" s="254">
        <v>200</v>
      </c>
      <c r="D13" s="250">
        <f>'FEBRUARY 20'!H13:H22</f>
        <v>0</v>
      </c>
      <c r="E13" s="255">
        <v>1500</v>
      </c>
      <c r="F13" s="251">
        <f t="shared" si="0"/>
        <v>1500</v>
      </c>
      <c r="G13" s="252">
        <v>1500</v>
      </c>
      <c r="H13" s="266">
        <f t="shared" si="1"/>
        <v>0</v>
      </c>
      <c r="I13" s="88"/>
      <c r="J13" s="67"/>
    </row>
    <row r="14" spans="1:10" x14ac:dyDescent="0.25">
      <c r="A14" s="4" t="s">
        <v>227</v>
      </c>
      <c r="B14" s="4" t="s">
        <v>84</v>
      </c>
      <c r="C14" s="254">
        <v>200</v>
      </c>
      <c r="D14" s="250">
        <f>'FEBRUARY 20'!H14:H23</f>
        <v>2200</v>
      </c>
      <c r="E14" s="255">
        <v>1500</v>
      </c>
      <c r="F14" s="251">
        <f t="shared" si="0"/>
        <v>3700</v>
      </c>
      <c r="G14" s="252">
        <v>1500</v>
      </c>
      <c r="H14" s="266">
        <f t="shared" si="1"/>
        <v>2200</v>
      </c>
      <c r="I14" s="88"/>
      <c r="J14" s="67"/>
    </row>
    <row r="15" spans="1:10" x14ac:dyDescent="0.25">
      <c r="A15" s="4"/>
      <c r="B15" s="4"/>
      <c r="C15" s="257"/>
      <c r="D15" s="250">
        <f>'JANUARY 20'!H15:H26</f>
        <v>0</v>
      </c>
      <c r="E15" s="255"/>
      <c r="F15" s="251">
        <f t="shared" si="0"/>
        <v>0</v>
      </c>
      <c r="G15" s="252"/>
      <c r="H15" s="253">
        <f t="shared" si="1"/>
        <v>0</v>
      </c>
      <c r="I15" s="88"/>
      <c r="J15" s="67"/>
    </row>
    <row r="16" spans="1:10" x14ac:dyDescent="0.25">
      <c r="A16" s="4"/>
      <c r="B16" s="4"/>
      <c r="C16" s="254"/>
      <c r="D16" s="250">
        <f>'JANUARY 20'!H16:H27</f>
        <v>0</v>
      </c>
      <c r="E16" s="251"/>
      <c r="F16" s="251">
        <f t="shared" si="0"/>
        <v>0</v>
      </c>
      <c r="G16" s="252"/>
      <c r="H16" s="253">
        <f t="shared" si="1"/>
        <v>0</v>
      </c>
      <c r="I16" s="88"/>
      <c r="J16" s="67"/>
    </row>
    <row r="17" spans="1:10" x14ac:dyDescent="0.25">
      <c r="A17" s="16" t="s">
        <v>2</v>
      </c>
      <c r="B17" s="2"/>
      <c r="C17" s="261">
        <f>SUM(C5:C16)</f>
        <v>1400</v>
      </c>
      <c r="D17" s="250">
        <f>SUM(D5:D16)</f>
        <v>2700</v>
      </c>
      <c r="E17" s="258">
        <f>SUM(E5:E16)</f>
        <v>22000</v>
      </c>
      <c r="F17" s="251">
        <f>E17+D17</f>
        <v>24700</v>
      </c>
      <c r="G17" s="259">
        <f>SUM(G5:G16)</f>
        <v>22000</v>
      </c>
      <c r="H17" s="260">
        <f>SUM(H5:H16)</f>
        <v>2700</v>
      </c>
      <c r="I17" s="223">
        <f>SUM(I5:I16)</f>
        <v>0</v>
      </c>
      <c r="J17" s="67"/>
    </row>
    <row r="18" spans="1:10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</row>
    <row r="19" spans="1:10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</row>
    <row r="20" spans="1:10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  <c r="J20" s="67"/>
    </row>
    <row r="21" spans="1:10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</row>
    <row r="22" spans="1:10" x14ac:dyDescent="0.25">
      <c r="A22" s="114" t="s">
        <v>246</v>
      </c>
      <c r="B22" s="114"/>
      <c r="C22" s="225">
        <f>E17</f>
        <v>22000</v>
      </c>
      <c r="D22" s="114"/>
      <c r="E22" s="114"/>
      <c r="F22" s="114" t="s">
        <v>246</v>
      </c>
      <c r="G22" s="225">
        <f>G17</f>
        <v>22000</v>
      </c>
      <c r="H22" s="114"/>
      <c r="I22" s="114"/>
      <c r="J22" s="67"/>
    </row>
    <row r="23" spans="1:10" x14ac:dyDescent="0.25">
      <c r="A23" s="114" t="s">
        <v>182</v>
      </c>
      <c r="B23" s="114"/>
      <c r="C23" s="225">
        <f>'FEBRUARY 20'!E33</f>
        <v>2200</v>
      </c>
      <c r="D23" s="114"/>
      <c r="E23" s="114"/>
      <c r="F23" s="114" t="s">
        <v>182</v>
      </c>
      <c r="G23" s="225">
        <f>'FEBRUARY 20'!I33</f>
        <v>0</v>
      </c>
      <c r="H23" s="114"/>
      <c r="I23" s="114"/>
      <c r="J23" s="67"/>
    </row>
    <row r="24" spans="1:10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67"/>
    </row>
    <row r="25" spans="1:10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</row>
    <row r="26" spans="1:10" x14ac:dyDescent="0.25">
      <c r="A26" s="114" t="s">
        <v>258</v>
      </c>
      <c r="B26" s="114"/>
      <c r="C26" s="209">
        <v>0.1</v>
      </c>
      <c r="D26" s="225">
        <f>C26*C22</f>
        <v>2200</v>
      </c>
      <c r="E26" s="114"/>
      <c r="F26" s="114" t="s">
        <v>258</v>
      </c>
      <c r="G26" s="209">
        <v>0.1</v>
      </c>
      <c r="H26" s="225">
        <f>G26*C22</f>
        <v>2200</v>
      </c>
      <c r="I26" s="114"/>
      <c r="J26" s="265">
        <f>G22-H26</f>
        <v>19800</v>
      </c>
    </row>
    <row r="27" spans="1:10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</row>
    <row r="28" spans="1:10" x14ac:dyDescent="0.25">
      <c r="A28" s="243"/>
      <c r="B28" s="243"/>
      <c r="C28" s="88"/>
      <c r="D28" s="225"/>
      <c r="E28" s="114"/>
      <c r="F28" s="243"/>
      <c r="G28" s="243"/>
      <c r="H28" s="88"/>
      <c r="I28" s="225"/>
      <c r="J28" s="67"/>
    </row>
    <row r="29" spans="1:10" x14ac:dyDescent="0.25">
      <c r="A29" s="231" t="s">
        <v>96</v>
      </c>
      <c r="B29" s="231"/>
      <c r="C29" s="88"/>
      <c r="D29" s="114"/>
      <c r="E29" s="114"/>
      <c r="F29" s="231" t="s">
        <v>96</v>
      </c>
      <c r="G29" s="231"/>
      <c r="H29" s="88"/>
      <c r="I29" s="114"/>
      <c r="J29" s="67"/>
    </row>
    <row r="30" spans="1:10" x14ac:dyDescent="0.25">
      <c r="A30" s="231" t="s">
        <v>347</v>
      </c>
      <c r="B30" s="231"/>
      <c r="C30" s="114"/>
      <c r="D30" s="115">
        <v>10000</v>
      </c>
      <c r="E30" s="114"/>
      <c r="F30" s="231" t="s">
        <v>347</v>
      </c>
      <c r="G30" s="231"/>
      <c r="H30" s="114">
        <v>10000</v>
      </c>
      <c r="I30" s="115"/>
      <c r="J30" s="67"/>
    </row>
    <row r="31" spans="1:10" x14ac:dyDescent="0.25">
      <c r="A31" s="231" t="s">
        <v>348</v>
      </c>
      <c r="C31" s="114"/>
      <c r="D31" s="115">
        <f>4300+5000</f>
        <v>9300</v>
      </c>
      <c r="E31" s="114"/>
      <c r="F31" s="231" t="s">
        <v>348</v>
      </c>
      <c r="G31" s="67"/>
      <c r="H31" s="114">
        <f>4300+5000</f>
        <v>9300</v>
      </c>
      <c r="I31" s="115"/>
      <c r="J31" s="67"/>
    </row>
    <row r="32" spans="1:10" x14ac:dyDescent="0.25">
      <c r="A32" s="212"/>
      <c r="B32" s="212"/>
      <c r="C32" s="114"/>
      <c r="D32" s="115"/>
      <c r="E32" s="207"/>
      <c r="F32" s="212"/>
      <c r="G32" s="212"/>
      <c r="H32" s="114"/>
      <c r="I32" s="115"/>
      <c r="J32" s="67"/>
    </row>
    <row r="33" spans="1:10" x14ac:dyDescent="0.25">
      <c r="A33" s="232" t="s">
        <v>2</v>
      </c>
      <c r="B33" s="232"/>
      <c r="C33" s="225">
        <f>C22+C23+C24+C25-D26</f>
        <v>22000</v>
      </c>
      <c r="D33" s="225">
        <f>SUM(D28:D32)</f>
        <v>19300</v>
      </c>
      <c r="E33" s="225">
        <f>C33-D33</f>
        <v>2700</v>
      </c>
      <c r="F33" s="236"/>
      <c r="G33" s="225">
        <f>G22+G23+G25-H26</f>
        <v>19800</v>
      </c>
      <c r="H33" s="225">
        <f>SUM(H28:H32)</f>
        <v>19300</v>
      </c>
      <c r="I33" s="225">
        <f>G33-H33</f>
        <v>500</v>
      </c>
      <c r="J33" s="67"/>
    </row>
    <row r="34" spans="1:10" x14ac:dyDescent="0.25">
      <c r="A34" s="201"/>
      <c r="B34" s="201"/>
      <c r="C34" s="201"/>
      <c r="D34" s="201"/>
      <c r="E34" s="201"/>
      <c r="F34" s="201"/>
      <c r="G34" s="201"/>
      <c r="H34" s="201"/>
      <c r="I34" s="201"/>
      <c r="J34" s="67"/>
    </row>
    <row r="35" spans="1:10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I35" s="67"/>
      <c r="J35" s="67"/>
    </row>
    <row r="36" spans="1:10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</row>
    <row r="37" spans="1:10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  <c r="H37" s="67"/>
      <c r="I37" s="67"/>
      <c r="J37" s="67"/>
    </row>
    <row r="38" spans="1:10" x14ac:dyDescent="0.25">
      <c r="A38" s="67"/>
      <c r="B38" s="67"/>
      <c r="C38" s="67"/>
      <c r="D38" s="67"/>
      <c r="E38" s="67"/>
      <c r="F38" s="67"/>
      <c r="G38" s="67"/>
      <c r="H38" s="67"/>
      <c r="I38" s="67"/>
      <c r="J38" s="67"/>
    </row>
  </sheetData>
  <pageMargins left="0.7" right="0.7" top="0.75" bottom="0.75" header="0.3" footer="0.3"/>
  <pageSetup orientation="portrait" horizontalDpi="0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J14" sqref="J14"/>
    </sheetView>
  </sheetViews>
  <sheetFormatPr defaultRowHeight="15" x14ac:dyDescent="0.25"/>
  <cols>
    <col min="1" max="1" width="18" customWidth="1"/>
  </cols>
  <sheetData>
    <row r="1" spans="1:10" ht="18.75" x14ac:dyDescent="0.3">
      <c r="A1" s="67"/>
      <c r="B1" s="67"/>
      <c r="C1" s="229" t="s">
        <v>350</v>
      </c>
      <c r="D1" s="229"/>
      <c r="E1" s="229"/>
      <c r="F1" s="229"/>
      <c r="G1" s="67"/>
      <c r="H1" s="67"/>
      <c r="I1" s="67"/>
      <c r="J1" s="67"/>
    </row>
    <row r="2" spans="1:10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</row>
    <row r="3" spans="1:10" ht="18.75" x14ac:dyDescent="0.3">
      <c r="A3" s="67"/>
      <c r="B3" s="67"/>
      <c r="C3" s="229" t="s">
        <v>352</v>
      </c>
      <c r="D3" s="229"/>
      <c r="E3" s="229"/>
      <c r="F3" s="229"/>
      <c r="G3" s="67"/>
      <c r="H3" s="67"/>
      <c r="I3" s="67"/>
      <c r="J3" s="67"/>
    </row>
    <row r="4" spans="1:10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</row>
    <row r="5" spans="1:10" x14ac:dyDescent="0.25">
      <c r="A5" s="2" t="s">
        <v>334</v>
      </c>
      <c r="B5" s="2">
        <v>1</v>
      </c>
      <c r="C5" s="249"/>
      <c r="D5" s="250">
        <f>'MARCH 20'!H5:H16</f>
        <v>0</v>
      </c>
      <c r="E5" s="251">
        <v>5000</v>
      </c>
      <c r="F5" s="251">
        <f>E5+D5</f>
        <v>5000</v>
      </c>
      <c r="G5" s="252">
        <v>5000</v>
      </c>
      <c r="H5" s="266">
        <f>F5-G5</f>
        <v>0</v>
      </c>
      <c r="I5" s="88"/>
      <c r="J5" s="82" t="s">
        <v>356</v>
      </c>
    </row>
    <row r="6" spans="1:10" x14ac:dyDescent="0.25">
      <c r="A6" s="4" t="s">
        <v>301</v>
      </c>
      <c r="B6" s="4">
        <v>2</v>
      </c>
      <c r="C6" s="254"/>
      <c r="D6" s="250">
        <f>'MARCH 20'!H6:H17</f>
        <v>500</v>
      </c>
      <c r="E6" s="255">
        <v>2500</v>
      </c>
      <c r="F6" s="251">
        <f t="shared" ref="F6:F16" si="0">E6+D6</f>
        <v>3000</v>
      </c>
      <c r="G6" s="252">
        <f>1300+1200</f>
        <v>2500</v>
      </c>
      <c r="H6" s="266">
        <f>F6-G6</f>
        <v>500</v>
      </c>
      <c r="I6" s="88"/>
      <c r="J6" s="67" t="s">
        <v>357</v>
      </c>
    </row>
    <row r="7" spans="1:10" x14ac:dyDescent="0.25">
      <c r="A7" s="2" t="s">
        <v>344</v>
      </c>
      <c r="B7" s="2">
        <v>3</v>
      </c>
      <c r="C7" s="254"/>
      <c r="D7" s="250">
        <f>'MARCH 20'!H7:H18</f>
        <v>0</v>
      </c>
      <c r="E7" s="251">
        <v>4500</v>
      </c>
      <c r="F7" s="251">
        <f t="shared" si="0"/>
        <v>4500</v>
      </c>
      <c r="G7" s="252">
        <v>4500</v>
      </c>
      <c r="H7" s="266">
        <f>F7-G7</f>
        <v>0</v>
      </c>
      <c r="I7" s="88"/>
      <c r="J7" s="67" t="s">
        <v>100</v>
      </c>
    </row>
    <row r="8" spans="1:10" x14ac:dyDescent="0.25">
      <c r="A8" s="4" t="s">
        <v>302</v>
      </c>
      <c r="B8" s="4">
        <v>4</v>
      </c>
      <c r="C8" s="254"/>
      <c r="D8" s="250">
        <f>'MARCH 20'!H8:H19</f>
        <v>0</v>
      </c>
      <c r="E8" s="251">
        <v>2500</v>
      </c>
      <c r="F8" s="251">
        <f t="shared" si="0"/>
        <v>2500</v>
      </c>
      <c r="G8" s="252">
        <v>2500</v>
      </c>
      <c r="H8" s="266">
        <f t="shared" ref="H8:H16" si="1">F8-G8</f>
        <v>0</v>
      </c>
      <c r="I8" s="88"/>
      <c r="J8" s="67" t="s">
        <v>100</v>
      </c>
    </row>
    <row r="9" spans="1:10" x14ac:dyDescent="0.25">
      <c r="A9" s="2"/>
      <c r="B9" s="4">
        <v>5</v>
      </c>
      <c r="C9" s="88"/>
      <c r="D9" s="250">
        <f>'MARCH 20'!H9:H20</f>
        <v>0</v>
      </c>
      <c r="E9" s="88"/>
      <c r="F9" s="251">
        <f t="shared" si="0"/>
        <v>0</v>
      </c>
      <c r="G9" s="88"/>
      <c r="H9" s="267"/>
      <c r="I9" s="88"/>
      <c r="J9" s="67"/>
    </row>
    <row r="10" spans="1:10" x14ac:dyDescent="0.25">
      <c r="A10" s="2" t="s">
        <v>351</v>
      </c>
      <c r="B10" s="2" t="s">
        <v>42</v>
      </c>
      <c r="C10" s="256"/>
      <c r="D10" s="250">
        <f>'MARCH 20'!H10:H21</f>
        <v>0</v>
      </c>
      <c r="E10" s="255">
        <v>1500</v>
      </c>
      <c r="F10" s="251">
        <f t="shared" si="0"/>
        <v>1500</v>
      </c>
      <c r="G10" s="252">
        <v>1500</v>
      </c>
      <c r="H10" s="266">
        <f t="shared" si="1"/>
        <v>0</v>
      </c>
      <c r="I10" s="88"/>
      <c r="J10" s="67" t="s">
        <v>100</v>
      </c>
    </row>
    <row r="11" spans="1:10" x14ac:dyDescent="0.25">
      <c r="A11" s="4" t="s">
        <v>345</v>
      </c>
      <c r="B11" s="4" t="s">
        <v>44</v>
      </c>
      <c r="C11" s="256"/>
      <c r="D11" s="250">
        <f>'MARCH 20'!H11:H22</f>
        <v>0</v>
      </c>
      <c r="E11" s="255">
        <v>1500</v>
      </c>
      <c r="F11" s="251">
        <f t="shared" si="0"/>
        <v>1500</v>
      </c>
      <c r="G11" s="252">
        <v>1500</v>
      </c>
      <c r="H11" s="266">
        <f t="shared" si="1"/>
        <v>0</v>
      </c>
      <c r="I11" s="88"/>
      <c r="J11" s="67" t="s">
        <v>100</v>
      </c>
    </row>
    <row r="12" spans="1:10" x14ac:dyDescent="0.25">
      <c r="A12" s="2" t="s">
        <v>333</v>
      </c>
      <c r="B12" s="2" t="s">
        <v>49</v>
      </c>
      <c r="C12" s="254"/>
      <c r="D12" s="250">
        <f>'MARCH 20'!H12:H23</f>
        <v>0</v>
      </c>
      <c r="E12" s="255">
        <v>1500</v>
      </c>
      <c r="F12" s="251">
        <f t="shared" si="0"/>
        <v>1500</v>
      </c>
      <c r="G12" s="252">
        <v>1500</v>
      </c>
      <c r="H12" s="266">
        <f t="shared" si="1"/>
        <v>0</v>
      </c>
      <c r="I12" s="88"/>
      <c r="J12" s="67" t="s">
        <v>100</v>
      </c>
    </row>
    <row r="13" spans="1:10" x14ac:dyDescent="0.25">
      <c r="A13" s="4" t="s">
        <v>327</v>
      </c>
      <c r="B13" s="4" t="s">
        <v>66</v>
      </c>
      <c r="C13" s="254"/>
      <c r="D13" s="250">
        <f>'MARCH 20'!H13:H24</f>
        <v>0</v>
      </c>
      <c r="E13" s="255">
        <v>1500</v>
      </c>
      <c r="F13" s="251">
        <f t="shared" si="0"/>
        <v>1500</v>
      </c>
      <c r="G13" s="252">
        <v>1500</v>
      </c>
      <c r="H13" s="266">
        <f t="shared" si="1"/>
        <v>0</v>
      </c>
      <c r="I13" s="88"/>
      <c r="J13" s="67" t="s">
        <v>358</v>
      </c>
    </row>
    <row r="14" spans="1:10" x14ac:dyDescent="0.25">
      <c r="A14" s="4" t="s">
        <v>227</v>
      </c>
      <c r="B14" s="4" t="s">
        <v>84</v>
      </c>
      <c r="C14" s="254"/>
      <c r="D14" s="250">
        <f>'MARCH 20'!H14:H25</f>
        <v>2200</v>
      </c>
      <c r="E14" s="255">
        <v>1500</v>
      </c>
      <c r="F14" s="251">
        <f t="shared" si="0"/>
        <v>3700</v>
      </c>
      <c r="G14" s="252">
        <v>1500</v>
      </c>
      <c r="H14" s="266">
        <f t="shared" si="1"/>
        <v>2200</v>
      </c>
      <c r="I14" s="88"/>
      <c r="J14" s="67" t="s">
        <v>100</v>
      </c>
    </row>
    <row r="15" spans="1:10" x14ac:dyDescent="0.25">
      <c r="A15" s="4"/>
      <c r="B15" s="4"/>
      <c r="C15" s="257"/>
      <c r="D15" s="250">
        <f>'MARCH 20'!H15:H26</f>
        <v>0</v>
      </c>
      <c r="E15" s="255"/>
      <c r="F15" s="251">
        <f t="shared" si="0"/>
        <v>0</v>
      </c>
      <c r="G15" s="252"/>
      <c r="H15" s="253">
        <f t="shared" si="1"/>
        <v>0</v>
      </c>
      <c r="I15" s="88"/>
      <c r="J15" s="67"/>
    </row>
    <row r="16" spans="1:10" x14ac:dyDescent="0.25">
      <c r="A16" s="4"/>
      <c r="B16" s="4"/>
      <c r="C16" s="254"/>
      <c r="D16" s="250">
        <f>'MARCH 20'!H16:H27</f>
        <v>0</v>
      </c>
      <c r="E16" s="251"/>
      <c r="F16" s="251">
        <f t="shared" si="0"/>
        <v>0</v>
      </c>
      <c r="G16" s="252"/>
      <c r="H16" s="253">
        <f t="shared" si="1"/>
        <v>0</v>
      </c>
      <c r="I16" s="88"/>
      <c r="J16" s="67"/>
    </row>
    <row r="17" spans="1:13" x14ac:dyDescent="0.25">
      <c r="A17" s="16" t="s">
        <v>2</v>
      </c>
      <c r="B17" s="2"/>
      <c r="C17" s="261">
        <f>SUM(C5:C16)</f>
        <v>0</v>
      </c>
      <c r="D17" s="250">
        <f>SUM(D5:D16)</f>
        <v>2700</v>
      </c>
      <c r="E17" s="258">
        <f>SUM(E5:E16)</f>
        <v>22000</v>
      </c>
      <c r="F17" s="251">
        <f>E17+D17</f>
        <v>24700</v>
      </c>
      <c r="G17" s="259">
        <f>SUM(G5:G16)</f>
        <v>22000</v>
      </c>
      <c r="H17" s="260">
        <f>SUM(H5:H16)</f>
        <v>2700</v>
      </c>
      <c r="I17" s="223">
        <f>SUM(I5:I16)</f>
        <v>0</v>
      </c>
      <c r="J17" s="67"/>
    </row>
    <row r="18" spans="1:13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</row>
    <row r="19" spans="1:13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</row>
    <row r="20" spans="1:13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  <c r="J20" s="67"/>
      <c r="K20" s="265"/>
    </row>
    <row r="21" spans="1:13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</row>
    <row r="22" spans="1:13" x14ac:dyDescent="0.25">
      <c r="A22" s="114" t="s">
        <v>249</v>
      </c>
      <c r="B22" s="114"/>
      <c r="C22" s="225">
        <f>E17</f>
        <v>22000</v>
      </c>
      <c r="D22" s="114"/>
      <c r="E22" s="114"/>
      <c r="F22" s="114" t="s">
        <v>249</v>
      </c>
      <c r="G22" s="225">
        <f>G17</f>
        <v>22000</v>
      </c>
      <c r="H22" s="114"/>
      <c r="I22" s="114"/>
      <c r="J22" s="67"/>
    </row>
    <row r="23" spans="1:13" x14ac:dyDescent="0.25">
      <c r="A23" s="114" t="s">
        <v>182</v>
      </c>
      <c r="B23" s="114"/>
      <c r="C23" s="225">
        <f>'MARCH 20'!E33</f>
        <v>2700</v>
      </c>
      <c r="D23" s="114"/>
      <c r="E23" s="114"/>
      <c r="F23" s="114" t="s">
        <v>182</v>
      </c>
      <c r="G23" s="225">
        <f>'MARCH 20'!I33</f>
        <v>500</v>
      </c>
      <c r="H23" s="114"/>
      <c r="I23" s="114"/>
      <c r="J23" s="67"/>
    </row>
    <row r="24" spans="1:13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67"/>
      <c r="M24">
        <f>1000-480</f>
        <v>520</v>
      </c>
    </row>
    <row r="25" spans="1:13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</row>
    <row r="26" spans="1:13" x14ac:dyDescent="0.25">
      <c r="A26" s="114" t="s">
        <v>258</v>
      </c>
      <c r="B26" s="114"/>
      <c r="C26" s="209">
        <v>0.1</v>
      </c>
      <c r="D26" s="225">
        <f>C26*C22</f>
        <v>2200</v>
      </c>
      <c r="E26" s="114"/>
      <c r="F26" s="114" t="s">
        <v>258</v>
      </c>
      <c r="G26" s="209">
        <v>0.1</v>
      </c>
      <c r="H26" s="225">
        <f>G26*C22</f>
        <v>2200</v>
      </c>
      <c r="I26" s="114"/>
      <c r="J26" s="67"/>
    </row>
    <row r="27" spans="1:13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</row>
    <row r="28" spans="1:13" x14ac:dyDescent="0.25">
      <c r="A28" s="243"/>
      <c r="B28" s="243"/>
      <c r="C28" s="88"/>
      <c r="D28" s="225"/>
      <c r="E28" s="114"/>
      <c r="F28" s="243"/>
      <c r="G28" s="243"/>
      <c r="H28" s="88"/>
      <c r="I28" s="225"/>
      <c r="J28" s="67"/>
      <c r="K28" s="265">
        <f>G22-1300</f>
        <v>20700</v>
      </c>
      <c r="L28" s="265"/>
    </row>
    <row r="29" spans="1:13" x14ac:dyDescent="0.25">
      <c r="A29" s="231" t="s">
        <v>96</v>
      </c>
      <c r="B29" s="231"/>
      <c r="C29" s="88"/>
      <c r="D29" s="114"/>
      <c r="E29" s="114"/>
      <c r="F29" s="231" t="s">
        <v>96</v>
      </c>
      <c r="G29" s="231"/>
      <c r="H29" s="88"/>
      <c r="I29" s="114"/>
      <c r="J29" s="67"/>
      <c r="K29" s="265">
        <f>K28-H31</f>
        <v>1500</v>
      </c>
      <c r="L29" s="265"/>
    </row>
    <row r="30" spans="1:13" x14ac:dyDescent="0.25">
      <c r="A30" s="231" t="s">
        <v>353</v>
      </c>
      <c r="B30" s="231"/>
      <c r="C30" s="114"/>
      <c r="D30" s="115">
        <v>500</v>
      </c>
      <c r="E30" s="114"/>
      <c r="F30" s="231" t="s">
        <v>353</v>
      </c>
      <c r="G30" s="231"/>
      <c r="H30" s="114">
        <v>500</v>
      </c>
      <c r="I30" s="115"/>
      <c r="J30" s="67"/>
      <c r="L30" s="265"/>
    </row>
    <row r="31" spans="1:13" x14ac:dyDescent="0.25">
      <c r="A31" s="231" t="s">
        <v>355</v>
      </c>
      <c r="B31" s="67"/>
      <c r="C31" s="114"/>
      <c r="D31" s="115">
        <f>E7+E8+E5+E10+E11+E12+E14+1200</f>
        <v>19200</v>
      </c>
      <c r="E31" s="114"/>
      <c r="F31" s="231" t="s">
        <v>355</v>
      </c>
      <c r="G31" s="67"/>
      <c r="H31" s="225">
        <f>E7+E8+E5+E10+E11+E12+E14+1200</f>
        <v>19200</v>
      </c>
      <c r="I31" s="115"/>
      <c r="J31" s="67"/>
    </row>
    <row r="32" spans="1:13" x14ac:dyDescent="0.25">
      <c r="A32" s="212"/>
      <c r="B32" s="212"/>
      <c r="C32" s="114"/>
      <c r="D32" s="115"/>
      <c r="E32" s="207"/>
      <c r="F32" s="212"/>
      <c r="G32" s="212"/>
      <c r="H32" s="114"/>
      <c r="I32" s="115"/>
      <c r="J32" s="67"/>
    </row>
    <row r="33" spans="1:10" x14ac:dyDescent="0.25">
      <c r="A33" s="232" t="s">
        <v>2</v>
      </c>
      <c r="B33" s="232"/>
      <c r="C33" s="225">
        <f>C22+C23+C24+C25-D26</f>
        <v>22500</v>
      </c>
      <c r="D33" s="225">
        <f>SUM(D28:D32)</f>
        <v>19700</v>
      </c>
      <c r="E33" s="225">
        <f>C33-D33</f>
        <v>2800</v>
      </c>
      <c r="F33" s="236"/>
      <c r="G33" s="225">
        <f>G22+G23+G25-H26</f>
        <v>20300</v>
      </c>
      <c r="H33" s="225">
        <f>SUM(H28:H32)</f>
        <v>19700</v>
      </c>
      <c r="I33" s="225">
        <f>G33-H33</f>
        <v>600</v>
      </c>
      <c r="J33" s="67"/>
    </row>
    <row r="34" spans="1:10" x14ac:dyDescent="0.25">
      <c r="A34" s="201"/>
      <c r="B34" s="201"/>
      <c r="C34" s="201"/>
      <c r="D34" s="201"/>
      <c r="E34" s="201"/>
      <c r="F34" s="201"/>
      <c r="G34" s="201"/>
      <c r="H34" s="201"/>
      <c r="I34" s="201"/>
      <c r="J34" s="67"/>
    </row>
    <row r="35" spans="1:10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I35" s="67"/>
      <c r="J35" s="67"/>
    </row>
    <row r="36" spans="1:10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</row>
    <row r="37" spans="1:10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  <c r="H37" s="67"/>
      <c r="I37" s="67"/>
      <c r="J37" s="67"/>
    </row>
    <row r="38" spans="1:10" x14ac:dyDescent="0.25">
      <c r="A38" s="67"/>
      <c r="B38" s="67"/>
      <c r="C38" s="67"/>
      <c r="D38" s="67"/>
      <c r="E38" s="67"/>
      <c r="F38" s="67"/>
      <c r="G38" s="67"/>
      <c r="H38" s="67"/>
      <c r="I38" s="67"/>
      <c r="J38" s="67"/>
    </row>
  </sheetData>
  <pageMargins left="0.7" right="0.7" top="0.75" bottom="0.75" header="0.3" footer="0.3"/>
  <pageSetup orientation="portrait" horizontalDpi="0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H26" sqref="H26"/>
    </sheetView>
  </sheetViews>
  <sheetFormatPr defaultRowHeight="15" x14ac:dyDescent="0.25"/>
  <cols>
    <col min="1" max="1" width="15.7109375" customWidth="1"/>
  </cols>
  <sheetData>
    <row r="1" spans="1:11" ht="18.75" x14ac:dyDescent="0.3">
      <c r="A1" s="67"/>
      <c r="B1" s="67"/>
      <c r="C1" s="229" t="s">
        <v>350</v>
      </c>
      <c r="D1" s="229"/>
      <c r="E1" s="229"/>
      <c r="F1" s="229"/>
      <c r="G1" s="67"/>
      <c r="H1" s="67"/>
      <c r="I1" s="67"/>
      <c r="J1" s="67"/>
      <c r="K1" s="67"/>
    </row>
    <row r="2" spans="1:11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  <c r="K2" s="67"/>
    </row>
    <row r="3" spans="1:11" ht="18.75" x14ac:dyDescent="0.3">
      <c r="A3" s="67"/>
      <c r="B3" s="67"/>
      <c r="C3" s="229" t="s">
        <v>354</v>
      </c>
      <c r="D3" s="229"/>
      <c r="E3" s="229"/>
      <c r="F3" s="229"/>
      <c r="G3" s="67"/>
      <c r="H3" s="67"/>
      <c r="I3" s="67"/>
      <c r="J3" s="67"/>
      <c r="K3" s="67"/>
    </row>
    <row r="4" spans="1:11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  <c r="K4" s="67"/>
    </row>
    <row r="5" spans="1:11" x14ac:dyDescent="0.25">
      <c r="A5" s="2" t="s">
        <v>334</v>
      </c>
      <c r="B5" s="2">
        <v>1</v>
      </c>
      <c r="C5" s="249"/>
      <c r="D5" s="250">
        <f>'APRIL 20'!H5:H16</f>
        <v>0</v>
      </c>
      <c r="E5" s="251">
        <v>5000</v>
      </c>
      <c r="F5" s="251">
        <f>E5+D5</f>
        <v>5000</v>
      </c>
      <c r="G5" s="252"/>
      <c r="H5" s="266">
        <f>F5-G5</f>
        <v>5000</v>
      </c>
      <c r="I5" s="88"/>
      <c r="J5" s="67"/>
      <c r="K5" s="67"/>
    </row>
    <row r="6" spans="1:11" x14ac:dyDescent="0.25">
      <c r="A6" s="4" t="s">
        <v>301</v>
      </c>
      <c r="B6" s="4">
        <v>2</v>
      </c>
      <c r="C6" s="254"/>
      <c r="D6" s="250">
        <f>'APRIL 20'!H6:H17</f>
        <v>500</v>
      </c>
      <c r="E6" s="255">
        <v>2500</v>
      </c>
      <c r="F6" s="251">
        <f t="shared" ref="F6:F16" si="0">E6+D6</f>
        <v>3000</v>
      </c>
      <c r="G6" s="252"/>
      <c r="H6" s="266">
        <f>F6-G6</f>
        <v>3000</v>
      </c>
      <c r="I6" s="88"/>
      <c r="J6" s="67"/>
      <c r="K6" s="67"/>
    </row>
    <row r="7" spans="1:11" x14ac:dyDescent="0.25">
      <c r="A7" s="2" t="s">
        <v>344</v>
      </c>
      <c r="B7" s="2">
        <v>3</v>
      </c>
      <c r="C7" s="254"/>
      <c r="D7" s="250">
        <f>'APRIL 20'!H7:H18</f>
        <v>0</v>
      </c>
      <c r="E7" s="251">
        <v>4500</v>
      </c>
      <c r="F7" s="251">
        <f t="shared" si="0"/>
        <v>4500</v>
      </c>
      <c r="G7" s="252"/>
      <c r="H7" s="266">
        <f>F7-G7</f>
        <v>4500</v>
      </c>
      <c r="I7" s="88"/>
      <c r="J7" s="67"/>
      <c r="K7" s="67"/>
    </row>
    <row r="8" spans="1:11" x14ac:dyDescent="0.25">
      <c r="A8" s="4" t="s">
        <v>302</v>
      </c>
      <c r="B8" s="4">
        <v>4</v>
      </c>
      <c r="C8" s="254"/>
      <c r="D8" s="250">
        <f>'APRIL 20'!H8:H19</f>
        <v>0</v>
      </c>
      <c r="E8" s="251">
        <v>2500</v>
      </c>
      <c r="F8" s="251">
        <f t="shared" si="0"/>
        <v>2500</v>
      </c>
      <c r="G8" s="252"/>
      <c r="H8" s="266">
        <f t="shared" ref="H8:H16" si="1">F8-G8</f>
        <v>2500</v>
      </c>
      <c r="I8" s="88"/>
      <c r="J8" s="67"/>
      <c r="K8" s="67"/>
    </row>
    <row r="9" spans="1:11" x14ac:dyDescent="0.25">
      <c r="A9" s="2"/>
      <c r="B9" s="4">
        <v>5</v>
      </c>
      <c r="C9" s="88"/>
      <c r="D9" s="250">
        <f>'APRIL 20'!H9:H20</f>
        <v>0</v>
      </c>
      <c r="E9" s="88"/>
      <c r="F9" s="251">
        <f t="shared" si="0"/>
        <v>0</v>
      </c>
      <c r="G9" s="88"/>
      <c r="H9" s="267"/>
      <c r="I9" s="88"/>
      <c r="J9" s="67"/>
      <c r="K9" s="67"/>
    </row>
    <row r="10" spans="1:11" x14ac:dyDescent="0.25">
      <c r="A10" s="2" t="s">
        <v>351</v>
      </c>
      <c r="B10" s="2" t="s">
        <v>42</v>
      </c>
      <c r="C10" s="256"/>
      <c r="D10" s="250">
        <f>'APRIL 20'!H10:H21</f>
        <v>0</v>
      </c>
      <c r="E10" s="255">
        <v>1500</v>
      </c>
      <c r="F10" s="251">
        <f t="shared" si="0"/>
        <v>1500</v>
      </c>
      <c r="G10" s="252"/>
      <c r="H10" s="266">
        <f t="shared" si="1"/>
        <v>1500</v>
      </c>
      <c r="I10" s="88"/>
      <c r="J10" s="67"/>
      <c r="K10" s="67"/>
    </row>
    <row r="11" spans="1:11" x14ac:dyDescent="0.25">
      <c r="A11" s="4" t="s">
        <v>345</v>
      </c>
      <c r="B11" s="4" t="s">
        <v>44</v>
      </c>
      <c r="C11" s="256"/>
      <c r="D11" s="250">
        <f>'APRIL 20'!H11:H22</f>
        <v>0</v>
      </c>
      <c r="E11" s="255">
        <v>1500</v>
      </c>
      <c r="F11" s="251">
        <f t="shared" si="0"/>
        <v>1500</v>
      </c>
      <c r="G11" s="252"/>
      <c r="H11" s="266">
        <f t="shared" si="1"/>
        <v>1500</v>
      </c>
      <c r="I11" s="88"/>
      <c r="J11" s="67"/>
      <c r="K11" s="67"/>
    </row>
    <row r="12" spans="1:11" x14ac:dyDescent="0.25">
      <c r="A12" s="2" t="s">
        <v>333</v>
      </c>
      <c r="B12" s="2" t="s">
        <v>49</v>
      </c>
      <c r="C12" s="254"/>
      <c r="D12" s="250">
        <f>'APRIL 20'!H12:H23</f>
        <v>0</v>
      </c>
      <c r="E12" s="255">
        <v>1500</v>
      </c>
      <c r="F12" s="251">
        <f t="shared" si="0"/>
        <v>1500</v>
      </c>
      <c r="G12" s="252"/>
      <c r="H12" s="266">
        <f t="shared" si="1"/>
        <v>1500</v>
      </c>
      <c r="I12" s="88"/>
      <c r="J12" s="67"/>
      <c r="K12" s="67"/>
    </row>
    <row r="13" spans="1:11" x14ac:dyDescent="0.25">
      <c r="A13" s="4" t="s">
        <v>327</v>
      </c>
      <c r="B13" s="4" t="s">
        <v>66</v>
      </c>
      <c r="C13" s="254"/>
      <c r="D13" s="250">
        <f>'APRIL 20'!H13:H24</f>
        <v>0</v>
      </c>
      <c r="E13" s="255">
        <v>1500</v>
      </c>
      <c r="F13" s="251">
        <f t="shared" si="0"/>
        <v>1500</v>
      </c>
      <c r="G13" s="252"/>
      <c r="H13" s="266">
        <f t="shared" si="1"/>
        <v>1500</v>
      </c>
      <c r="I13" s="88"/>
      <c r="J13" s="67"/>
      <c r="K13" s="67"/>
    </row>
    <row r="14" spans="1:11" x14ac:dyDescent="0.25">
      <c r="A14" s="4" t="s">
        <v>227</v>
      </c>
      <c r="B14" s="4" t="s">
        <v>84</v>
      </c>
      <c r="C14" s="254"/>
      <c r="D14" s="250">
        <f>'APRIL 20'!H14:H25</f>
        <v>2200</v>
      </c>
      <c r="E14" s="255">
        <v>1500</v>
      </c>
      <c r="F14" s="251">
        <f t="shared" si="0"/>
        <v>3700</v>
      </c>
      <c r="G14" s="252"/>
      <c r="H14" s="266">
        <f t="shared" si="1"/>
        <v>3700</v>
      </c>
      <c r="I14" s="88"/>
      <c r="J14" s="67"/>
      <c r="K14" s="67"/>
    </row>
    <row r="15" spans="1:11" x14ac:dyDescent="0.25">
      <c r="A15" s="4"/>
      <c r="B15" s="4"/>
      <c r="C15" s="257"/>
      <c r="D15" s="250">
        <f>'APRIL 20'!H15:H26</f>
        <v>0</v>
      </c>
      <c r="E15" s="255"/>
      <c r="F15" s="251">
        <f t="shared" si="0"/>
        <v>0</v>
      </c>
      <c r="G15" s="252"/>
      <c r="H15" s="253">
        <f t="shared" si="1"/>
        <v>0</v>
      </c>
      <c r="I15" s="88"/>
      <c r="J15" s="67"/>
      <c r="K15" s="67"/>
    </row>
    <row r="16" spans="1:11" x14ac:dyDescent="0.25">
      <c r="A16" s="4"/>
      <c r="B16" s="4"/>
      <c r="C16" s="254"/>
      <c r="D16" s="250">
        <f>'APRIL 20'!H16:H27</f>
        <v>0</v>
      </c>
      <c r="E16" s="251"/>
      <c r="F16" s="251">
        <f t="shared" si="0"/>
        <v>0</v>
      </c>
      <c r="G16" s="252"/>
      <c r="H16" s="253">
        <f t="shared" si="1"/>
        <v>0</v>
      </c>
      <c r="I16" s="88"/>
      <c r="J16" s="67"/>
      <c r="K16" s="67"/>
    </row>
    <row r="17" spans="1:11" x14ac:dyDescent="0.25">
      <c r="A17" s="16" t="s">
        <v>2</v>
      </c>
      <c r="B17" s="2"/>
      <c r="C17" s="261">
        <f>SUM(C5:C16)</f>
        <v>0</v>
      </c>
      <c r="D17" s="250">
        <f>SUM(D5:D16)</f>
        <v>2700</v>
      </c>
      <c r="E17" s="258">
        <f>SUM(E5:E16)</f>
        <v>22000</v>
      </c>
      <c r="F17" s="251">
        <f>E17+D17</f>
        <v>24700</v>
      </c>
      <c r="G17" s="259">
        <f>SUM(G5:G16)</f>
        <v>0</v>
      </c>
      <c r="H17" s="260">
        <f>SUM(H5:H16)</f>
        <v>24700</v>
      </c>
      <c r="I17" s="223">
        <f>SUM(I5:I16)</f>
        <v>0</v>
      </c>
      <c r="J17" s="67"/>
      <c r="K17" s="67"/>
    </row>
    <row r="18" spans="1:11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  <c r="K18" s="67"/>
    </row>
    <row r="19" spans="1:11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spans="1:11" x14ac:dyDescent="0.25">
      <c r="A20" s="205" t="s">
        <v>148</v>
      </c>
      <c r="B20" s="205"/>
      <c r="C20" s="201"/>
      <c r="D20" s="102"/>
      <c r="E20" s="103"/>
      <c r="F20" s="205"/>
      <c r="G20" s="201"/>
      <c r="H20" s="102"/>
      <c r="I20" s="103"/>
      <c r="J20" s="67"/>
      <c r="K20" s="67"/>
    </row>
    <row r="21" spans="1:11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  <c r="K21" s="67"/>
    </row>
    <row r="22" spans="1:11" x14ac:dyDescent="0.25">
      <c r="A22" s="114" t="s">
        <v>252</v>
      </c>
      <c r="B22" s="114"/>
      <c r="C22" s="225">
        <f>E17</f>
        <v>22000</v>
      </c>
      <c r="D22" s="114"/>
      <c r="E22" s="114"/>
      <c r="F22" s="114" t="s">
        <v>252</v>
      </c>
      <c r="G22" s="225">
        <f>G17</f>
        <v>0</v>
      </c>
      <c r="H22" s="114"/>
      <c r="I22" s="114"/>
      <c r="J22" s="67"/>
      <c r="K22" s="67"/>
    </row>
    <row r="23" spans="1:11" x14ac:dyDescent="0.25">
      <c r="A23" s="114" t="s">
        <v>182</v>
      </c>
      <c r="B23" s="114"/>
      <c r="C23" s="225">
        <f>'APRIL 20'!E33</f>
        <v>2800</v>
      </c>
      <c r="D23" s="114"/>
      <c r="E23" s="114"/>
      <c r="F23" s="114" t="s">
        <v>182</v>
      </c>
      <c r="G23" s="225">
        <f>'APRIL 20'!I33</f>
        <v>600</v>
      </c>
      <c r="H23" s="114"/>
      <c r="I23" s="114"/>
      <c r="J23" s="67"/>
      <c r="K23" s="67"/>
    </row>
    <row r="24" spans="1:11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67"/>
      <c r="K24" s="67"/>
    </row>
    <row r="25" spans="1:11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  <c r="K25" s="67"/>
    </row>
    <row r="26" spans="1:11" x14ac:dyDescent="0.25">
      <c r="A26" s="114" t="s">
        <v>258</v>
      </c>
      <c r="B26" s="114"/>
      <c r="C26" s="209">
        <v>0.1</v>
      </c>
      <c r="D26" s="225">
        <f>C26*C22</f>
        <v>2200</v>
      </c>
      <c r="E26" s="114"/>
      <c r="F26" s="114" t="s">
        <v>258</v>
      </c>
      <c r="G26" s="209">
        <v>0.1</v>
      </c>
      <c r="H26" s="225"/>
      <c r="I26" s="114"/>
      <c r="J26" s="67"/>
      <c r="K26" s="67"/>
    </row>
    <row r="27" spans="1:11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  <c r="K27" s="67"/>
    </row>
    <row r="28" spans="1:11" x14ac:dyDescent="0.25">
      <c r="A28" s="243"/>
      <c r="B28" s="243"/>
      <c r="C28" s="88"/>
      <c r="D28" s="225"/>
      <c r="E28" s="114"/>
      <c r="F28" s="243"/>
      <c r="G28" s="243"/>
      <c r="H28" s="88"/>
      <c r="I28" s="225"/>
      <c r="J28" s="67"/>
      <c r="K28" s="67"/>
    </row>
    <row r="29" spans="1:11" x14ac:dyDescent="0.25">
      <c r="A29" s="231" t="s">
        <v>96</v>
      </c>
      <c r="B29" s="231"/>
      <c r="C29" s="88"/>
      <c r="D29" s="114"/>
      <c r="E29" s="114"/>
      <c r="F29" s="231" t="s">
        <v>96</v>
      </c>
      <c r="G29" s="231"/>
      <c r="H29" s="88"/>
      <c r="I29" s="114"/>
      <c r="J29" s="67"/>
      <c r="K29" s="67"/>
    </row>
    <row r="30" spans="1:11" x14ac:dyDescent="0.25">
      <c r="A30" s="231"/>
      <c r="B30" s="231"/>
      <c r="C30" s="114"/>
      <c r="D30" s="115"/>
      <c r="E30" s="114"/>
      <c r="F30" s="231"/>
      <c r="G30" s="231"/>
      <c r="H30" s="114"/>
      <c r="I30" s="115"/>
      <c r="J30" s="67"/>
      <c r="K30" s="67"/>
    </row>
    <row r="31" spans="1:11" x14ac:dyDescent="0.25">
      <c r="A31" s="231"/>
      <c r="B31" s="67"/>
      <c r="C31" s="114"/>
      <c r="D31" s="115"/>
      <c r="E31" s="114"/>
      <c r="F31" s="231"/>
      <c r="G31" s="67"/>
      <c r="H31" s="114"/>
      <c r="I31" s="115"/>
      <c r="J31" s="67"/>
      <c r="K31" s="67"/>
    </row>
    <row r="32" spans="1:11" x14ac:dyDescent="0.25">
      <c r="A32" s="212"/>
      <c r="B32" s="212"/>
      <c r="C32" s="114"/>
      <c r="D32" s="115"/>
      <c r="E32" s="207"/>
      <c r="F32" s="212"/>
      <c r="G32" s="212"/>
      <c r="H32" s="114"/>
      <c r="I32" s="115"/>
      <c r="J32" s="67"/>
      <c r="K32" s="67"/>
    </row>
    <row r="33" spans="1:11" x14ac:dyDescent="0.25">
      <c r="A33" s="232" t="s">
        <v>2</v>
      </c>
      <c r="B33" s="232"/>
      <c r="C33" s="225">
        <f>C22+C23+C24+C25-D26</f>
        <v>22600</v>
      </c>
      <c r="D33" s="225">
        <f>SUM(D28:D32)</f>
        <v>0</v>
      </c>
      <c r="E33" s="225">
        <f>C33-D33</f>
        <v>22600</v>
      </c>
      <c r="F33" s="236"/>
      <c r="G33" s="225">
        <f>G22+G23+G25-H26</f>
        <v>600</v>
      </c>
      <c r="H33" s="225">
        <f>SUM(H28:H32)</f>
        <v>0</v>
      </c>
      <c r="I33" s="225">
        <f>G33-H33</f>
        <v>600</v>
      </c>
      <c r="J33" s="67"/>
      <c r="K33" s="67"/>
    </row>
    <row r="34" spans="1:11" x14ac:dyDescent="0.25">
      <c r="A34" s="201"/>
      <c r="B34" s="201"/>
      <c r="C34" s="201"/>
      <c r="D34" s="201"/>
      <c r="E34" s="201"/>
      <c r="F34" s="201"/>
      <c r="G34" s="201"/>
      <c r="H34" s="201"/>
      <c r="I34" s="201"/>
      <c r="J34" s="67"/>
      <c r="K34" s="67"/>
    </row>
    <row r="35" spans="1:11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I35" s="67"/>
      <c r="J35" s="67"/>
      <c r="K35" s="67"/>
    </row>
    <row r="36" spans="1:11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  <c r="K36" s="67"/>
    </row>
    <row r="37" spans="1:11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  <c r="H37" s="67"/>
      <c r="I37" s="67"/>
      <c r="J37" s="67"/>
      <c r="K37" s="67"/>
    </row>
    <row r="38" spans="1:11" x14ac:dyDescent="0.25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4" workbookViewId="0">
      <selection sqref="A1:L37"/>
    </sheetView>
  </sheetViews>
  <sheetFormatPr defaultRowHeight="15" x14ac:dyDescent="0.25"/>
  <cols>
    <col min="1" max="1" width="14.7109375" customWidth="1"/>
    <col min="2" max="2" width="5" customWidth="1"/>
    <col min="3" max="3" width="8.85546875" customWidth="1"/>
    <col min="4" max="4" width="8" customWidth="1"/>
    <col min="8" max="8" width="8.140625" customWidth="1"/>
  </cols>
  <sheetData>
    <row r="1" spans="1:11" ht="18.75" x14ac:dyDescent="0.3">
      <c r="A1" s="67"/>
      <c r="B1" s="67"/>
      <c r="C1" s="229" t="s">
        <v>350</v>
      </c>
      <c r="D1" s="229"/>
      <c r="E1" s="229"/>
      <c r="F1" s="229"/>
      <c r="G1" s="67"/>
      <c r="H1" s="67"/>
      <c r="I1" s="67"/>
      <c r="J1" s="67"/>
      <c r="K1" s="67"/>
    </row>
    <row r="2" spans="1:11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  <c r="K2" s="67"/>
    </row>
    <row r="3" spans="1:11" ht="18.75" x14ac:dyDescent="0.3">
      <c r="A3" s="67"/>
      <c r="B3" s="67"/>
      <c r="C3" s="229" t="s">
        <v>359</v>
      </c>
      <c r="D3" s="229"/>
      <c r="E3" s="229"/>
      <c r="F3" s="229"/>
      <c r="G3" s="67"/>
      <c r="H3" s="67"/>
      <c r="I3" s="67"/>
      <c r="J3" s="67"/>
      <c r="K3" s="67"/>
    </row>
    <row r="4" spans="1:11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  <c r="K4" s="67"/>
    </row>
    <row r="5" spans="1:11" x14ac:dyDescent="0.25">
      <c r="A5" s="2" t="s">
        <v>334</v>
      </c>
      <c r="B5" s="2">
        <v>1</v>
      </c>
      <c r="C5" s="249"/>
      <c r="D5" s="250"/>
      <c r="E5" s="251">
        <v>5000</v>
      </c>
      <c r="F5" s="251">
        <f>E5+D5</f>
        <v>5000</v>
      </c>
      <c r="G5" s="252">
        <v>5000</v>
      </c>
      <c r="H5" s="266">
        <f>F5-G5</f>
        <v>0</v>
      </c>
      <c r="I5" s="88"/>
      <c r="J5" s="67"/>
      <c r="K5" s="67"/>
    </row>
    <row r="6" spans="1:11" x14ac:dyDescent="0.25">
      <c r="A6" s="4" t="s">
        <v>368</v>
      </c>
      <c r="B6" s="4">
        <v>2</v>
      </c>
      <c r="C6" s="254"/>
      <c r="D6" s="250"/>
      <c r="E6" s="255">
        <v>2500</v>
      </c>
      <c r="F6" s="251">
        <f t="shared" ref="F6:F16" si="0">E6+D6</f>
        <v>2500</v>
      </c>
      <c r="G6" s="252">
        <f>2000</f>
        <v>2000</v>
      </c>
      <c r="H6" s="266">
        <f>F6-G6</f>
        <v>500</v>
      </c>
      <c r="I6" s="88"/>
      <c r="J6" s="67"/>
      <c r="K6" s="67"/>
    </row>
    <row r="7" spans="1:11" x14ac:dyDescent="0.25">
      <c r="A7" s="2" t="s">
        <v>260</v>
      </c>
      <c r="B7" s="2">
        <v>3</v>
      </c>
      <c r="C7" s="254"/>
      <c r="D7" s="250"/>
      <c r="E7" s="251"/>
      <c r="F7" s="251">
        <f t="shared" si="0"/>
        <v>0</v>
      </c>
      <c r="G7" s="252"/>
      <c r="H7" s="266">
        <f t="shared" ref="H7:H8" si="1">F7-G7</f>
        <v>0</v>
      </c>
      <c r="I7" s="88"/>
      <c r="J7" s="67"/>
      <c r="K7" s="67"/>
    </row>
    <row r="8" spans="1:11" x14ac:dyDescent="0.25">
      <c r="A8" s="4" t="s">
        <v>302</v>
      </c>
      <c r="B8" s="4">
        <v>4</v>
      </c>
      <c r="C8" s="254"/>
      <c r="D8" s="250"/>
      <c r="E8" s="251">
        <v>2500</v>
      </c>
      <c r="F8" s="251">
        <f t="shared" si="0"/>
        <v>2500</v>
      </c>
      <c r="G8" s="252">
        <v>2500</v>
      </c>
      <c r="H8" s="266">
        <f t="shared" si="1"/>
        <v>0</v>
      </c>
      <c r="I8" s="88"/>
      <c r="J8" s="67"/>
      <c r="K8" s="67"/>
    </row>
    <row r="9" spans="1:11" x14ac:dyDescent="0.25">
      <c r="A9" s="2" t="s">
        <v>360</v>
      </c>
      <c r="B9" s="4">
        <v>5</v>
      </c>
      <c r="C9" s="88"/>
      <c r="D9" s="250"/>
      <c r="E9" s="88">
        <v>2000</v>
      </c>
      <c r="F9" s="251">
        <f t="shared" si="0"/>
        <v>2000</v>
      </c>
      <c r="G9" s="88">
        <v>2000</v>
      </c>
      <c r="H9" s="266">
        <f>F9-G9</f>
        <v>0</v>
      </c>
      <c r="I9" s="88"/>
      <c r="J9" s="67"/>
      <c r="K9" s="67"/>
    </row>
    <row r="10" spans="1:11" x14ac:dyDescent="0.25">
      <c r="A10" s="2" t="s">
        <v>100</v>
      </c>
      <c r="B10" s="2" t="s">
        <v>42</v>
      </c>
      <c r="C10" s="256"/>
      <c r="D10" s="250"/>
      <c r="E10" s="255"/>
      <c r="F10" s="251">
        <f t="shared" si="0"/>
        <v>0</v>
      </c>
      <c r="G10" s="252"/>
      <c r="H10" s="266">
        <f t="shared" ref="H10:H16" si="2">F10-G10</f>
        <v>0</v>
      </c>
      <c r="I10" s="88"/>
      <c r="J10" s="67"/>
      <c r="K10" s="67"/>
    </row>
    <row r="11" spans="1:11" x14ac:dyDescent="0.25">
      <c r="A11" s="4" t="s">
        <v>170</v>
      </c>
      <c r="B11" s="4" t="s">
        <v>44</v>
      </c>
      <c r="C11" s="256"/>
      <c r="D11" s="250"/>
      <c r="E11" s="255">
        <v>1500</v>
      </c>
      <c r="F11" s="251">
        <f t="shared" si="0"/>
        <v>1500</v>
      </c>
      <c r="G11" s="252">
        <v>1500</v>
      </c>
      <c r="H11" s="266">
        <f t="shared" si="2"/>
        <v>0</v>
      </c>
      <c r="I11" s="88"/>
      <c r="J11" s="67" t="s">
        <v>363</v>
      </c>
      <c r="K11" s="67"/>
    </row>
    <row r="12" spans="1:11" x14ac:dyDescent="0.25">
      <c r="A12" s="2" t="s">
        <v>361</v>
      </c>
      <c r="B12" s="2" t="s">
        <v>49</v>
      </c>
      <c r="C12" s="254"/>
      <c r="D12" s="250"/>
      <c r="E12" s="255">
        <v>1500</v>
      </c>
      <c r="F12" s="251">
        <f t="shared" si="0"/>
        <v>1500</v>
      </c>
      <c r="G12" s="252">
        <v>1500</v>
      </c>
      <c r="H12" s="266">
        <f t="shared" si="2"/>
        <v>0</v>
      </c>
      <c r="I12" s="88"/>
      <c r="J12" s="67"/>
      <c r="K12" s="67"/>
    </row>
    <row r="13" spans="1:11" x14ac:dyDescent="0.25">
      <c r="A13" s="4" t="s">
        <v>327</v>
      </c>
      <c r="B13" s="4" t="s">
        <v>66</v>
      </c>
      <c r="C13" s="254"/>
      <c r="D13" s="250"/>
      <c r="E13" s="255">
        <v>1500</v>
      </c>
      <c r="F13" s="251">
        <f t="shared" si="0"/>
        <v>1500</v>
      </c>
      <c r="G13" s="252">
        <v>1500</v>
      </c>
      <c r="H13" s="266">
        <f t="shared" si="2"/>
        <v>0</v>
      </c>
      <c r="I13" s="88"/>
      <c r="J13" s="67"/>
      <c r="K13" s="67"/>
    </row>
    <row r="14" spans="1:11" x14ac:dyDescent="0.25">
      <c r="A14" s="4"/>
      <c r="B14" s="4" t="s">
        <v>84</v>
      </c>
      <c r="C14" s="254"/>
      <c r="D14" s="250"/>
      <c r="E14" s="255"/>
      <c r="F14" s="251">
        <f t="shared" si="0"/>
        <v>0</v>
      </c>
      <c r="G14" s="252"/>
      <c r="H14" s="266">
        <f t="shared" si="2"/>
        <v>0</v>
      </c>
      <c r="I14" s="88"/>
      <c r="J14" s="67"/>
      <c r="K14" s="67"/>
    </row>
    <row r="15" spans="1:11" x14ac:dyDescent="0.25">
      <c r="A15" s="4"/>
      <c r="B15" s="4"/>
      <c r="C15" s="257"/>
      <c r="D15" s="250">
        <f>'MAY 20'!H15:H26</f>
        <v>0</v>
      </c>
      <c r="E15" s="255"/>
      <c r="F15" s="251">
        <f t="shared" si="0"/>
        <v>0</v>
      </c>
      <c r="G15" s="252"/>
      <c r="H15" s="253">
        <f t="shared" si="2"/>
        <v>0</v>
      </c>
      <c r="I15" s="88"/>
      <c r="J15" s="67"/>
      <c r="K15" s="67"/>
    </row>
    <row r="16" spans="1:11" x14ac:dyDescent="0.25">
      <c r="A16" s="4"/>
      <c r="B16" s="4"/>
      <c r="C16" s="254"/>
      <c r="D16" s="250">
        <f>'MAY 20'!H16:H27</f>
        <v>0</v>
      </c>
      <c r="E16" s="251"/>
      <c r="F16" s="251">
        <f t="shared" si="0"/>
        <v>0</v>
      </c>
      <c r="G16" s="252"/>
      <c r="H16" s="253">
        <f t="shared" si="2"/>
        <v>0</v>
      </c>
      <c r="I16" s="88"/>
      <c r="J16" s="67"/>
      <c r="K16" s="67"/>
    </row>
    <row r="17" spans="1:11" x14ac:dyDescent="0.25">
      <c r="A17" s="16" t="s">
        <v>2</v>
      </c>
      <c r="B17" s="2"/>
      <c r="C17" s="261">
        <f t="shared" ref="C17:I17" si="3">SUM(C5:C16)</f>
        <v>0</v>
      </c>
      <c r="D17" s="250">
        <f t="shared" si="3"/>
        <v>0</v>
      </c>
      <c r="E17" s="258">
        <f t="shared" si="3"/>
        <v>16500</v>
      </c>
      <c r="F17" s="251">
        <f t="shared" si="3"/>
        <v>16500</v>
      </c>
      <c r="G17" s="259">
        <f t="shared" si="3"/>
        <v>16000</v>
      </c>
      <c r="H17" s="260">
        <f t="shared" si="3"/>
        <v>500</v>
      </c>
      <c r="I17" s="223">
        <f t="shared" si="3"/>
        <v>0</v>
      </c>
      <c r="J17" s="67"/>
      <c r="K17" s="67"/>
    </row>
    <row r="18" spans="1:11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  <c r="K18" s="67"/>
    </row>
    <row r="19" spans="1:11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spans="1:11" x14ac:dyDescent="0.25">
      <c r="B20" s="205"/>
      <c r="C20" s="201"/>
      <c r="D20" s="205" t="s">
        <v>148</v>
      </c>
      <c r="E20" s="103"/>
      <c r="F20" s="205"/>
      <c r="G20" s="201"/>
      <c r="H20" s="102"/>
      <c r="I20" s="103"/>
      <c r="J20" s="67"/>
      <c r="K20" s="67"/>
    </row>
    <row r="21" spans="1:11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  <c r="K21" s="67"/>
    </row>
    <row r="22" spans="1:11" x14ac:dyDescent="0.25">
      <c r="A22" s="114" t="s">
        <v>172</v>
      </c>
      <c r="B22" s="114"/>
      <c r="C22" s="225">
        <f>E17</f>
        <v>16500</v>
      </c>
      <c r="D22" s="114"/>
      <c r="E22" s="114"/>
      <c r="F22" s="114" t="s">
        <v>172</v>
      </c>
      <c r="G22" s="225">
        <f>G17</f>
        <v>16000</v>
      </c>
      <c r="H22" s="114"/>
      <c r="I22" s="114"/>
      <c r="J22" s="67"/>
      <c r="K22" s="67"/>
    </row>
    <row r="23" spans="1:11" x14ac:dyDescent="0.25">
      <c r="A23" s="114" t="s">
        <v>182</v>
      </c>
      <c r="B23" s="114"/>
      <c r="C23" s="225">
        <f>'MAY 20'!I33</f>
        <v>600</v>
      </c>
      <c r="D23" s="114"/>
      <c r="E23" s="114"/>
      <c r="F23" s="114" t="s">
        <v>182</v>
      </c>
      <c r="G23" s="225">
        <f>'MAY 20'!I33</f>
        <v>600</v>
      </c>
      <c r="H23" s="114"/>
      <c r="I23" s="114"/>
      <c r="J23" s="67"/>
      <c r="K23" s="67"/>
    </row>
    <row r="24" spans="1:11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67"/>
      <c r="K24" s="67"/>
    </row>
    <row r="25" spans="1:11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  <c r="K25" s="67"/>
    </row>
    <row r="26" spans="1:11" x14ac:dyDescent="0.25">
      <c r="A26" s="114" t="s">
        <v>258</v>
      </c>
      <c r="B26" s="114"/>
      <c r="C26" s="209">
        <v>0.1</v>
      </c>
      <c r="D26" s="225">
        <f>C26*C22</f>
        <v>1650</v>
      </c>
      <c r="E26" s="114"/>
      <c r="F26" s="114" t="s">
        <v>258</v>
      </c>
      <c r="G26" s="209">
        <v>0.1</v>
      </c>
      <c r="H26" s="225">
        <f>G26*C22</f>
        <v>1650</v>
      </c>
      <c r="I26" s="114"/>
      <c r="J26" s="67"/>
      <c r="K26" s="67"/>
    </row>
    <row r="27" spans="1:11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  <c r="K27" s="67"/>
    </row>
    <row r="28" spans="1:11" x14ac:dyDescent="0.25">
      <c r="A28" s="243"/>
      <c r="B28" s="243"/>
      <c r="C28" s="88"/>
      <c r="D28" s="225"/>
      <c r="E28" s="114"/>
      <c r="F28" s="243"/>
      <c r="G28" s="243"/>
      <c r="H28" s="88"/>
      <c r="I28" s="225"/>
      <c r="J28" s="67"/>
      <c r="K28" s="67"/>
    </row>
    <row r="29" spans="1:11" x14ac:dyDescent="0.25">
      <c r="A29" s="231" t="s">
        <v>96</v>
      </c>
      <c r="B29" s="231"/>
      <c r="C29" s="88"/>
      <c r="D29" s="114">
        <v>2000</v>
      </c>
      <c r="E29" s="114"/>
      <c r="F29" s="231" t="s">
        <v>96</v>
      </c>
      <c r="G29" s="231"/>
      <c r="H29" s="88">
        <v>2000</v>
      </c>
      <c r="I29" s="114"/>
      <c r="J29" s="67"/>
      <c r="K29" s="67"/>
    </row>
    <row r="30" spans="1:11" x14ac:dyDescent="0.25">
      <c r="A30" s="231" t="s">
        <v>362</v>
      </c>
      <c r="B30" s="231"/>
      <c r="C30" s="114"/>
      <c r="D30" s="115">
        <v>3086</v>
      </c>
      <c r="E30" s="114"/>
      <c r="F30" s="231" t="s">
        <v>362</v>
      </c>
      <c r="G30" s="231"/>
      <c r="H30" s="114">
        <v>3086</v>
      </c>
      <c r="I30" s="115"/>
      <c r="J30" s="67"/>
      <c r="K30" s="67"/>
    </row>
    <row r="31" spans="1:11" x14ac:dyDescent="0.25">
      <c r="A31" s="231" t="s">
        <v>364</v>
      </c>
      <c r="B31" s="67"/>
      <c r="C31" s="114"/>
      <c r="D31" s="115">
        <v>1500</v>
      </c>
      <c r="E31" s="114"/>
      <c r="F31" s="231" t="s">
        <v>364</v>
      </c>
      <c r="G31" s="67"/>
      <c r="H31" s="114">
        <v>1500</v>
      </c>
      <c r="I31" s="115"/>
      <c r="J31" s="67"/>
      <c r="K31" s="67"/>
    </row>
    <row r="32" spans="1:11" x14ac:dyDescent="0.25">
      <c r="A32" s="212" t="s">
        <v>365</v>
      </c>
      <c r="B32" s="212"/>
      <c r="C32" s="114"/>
      <c r="D32" s="115">
        <v>8264</v>
      </c>
      <c r="E32" s="207"/>
      <c r="F32" s="212" t="s">
        <v>365</v>
      </c>
      <c r="G32" s="212"/>
      <c r="H32" s="114">
        <v>8264</v>
      </c>
      <c r="I32" s="115"/>
      <c r="J32" s="67"/>
      <c r="K32" s="67"/>
    </row>
    <row r="33" spans="1:11" x14ac:dyDescent="0.25">
      <c r="A33" s="232" t="s">
        <v>2</v>
      </c>
      <c r="B33" s="232"/>
      <c r="C33" s="225">
        <f>C22+C23+C24+C25-D26</f>
        <v>15450</v>
      </c>
      <c r="D33" s="225">
        <f>SUM(D28:D32)</f>
        <v>14850</v>
      </c>
      <c r="E33" s="225">
        <f>C33-D33</f>
        <v>600</v>
      </c>
      <c r="F33" s="236"/>
      <c r="G33" s="225">
        <f>G22+G23+G25-H26</f>
        <v>14950</v>
      </c>
      <c r="H33" s="225">
        <f>SUM(H28:H32)</f>
        <v>14850</v>
      </c>
      <c r="I33" s="225">
        <f>G33-H33</f>
        <v>100</v>
      </c>
      <c r="J33" s="67"/>
      <c r="K33" s="67"/>
    </row>
    <row r="34" spans="1:11" x14ac:dyDescent="0.25">
      <c r="A34" s="201"/>
      <c r="B34" s="201"/>
      <c r="C34" s="201"/>
      <c r="D34" s="201"/>
      <c r="E34" s="201"/>
      <c r="F34" s="201"/>
      <c r="G34" s="201"/>
      <c r="H34" s="201"/>
      <c r="I34" s="201"/>
      <c r="J34" s="67"/>
      <c r="K34" s="67"/>
    </row>
    <row r="35" spans="1:11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I35" s="67"/>
      <c r="J35" s="67"/>
      <c r="K35" s="67"/>
    </row>
    <row r="36" spans="1:11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  <c r="K36" s="67"/>
    </row>
    <row r="37" spans="1:11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  <c r="H37" s="67"/>
      <c r="I37" s="67"/>
      <c r="J37" s="67"/>
      <c r="K37" s="67"/>
    </row>
    <row r="38" spans="1:11" x14ac:dyDescent="0.25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spans="1:11" x14ac:dyDescent="0.25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spans="1:11" x14ac:dyDescent="0.25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</row>
  </sheetData>
  <pageMargins left="0.7" right="0.7" top="0.75" bottom="0.75" header="0.3" footer="0.3"/>
  <pageSetup orientation="portrait" horizontalDpi="203" verticalDpi="203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N4" sqref="N4"/>
    </sheetView>
  </sheetViews>
  <sheetFormatPr defaultRowHeight="15" x14ac:dyDescent="0.25"/>
  <cols>
    <col min="1" max="1" width="17" customWidth="1"/>
    <col min="2" max="2" width="6.5703125" customWidth="1"/>
  </cols>
  <sheetData>
    <row r="1" spans="1:10" ht="18.75" x14ac:dyDescent="0.3">
      <c r="A1" s="67"/>
      <c r="B1" s="67"/>
      <c r="C1" s="229" t="s">
        <v>350</v>
      </c>
      <c r="D1" s="229"/>
      <c r="E1" s="229"/>
      <c r="F1" s="229"/>
      <c r="G1" s="67"/>
      <c r="H1" s="67"/>
      <c r="I1" s="67"/>
      <c r="J1" s="67"/>
    </row>
    <row r="2" spans="1:10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</row>
    <row r="3" spans="1:10" ht="18.75" x14ac:dyDescent="0.3">
      <c r="A3" s="67"/>
      <c r="B3" s="67"/>
      <c r="C3" s="229" t="s">
        <v>366</v>
      </c>
      <c r="D3" s="229"/>
      <c r="E3" s="229"/>
      <c r="F3" s="229"/>
      <c r="G3" s="67"/>
      <c r="H3" s="67"/>
      <c r="I3" s="67"/>
      <c r="J3" s="67"/>
    </row>
    <row r="4" spans="1:10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</row>
    <row r="5" spans="1:10" x14ac:dyDescent="0.25">
      <c r="A5" s="2" t="s">
        <v>334</v>
      </c>
      <c r="B5" s="2">
        <v>1</v>
      </c>
      <c r="C5" s="249"/>
      <c r="D5" s="250">
        <f>'SEPT 20'!H5:H16</f>
        <v>0</v>
      </c>
      <c r="E5" s="251">
        <v>5000</v>
      </c>
      <c r="F5" s="251">
        <f>E5+D5</f>
        <v>5000</v>
      </c>
      <c r="G5" s="252">
        <f>5000</f>
        <v>5000</v>
      </c>
      <c r="H5" s="266">
        <f>F5-G5</f>
        <v>0</v>
      </c>
      <c r="I5" s="88"/>
      <c r="J5" s="67"/>
    </row>
    <row r="6" spans="1:10" x14ac:dyDescent="0.25">
      <c r="A6" s="4" t="s">
        <v>368</v>
      </c>
      <c r="B6" s="4">
        <v>2</v>
      </c>
      <c r="C6" s="254"/>
      <c r="D6" s="250">
        <f>'SEPT 20'!H6:H17</f>
        <v>500</v>
      </c>
      <c r="E6" s="255">
        <v>2500</v>
      </c>
      <c r="F6" s="251">
        <f t="shared" ref="F6:F16" si="0">E6+D6</f>
        <v>3000</v>
      </c>
      <c r="G6" s="252">
        <v>2500</v>
      </c>
      <c r="H6" s="266">
        <f>F6-G6</f>
        <v>500</v>
      </c>
      <c r="I6" s="88"/>
      <c r="J6" s="67"/>
    </row>
    <row r="7" spans="1:10" x14ac:dyDescent="0.25">
      <c r="A7" s="2" t="s">
        <v>260</v>
      </c>
      <c r="B7" s="2">
        <v>3</v>
      </c>
      <c r="C7" s="254"/>
      <c r="D7" s="250">
        <f>'SEPT 20'!H7:H18</f>
        <v>0</v>
      </c>
      <c r="E7" s="251"/>
      <c r="F7" s="251">
        <f t="shared" si="0"/>
        <v>0</v>
      </c>
      <c r="G7" s="252"/>
      <c r="H7" s="266">
        <f t="shared" ref="H7:H8" si="1">F7-G7</f>
        <v>0</v>
      </c>
      <c r="I7" s="88"/>
      <c r="J7" s="67"/>
    </row>
    <row r="8" spans="1:10" x14ac:dyDescent="0.25">
      <c r="A8" s="4" t="s">
        <v>302</v>
      </c>
      <c r="B8" s="4">
        <v>4</v>
      </c>
      <c r="C8" s="254"/>
      <c r="D8" s="250">
        <f>'SEPT 20'!H8:H19</f>
        <v>0</v>
      </c>
      <c r="E8" s="251">
        <v>2500</v>
      </c>
      <c r="F8" s="251">
        <f t="shared" si="0"/>
        <v>2500</v>
      </c>
      <c r="G8" s="252">
        <f>2500</f>
        <v>2500</v>
      </c>
      <c r="H8" s="266">
        <f t="shared" si="1"/>
        <v>0</v>
      </c>
      <c r="I8" s="88"/>
      <c r="J8" s="67"/>
    </row>
    <row r="9" spans="1:10" x14ac:dyDescent="0.25">
      <c r="A9" s="2" t="s">
        <v>360</v>
      </c>
      <c r="B9" s="4">
        <v>5</v>
      </c>
      <c r="C9" s="88"/>
      <c r="D9" s="250">
        <f>'SEPT 20'!H9:H20</f>
        <v>0</v>
      </c>
      <c r="E9" s="88">
        <v>3000</v>
      </c>
      <c r="F9" s="251">
        <f t="shared" si="0"/>
        <v>3000</v>
      </c>
      <c r="G9" s="88">
        <f>3000</f>
        <v>3000</v>
      </c>
      <c r="H9" s="266">
        <f>F9-G9</f>
        <v>0</v>
      </c>
      <c r="I9" s="88"/>
      <c r="J9" s="67"/>
    </row>
    <row r="10" spans="1:10" x14ac:dyDescent="0.25">
      <c r="A10" s="2" t="s">
        <v>100</v>
      </c>
      <c r="B10" s="2" t="s">
        <v>42</v>
      </c>
      <c r="C10" s="256"/>
      <c r="D10" s="250">
        <f>'SEPT 20'!H10:H21</f>
        <v>0</v>
      </c>
      <c r="E10" s="255"/>
      <c r="F10" s="251">
        <f t="shared" si="0"/>
        <v>0</v>
      </c>
      <c r="G10" s="252"/>
      <c r="H10" s="266">
        <f t="shared" ref="H10:H16" si="2">F10-G10</f>
        <v>0</v>
      </c>
      <c r="I10" s="88"/>
      <c r="J10" s="67"/>
    </row>
    <row r="11" spans="1:10" x14ac:dyDescent="0.25">
      <c r="A11" s="4" t="s">
        <v>371</v>
      </c>
      <c r="B11" s="4" t="s">
        <v>44</v>
      </c>
      <c r="C11" s="256"/>
      <c r="D11" s="250">
        <f>'SEPT 20'!H11:H22</f>
        <v>0</v>
      </c>
      <c r="E11" s="255">
        <v>1500</v>
      </c>
      <c r="F11" s="251">
        <f t="shared" si="0"/>
        <v>1500</v>
      </c>
      <c r="G11" s="252">
        <v>1500</v>
      </c>
      <c r="H11" s="266">
        <f t="shared" si="2"/>
        <v>0</v>
      </c>
      <c r="I11" s="88"/>
      <c r="J11" s="67"/>
    </row>
    <row r="12" spans="1:10" x14ac:dyDescent="0.25">
      <c r="A12" s="2" t="s">
        <v>361</v>
      </c>
      <c r="B12" s="2" t="s">
        <v>49</v>
      </c>
      <c r="C12" s="254"/>
      <c r="D12" s="250">
        <f>'SEPT 20'!H12:H23</f>
        <v>0</v>
      </c>
      <c r="E12" s="255">
        <v>1500</v>
      </c>
      <c r="F12" s="251">
        <f t="shared" si="0"/>
        <v>1500</v>
      </c>
      <c r="G12" s="252">
        <f>1500</f>
        <v>1500</v>
      </c>
      <c r="H12" s="266">
        <f t="shared" si="2"/>
        <v>0</v>
      </c>
      <c r="I12" s="88"/>
      <c r="J12" s="67"/>
    </row>
    <row r="13" spans="1:10" x14ac:dyDescent="0.25">
      <c r="A13" s="4" t="s">
        <v>327</v>
      </c>
      <c r="B13" s="4" t="s">
        <v>66</v>
      </c>
      <c r="C13" s="254"/>
      <c r="D13" s="250">
        <f>'SEPT 20'!H13:H24</f>
        <v>0</v>
      </c>
      <c r="E13" s="255">
        <v>1500</v>
      </c>
      <c r="F13" s="251">
        <f t="shared" si="0"/>
        <v>1500</v>
      </c>
      <c r="G13" s="252">
        <f>1500</f>
        <v>1500</v>
      </c>
      <c r="H13" s="266">
        <f t="shared" si="2"/>
        <v>0</v>
      </c>
      <c r="I13" s="88"/>
      <c r="J13" s="67"/>
    </row>
    <row r="14" spans="1:10" x14ac:dyDescent="0.25">
      <c r="A14" s="4"/>
      <c r="B14" s="4" t="s">
        <v>84</v>
      </c>
      <c r="C14" s="254"/>
      <c r="D14" s="250">
        <f>'SEPT 20'!H14:H25</f>
        <v>0</v>
      </c>
      <c r="E14" s="255"/>
      <c r="F14" s="251">
        <f t="shared" si="0"/>
        <v>0</v>
      </c>
      <c r="G14" s="252"/>
      <c r="H14" s="266">
        <f t="shared" si="2"/>
        <v>0</v>
      </c>
      <c r="I14" s="88"/>
      <c r="J14" s="67"/>
    </row>
    <row r="15" spans="1:10" x14ac:dyDescent="0.25">
      <c r="A15" s="4"/>
      <c r="B15" s="4"/>
      <c r="C15" s="257"/>
      <c r="D15" s="250">
        <f>'SEPT 20'!H15:H26</f>
        <v>0</v>
      </c>
      <c r="E15" s="255"/>
      <c r="F15" s="251">
        <f t="shared" si="0"/>
        <v>0</v>
      </c>
      <c r="G15" s="252"/>
      <c r="H15" s="253">
        <f t="shared" si="2"/>
        <v>0</v>
      </c>
      <c r="I15" s="88"/>
      <c r="J15" s="67"/>
    </row>
    <row r="16" spans="1:10" x14ac:dyDescent="0.25">
      <c r="A16" s="4"/>
      <c r="B16" s="4"/>
      <c r="C16" s="254"/>
      <c r="D16" s="250">
        <f>'SEPT 20'!H16:H27</f>
        <v>0</v>
      </c>
      <c r="E16" s="251"/>
      <c r="F16" s="251">
        <f t="shared" si="0"/>
        <v>0</v>
      </c>
      <c r="G16" s="252"/>
      <c r="H16" s="253">
        <f t="shared" si="2"/>
        <v>0</v>
      </c>
      <c r="I16" s="88"/>
      <c r="J16" s="67"/>
    </row>
    <row r="17" spans="1:10" x14ac:dyDescent="0.25">
      <c r="A17" s="16" t="s">
        <v>2</v>
      </c>
      <c r="B17" s="2"/>
      <c r="C17" s="261">
        <f t="shared" ref="C17:I17" si="3">SUM(C5:C16)</f>
        <v>0</v>
      </c>
      <c r="D17" s="250">
        <f>'SEPT 20'!H17:H28</f>
        <v>500</v>
      </c>
      <c r="E17" s="258">
        <f t="shared" si="3"/>
        <v>17500</v>
      </c>
      <c r="F17" s="251">
        <f t="shared" si="3"/>
        <v>18000</v>
      </c>
      <c r="G17" s="259">
        <f t="shared" si="3"/>
        <v>17500</v>
      </c>
      <c r="H17" s="260">
        <f t="shared" si="3"/>
        <v>500</v>
      </c>
      <c r="I17" s="223">
        <f t="shared" si="3"/>
        <v>0</v>
      </c>
      <c r="J17" s="67"/>
    </row>
    <row r="18" spans="1:10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</row>
    <row r="19" spans="1:10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</row>
    <row r="20" spans="1:10" x14ac:dyDescent="0.25">
      <c r="A20" s="67"/>
      <c r="B20" s="205"/>
      <c r="C20" s="201"/>
      <c r="D20" s="205" t="s">
        <v>148</v>
      </c>
      <c r="E20" s="103"/>
      <c r="F20" s="205"/>
      <c r="G20" s="201"/>
      <c r="H20" s="102"/>
      <c r="I20" s="103"/>
      <c r="J20" s="67"/>
    </row>
    <row r="21" spans="1:10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</row>
    <row r="22" spans="1:10" x14ac:dyDescent="0.25">
      <c r="A22" s="114" t="s">
        <v>367</v>
      </c>
      <c r="B22" s="114"/>
      <c r="C22" s="225">
        <f>E17</f>
        <v>17500</v>
      </c>
      <c r="D22" s="114"/>
      <c r="E22" s="114"/>
      <c r="F22" s="114" t="s">
        <v>367</v>
      </c>
      <c r="G22" s="225">
        <f>G17</f>
        <v>17500</v>
      </c>
      <c r="H22" s="114"/>
      <c r="I22" s="114"/>
      <c r="J22" s="67"/>
    </row>
    <row r="23" spans="1:10" x14ac:dyDescent="0.25">
      <c r="A23" s="114" t="s">
        <v>182</v>
      </c>
      <c r="B23" s="114"/>
      <c r="C23" s="225">
        <f>'SEPT 20'!E33</f>
        <v>600</v>
      </c>
      <c r="D23" s="114"/>
      <c r="E23" s="114"/>
      <c r="F23" s="114" t="s">
        <v>182</v>
      </c>
      <c r="G23" s="225">
        <f>'SEPT 20'!I33</f>
        <v>100</v>
      </c>
      <c r="H23" s="114"/>
      <c r="I23" s="114"/>
      <c r="J23" s="67"/>
    </row>
    <row r="24" spans="1:10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67"/>
    </row>
    <row r="25" spans="1:10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</row>
    <row r="26" spans="1:10" x14ac:dyDescent="0.25">
      <c r="A26" s="114" t="s">
        <v>258</v>
      </c>
      <c r="B26" s="114"/>
      <c r="C26" s="209">
        <v>0.1</v>
      </c>
      <c r="D26" s="225">
        <f>C26*C22</f>
        <v>1750</v>
      </c>
      <c r="E26" s="114"/>
      <c r="F26" s="114" t="s">
        <v>258</v>
      </c>
      <c r="G26" s="209">
        <v>0.1</v>
      </c>
      <c r="H26" s="225">
        <f>G26*C22</f>
        <v>1750</v>
      </c>
      <c r="I26" s="114"/>
      <c r="J26" s="67"/>
    </row>
    <row r="27" spans="1:10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</row>
    <row r="28" spans="1:10" x14ac:dyDescent="0.25">
      <c r="A28" s="243"/>
      <c r="B28" s="243"/>
      <c r="C28" s="88"/>
      <c r="D28" s="225"/>
      <c r="E28" s="114"/>
      <c r="F28" s="243"/>
      <c r="G28" s="243"/>
      <c r="H28" s="88"/>
      <c r="I28" s="225"/>
      <c r="J28" s="67"/>
    </row>
    <row r="29" spans="1:10" x14ac:dyDescent="0.25">
      <c r="A29" s="231" t="s">
        <v>96</v>
      </c>
      <c r="B29" s="231"/>
      <c r="C29" s="88"/>
      <c r="D29" s="114">
        <v>5000</v>
      </c>
      <c r="E29" s="114"/>
      <c r="F29" s="231" t="s">
        <v>96</v>
      </c>
      <c r="G29" s="231"/>
      <c r="H29" s="88">
        <v>5000</v>
      </c>
      <c r="I29" s="114"/>
      <c r="J29" s="67"/>
    </row>
    <row r="30" spans="1:10" x14ac:dyDescent="0.25">
      <c r="A30" s="231" t="s">
        <v>369</v>
      </c>
      <c r="B30" s="231"/>
      <c r="C30" s="114"/>
      <c r="D30" s="115">
        <v>10087</v>
      </c>
      <c r="E30" s="114"/>
      <c r="F30" s="231" t="s">
        <v>369</v>
      </c>
      <c r="G30" s="231"/>
      <c r="H30" s="114">
        <v>10087</v>
      </c>
      <c r="I30" s="115"/>
      <c r="J30" s="67"/>
    </row>
    <row r="31" spans="1:10" x14ac:dyDescent="0.25">
      <c r="A31" s="231"/>
      <c r="B31" s="67"/>
      <c r="C31" s="114"/>
      <c r="D31" s="115"/>
      <c r="E31" s="114"/>
      <c r="F31" s="231"/>
      <c r="G31" s="67"/>
      <c r="H31" s="114"/>
      <c r="I31" s="115"/>
      <c r="J31" s="67"/>
    </row>
    <row r="32" spans="1:10" x14ac:dyDescent="0.25">
      <c r="A32" s="212"/>
      <c r="B32" s="212"/>
      <c r="C32" s="114"/>
      <c r="D32" s="115"/>
      <c r="E32" s="207"/>
      <c r="F32" s="212"/>
      <c r="G32" s="212"/>
      <c r="H32" s="114"/>
      <c r="I32" s="115"/>
      <c r="J32" s="67"/>
    </row>
    <row r="33" spans="1:10" x14ac:dyDescent="0.25">
      <c r="A33" s="232" t="s">
        <v>2</v>
      </c>
      <c r="B33" s="232"/>
      <c r="C33" s="225">
        <f>C22+C23+C24+C25-D26</f>
        <v>16350</v>
      </c>
      <c r="D33" s="225">
        <f>SUM(D28:D32)</f>
        <v>15087</v>
      </c>
      <c r="E33" s="225">
        <f>C33-D33</f>
        <v>1263</v>
      </c>
      <c r="F33" s="236"/>
      <c r="G33" s="225">
        <f>G22+G23+G25-H26</f>
        <v>15850</v>
      </c>
      <c r="H33" s="225">
        <f>SUM(H28:H32)</f>
        <v>15087</v>
      </c>
      <c r="I33" s="225">
        <f>G33-H33</f>
        <v>763</v>
      </c>
      <c r="J33" s="67"/>
    </row>
    <row r="34" spans="1:10" x14ac:dyDescent="0.25">
      <c r="A34" s="201"/>
      <c r="B34" s="201"/>
      <c r="C34" s="201"/>
      <c r="D34" s="201"/>
      <c r="E34" s="201"/>
      <c r="F34" s="201"/>
      <c r="G34" s="201"/>
      <c r="H34" s="201"/>
      <c r="I34" s="201"/>
      <c r="J34" s="67"/>
    </row>
    <row r="35" spans="1:10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I35" s="67"/>
      <c r="J35" s="67"/>
    </row>
    <row r="36" spans="1:10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</row>
    <row r="37" spans="1:10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  <c r="H37" s="67"/>
      <c r="I37" s="67"/>
      <c r="J37" s="67"/>
    </row>
    <row r="38" spans="1:10" x14ac:dyDescent="0.25">
      <c r="A38" s="67"/>
      <c r="B38" s="67"/>
      <c r="C38" s="67"/>
      <c r="D38" s="67"/>
      <c r="E38" s="67"/>
      <c r="F38" s="67"/>
      <c r="G38" s="67"/>
      <c r="H38" s="67"/>
      <c r="I38" s="67"/>
      <c r="J38" s="67"/>
    </row>
  </sheetData>
  <pageMargins left="0.7" right="0.7" top="0.75" bottom="0.75" header="0.3" footer="0.3"/>
  <pageSetup orientation="portrait" horizontalDpi="0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D31" sqref="D31"/>
    </sheetView>
  </sheetViews>
  <sheetFormatPr defaultRowHeight="15" x14ac:dyDescent="0.25"/>
  <cols>
    <col min="1" max="1" width="15.85546875" customWidth="1"/>
    <col min="3" max="3" width="8.28515625" customWidth="1"/>
    <col min="4" max="4" width="8.140625" customWidth="1"/>
  </cols>
  <sheetData>
    <row r="1" spans="1:10" ht="18.75" x14ac:dyDescent="0.3">
      <c r="A1" s="67"/>
      <c r="B1" s="67"/>
      <c r="C1" s="229" t="s">
        <v>350</v>
      </c>
      <c r="D1" s="229"/>
      <c r="E1" s="229"/>
      <c r="F1" s="229"/>
      <c r="G1" s="67"/>
      <c r="H1" s="67"/>
      <c r="I1" s="67"/>
      <c r="J1" s="67"/>
    </row>
    <row r="2" spans="1:10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</row>
    <row r="3" spans="1:10" ht="18.75" x14ac:dyDescent="0.3">
      <c r="A3" s="67"/>
      <c r="B3" s="67"/>
      <c r="C3" s="229" t="s">
        <v>370</v>
      </c>
      <c r="D3" s="229"/>
      <c r="E3" s="229"/>
      <c r="F3" s="229"/>
      <c r="G3" s="67"/>
      <c r="H3" s="67"/>
      <c r="I3" s="67"/>
      <c r="J3" s="67"/>
    </row>
    <row r="4" spans="1:10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</row>
    <row r="5" spans="1:10" x14ac:dyDescent="0.25">
      <c r="A5" s="2" t="s">
        <v>334</v>
      </c>
      <c r="B5" s="2">
        <v>1</v>
      </c>
      <c r="C5" s="249"/>
      <c r="D5" s="250">
        <f>'OCTOBER 20'!H5:H17</f>
        <v>0</v>
      </c>
      <c r="E5" s="251">
        <v>5000</v>
      </c>
      <c r="F5" s="251">
        <f>E5+D5</f>
        <v>5000</v>
      </c>
      <c r="G5" s="252">
        <f>3000</f>
        <v>3000</v>
      </c>
      <c r="H5" s="266">
        <f>F5-G5</f>
        <v>2000</v>
      </c>
      <c r="I5" s="88"/>
      <c r="J5" s="67" t="s">
        <v>375</v>
      </c>
    </row>
    <row r="6" spans="1:10" x14ac:dyDescent="0.25">
      <c r="A6" s="4" t="s">
        <v>368</v>
      </c>
      <c r="B6" s="4">
        <v>2</v>
      </c>
      <c r="C6" s="254"/>
      <c r="D6" s="250">
        <f>'OCTOBER 20'!H6:H18</f>
        <v>500</v>
      </c>
      <c r="E6" s="255">
        <v>2500</v>
      </c>
      <c r="F6" s="251">
        <f t="shared" ref="F6:F16" si="0">E6+D6</f>
        <v>3000</v>
      </c>
      <c r="G6" s="252">
        <f>2800</f>
        <v>2800</v>
      </c>
      <c r="H6" s="266">
        <f>F6-G6</f>
        <v>200</v>
      </c>
      <c r="I6" s="88"/>
      <c r="J6" s="67"/>
    </row>
    <row r="7" spans="1:10" x14ac:dyDescent="0.25">
      <c r="A7" s="2" t="s">
        <v>260</v>
      </c>
      <c r="B7" s="2">
        <v>3</v>
      </c>
      <c r="C7" s="254"/>
      <c r="D7" s="250">
        <f>'OCTOBER 20'!H7:H19</f>
        <v>0</v>
      </c>
      <c r="E7" s="251"/>
      <c r="F7" s="251">
        <f t="shared" si="0"/>
        <v>0</v>
      </c>
      <c r="G7" s="252"/>
      <c r="H7" s="266">
        <f t="shared" ref="H7:H8" si="1">F7-G7</f>
        <v>0</v>
      </c>
      <c r="I7" s="88"/>
      <c r="J7" s="67"/>
    </row>
    <row r="8" spans="1:10" x14ac:dyDescent="0.25">
      <c r="A8" s="4" t="s">
        <v>302</v>
      </c>
      <c r="B8" s="4">
        <v>4</v>
      </c>
      <c r="C8" s="254"/>
      <c r="D8" s="250">
        <f>'OCTOBER 20'!H8:H20</f>
        <v>0</v>
      </c>
      <c r="E8" s="251">
        <v>2500</v>
      </c>
      <c r="F8" s="251">
        <f t="shared" si="0"/>
        <v>2500</v>
      </c>
      <c r="G8" s="252">
        <v>2500</v>
      </c>
      <c r="H8" s="266">
        <f t="shared" si="1"/>
        <v>0</v>
      </c>
      <c r="I8" s="88"/>
      <c r="J8" s="67"/>
    </row>
    <row r="9" spans="1:10" x14ac:dyDescent="0.25">
      <c r="A9" s="2" t="s">
        <v>260</v>
      </c>
      <c r="B9" s="4">
        <v>5</v>
      </c>
      <c r="C9" s="88"/>
      <c r="D9" s="250">
        <f>'OCTOBER 20'!H9:H21</f>
        <v>0</v>
      </c>
      <c r="E9" s="88"/>
      <c r="F9" s="251">
        <f t="shared" si="0"/>
        <v>0</v>
      </c>
      <c r="G9" s="88"/>
      <c r="H9" s="266">
        <f>F9-G9</f>
        <v>0</v>
      </c>
      <c r="I9" s="88"/>
      <c r="J9" s="67"/>
    </row>
    <row r="10" spans="1:10" x14ac:dyDescent="0.25">
      <c r="A10" s="2" t="s">
        <v>100</v>
      </c>
      <c r="B10" s="2" t="s">
        <v>42</v>
      </c>
      <c r="C10" s="256"/>
      <c r="D10" s="250">
        <f>'OCTOBER 20'!H10:H22</f>
        <v>0</v>
      </c>
      <c r="E10" s="255"/>
      <c r="F10" s="251">
        <f t="shared" si="0"/>
        <v>0</v>
      </c>
      <c r="G10" s="252"/>
      <c r="H10" s="266">
        <f t="shared" ref="H10:H16" si="2">F10-G10</f>
        <v>0</v>
      </c>
      <c r="I10" s="88"/>
      <c r="J10" s="67"/>
    </row>
    <row r="11" spans="1:10" x14ac:dyDescent="0.25">
      <c r="A11" s="4" t="s">
        <v>372</v>
      </c>
      <c r="B11" s="4" t="s">
        <v>44</v>
      </c>
      <c r="C11" s="256"/>
      <c r="D11" s="250">
        <f>'OCTOBER 20'!H11:H23</f>
        <v>0</v>
      </c>
      <c r="E11" s="255">
        <v>1500</v>
      </c>
      <c r="F11" s="251">
        <f t="shared" si="0"/>
        <v>1500</v>
      </c>
      <c r="G11" s="252">
        <v>1500</v>
      </c>
      <c r="H11" s="266">
        <f t="shared" si="2"/>
        <v>0</v>
      </c>
      <c r="I11" s="88"/>
      <c r="J11" s="67"/>
    </row>
    <row r="12" spans="1:10" x14ac:dyDescent="0.25">
      <c r="A12" s="2" t="s">
        <v>361</v>
      </c>
      <c r="B12" s="2" t="s">
        <v>49</v>
      </c>
      <c r="C12" s="254"/>
      <c r="D12" s="250">
        <f>'OCTOBER 20'!H12:H24</f>
        <v>0</v>
      </c>
      <c r="E12" s="255">
        <v>1500</v>
      </c>
      <c r="F12" s="251">
        <f t="shared" si="0"/>
        <v>1500</v>
      </c>
      <c r="G12" s="252">
        <v>1500</v>
      </c>
      <c r="H12" s="266">
        <f t="shared" si="2"/>
        <v>0</v>
      </c>
      <c r="I12" s="88"/>
      <c r="J12" s="67"/>
    </row>
    <row r="13" spans="1:10" x14ac:dyDescent="0.25">
      <c r="A13" s="4" t="s">
        <v>327</v>
      </c>
      <c r="B13" s="4" t="s">
        <v>66</v>
      </c>
      <c r="C13" s="254"/>
      <c r="D13" s="250">
        <f>'OCTOBER 20'!H13:H25</f>
        <v>0</v>
      </c>
      <c r="E13" s="255">
        <v>1500</v>
      </c>
      <c r="F13" s="251">
        <f t="shared" si="0"/>
        <v>1500</v>
      </c>
      <c r="G13" s="252">
        <v>1500</v>
      </c>
      <c r="H13" s="266">
        <f t="shared" si="2"/>
        <v>0</v>
      </c>
      <c r="I13" s="88"/>
      <c r="J13" s="67"/>
    </row>
    <row r="14" spans="1:10" x14ac:dyDescent="0.25">
      <c r="A14" s="4"/>
      <c r="B14" s="4" t="s">
        <v>84</v>
      </c>
      <c r="C14" s="254"/>
      <c r="D14" s="250">
        <f>'OCTOBER 20'!H14:H26</f>
        <v>0</v>
      </c>
      <c r="E14" s="255"/>
      <c r="F14" s="251">
        <f t="shared" si="0"/>
        <v>0</v>
      </c>
      <c r="G14" s="252"/>
      <c r="H14" s="266">
        <f t="shared" si="2"/>
        <v>0</v>
      </c>
      <c r="I14" s="88"/>
      <c r="J14" s="67"/>
    </row>
    <row r="15" spans="1:10" x14ac:dyDescent="0.25">
      <c r="A15" s="4"/>
      <c r="B15" s="4"/>
      <c r="C15" s="257"/>
      <c r="D15" s="250">
        <f>'OCTOBER 20'!H15:H27</f>
        <v>0</v>
      </c>
      <c r="E15" s="255"/>
      <c r="F15" s="251">
        <f t="shared" si="0"/>
        <v>0</v>
      </c>
      <c r="G15" s="252"/>
      <c r="H15" s="253">
        <f t="shared" si="2"/>
        <v>0</v>
      </c>
      <c r="I15" s="88"/>
      <c r="J15" s="67"/>
    </row>
    <row r="16" spans="1:10" x14ac:dyDescent="0.25">
      <c r="A16" s="4"/>
      <c r="B16" s="4"/>
      <c r="C16" s="254"/>
      <c r="D16" s="250">
        <f>'OCTOBER 20'!H16:H28</f>
        <v>0</v>
      </c>
      <c r="E16" s="251"/>
      <c r="F16" s="251">
        <f t="shared" si="0"/>
        <v>0</v>
      </c>
      <c r="G16" s="252"/>
      <c r="H16" s="253">
        <f t="shared" si="2"/>
        <v>0</v>
      </c>
      <c r="I16" s="88"/>
      <c r="J16" s="67"/>
    </row>
    <row r="17" spans="1:14" x14ac:dyDescent="0.25">
      <c r="A17" s="16" t="s">
        <v>2</v>
      </c>
      <c r="B17" s="2"/>
      <c r="C17" s="261">
        <f t="shared" ref="C17:I17" si="3">SUM(C5:C16)</f>
        <v>0</v>
      </c>
      <c r="D17" s="250">
        <f>'OCTOBER 20'!H17:H29</f>
        <v>500</v>
      </c>
      <c r="E17" s="258">
        <f t="shared" si="3"/>
        <v>14500</v>
      </c>
      <c r="F17" s="251">
        <f t="shared" si="3"/>
        <v>15000</v>
      </c>
      <c r="G17" s="259">
        <f t="shared" si="3"/>
        <v>12800</v>
      </c>
      <c r="H17" s="260">
        <f t="shared" si="3"/>
        <v>2200</v>
      </c>
      <c r="I17" s="223">
        <f t="shared" si="3"/>
        <v>0</v>
      </c>
      <c r="J17" s="67"/>
    </row>
    <row r="18" spans="1:14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</row>
    <row r="19" spans="1:14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</row>
    <row r="20" spans="1:14" x14ac:dyDescent="0.25">
      <c r="A20" s="67"/>
      <c r="B20" s="205"/>
      <c r="C20" s="201"/>
      <c r="D20" s="205" t="s">
        <v>148</v>
      </c>
      <c r="E20" s="103"/>
      <c r="F20" s="205"/>
      <c r="G20" s="201"/>
      <c r="H20" s="102"/>
      <c r="I20" s="103"/>
      <c r="J20" s="67"/>
      <c r="N20">
        <v>41700</v>
      </c>
    </row>
    <row r="21" spans="1:14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  <c r="N21">
        <v>5000</v>
      </c>
    </row>
    <row r="22" spans="1:14" x14ac:dyDescent="0.25">
      <c r="A22" s="114" t="s">
        <v>328</v>
      </c>
      <c r="B22" s="114"/>
      <c r="C22" s="225">
        <f>E17</f>
        <v>14500</v>
      </c>
      <c r="D22" s="114"/>
      <c r="E22" s="114"/>
      <c r="F22" s="114" t="s">
        <v>328</v>
      </c>
      <c r="G22" s="225">
        <f>G17</f>
        <v>12800</v>
      </c>
      <c r="H22" s="114"/>
      <c r="I22" s="114"/>
      <c r="J22" s="67"/>
      <c r="N22">
        <f>N20-N21</f>
        <v>36700</v>
      </c>
    </row>
    <row r="23" spans="1:14" x14ac:dyDescent="0.25">
      <c r="A23" s="114" t="s">
        <v>182</v>
      </c>
      <c r="B23" s="114"/>
      <c r="C23" s="225">
        <f>'OCTOBER 20'!E33</f>
        <v>1263</v>
      </c>
      <c r="D23" s="114"/>
      <c r="E23" s="114"/>
      <c r="F23" s="114" t="s">
        <v>182</v>
      </c>
      <c r="G23" s="225">
        <f>'OCTOBER 20'!I33</f>
        <v>763</v>
      </c>
      <c r="H23" s="114"/>
      <c r="I23" s="114"/>
      <c r="J23" s="67"/>
      <c r="K23" s="265"/>
      <c r="N23">
        <f>0.05*N22</f>
        <v>1835</v>
      </c>
    </row>
    <row r="24" spans="1:14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67"/>
      <c r="K24" s="265"/>
      <c r="N24">
        <f>N22+N23</f>
        <v>38535</v>
      </c>
    </row>
    <row r="25" spans="1:14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  <c r="K25" s="265"/>
      <c r="N25">
        <v>4200</v>
      </c>
    </row>
    <row r="26" spans="1:14" x14ac:dyDescent="0.25">
      <c r="A26" s="114" t="s">
        <v>258</v>
      </c>
      <c r="B26" s="114"/>
      <c r="C26" s="209">
        <v>0.1</v>
      </c>
      <c r="D26" s="225">
        <f>C26*C22</f>
        <v>1450</v>
      </c>
      <c r="E26" s="114"/>
      <c r="F26" s="114" t="s">
        <v>258</v>
      </c>
      <c r="G26" s="209">
        <v>0.1</v>
      </c>
      <c r="H26" s="225">
        <f>G26*C22</f>
        <v>1450</v>
      </c>
      <c r="I26" s="114"/>
      <c r="J26" s="67"/>
      <c r="K26" s="265"/>
      <c r="N26">
        <f>N24-N25</f>
        <v>34335</v>
      </c>
    </row>
    <row r="27" spans="1:14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  <c r="K27" s="265"/>
      <c r="N27">
        <f>0.05*N26</f>
        <v>1716.75</v>
      </c>
    </row>
    <row r="28" spans="1:14" x14ac:dyDescent="0.25">
      <c r="A28" s="243"/>
      <c r="B28" s="243"/>
      <c r="C28" s="88"/>
      <c r="D28" s="225"/>
      <c r="E28" s="114"/>
      <c r="F28" s="243"/>
      <c r="G28" s="243"/>
      <c r="H28" s="88"/>
      <c r="I28" s="225"/>
      <c r="J28" s="67"/>
      <c r="N28">
        <f>N26+N27</f>
        <v>36051.75</v>
      </c>
    </row>
    <row r="29" spans="1:14" x14ac:dyDescent="0.25">
      <c r="A29" s="231" t="s">
        <v>96</v>
      </c>
      <c r="B29" s="231"/>
      <c r="C29" s="88"/>
      <c r="D29" s="114">
        <v>4200</v>
      </c>
      <c r="E29" s="114"/>
      <c r="F29" s="231" t="s">
        <v>96</v>
      </c>
      <c r="G29" s="231"/>
      <c r="H29" s="88">
        <v>4200</v>
      </c>
      <c r="I29" s="114"/>
      <c r="J29" s="67"/>
    </row>
    <row r="30" spans="1:14" x14ac:dyDescent="0.25">
      <c r="A30" s="231" t="s">
        <v>373</v>
      </c>
      <c r="B30" s="231"/>
      <c r="C30" s="114"/>
      <c r="D30" s="115">
        <v>10087</v>
      </c>
      <c r="E30" s="114"/>
      <c r="F30" s="231" t="s">
        <v>373</v>
      </c>
      <c r="G30" s="231"/>
      <c r="H30" s="114">
        <v>10087</v>
      </c>
      <c r="I30" s="115"/>
      <c r="J30" s="67"/>
    </row>
    <row r="31" spans="1:14" x14ac:dyDescent="0.25">
      <c r="A31" s="231" t="s">
        <v>376</v>
      </c>
      <c r="B31" s="67"/>
      <c r="C31" s="114"/>
      <c r="D31" s="115">
        <v>2000</v>
      </c>
      <c r="E31" s="114"/>
      <c r="F31" s="231"/>
      <c r="G31" s="67"/>
      <c r="H31" s="114"/>
      <c r="I31" s="115"/>
      <c r="J31" s="67"/>
    </row>
    <row r="32" spans="1:14" x14ac:dyDescent="0.25">
      <c r="A32" s="212"/>
      <c r="B32" s="212"/>
      <c r="C32" s="114"/>
      <c r="D32" s="115"/>
      <c r="E32" s="207"/>
      <c r="F32" s="212"/>
      <c r="G32" s="212"/>
      <c r="H32" s="114"/>
      <c r="I32" s="115"/>
      <c r="J32" s="67"/>
    </row>
    <row r="33" spans="1:10" x14ac:dyDescent="0.25">
      <c r="A33" s="232" t="s">
        <v>2</v>
      </c>
      <c r="B33" s="232"/>
      <c r="C33" s="225">
        <f>C22+C23+C24+C25-D26</f>
        <v>14313</v>
      </c>
      <c r="D33" s="225">
        <f>SUM(D28:D32)</f>
        <v>16287</v>
      </c>
      <c r="E33" s="225">
        <f>C33-D33</f>
        <v>-1974</v>
      </c>
      <c r="F33" s="236"/>
      <c r="G33" s="225">
        <f>G22+G23+G25-H26</f>
        <v>12113</v>
      </c>
      <c r="H33" s="225">
        <f>SUM(H28:H32)</f>
        <v>14287</v>
      </c>
      <c r="I33" s="225">
        <f>G33-H33</f>
        <v>-2174</v>
      </c>
      <c r="J33" s="67"/>
    </row>
    <row r="34" spans="1:10" x14ac:dyDescent="0.25">
      <c r="A34" s="201"/>
      <c r="B34" s="201"/>
      <c r="C34" s="201"/>
      <c r="D34" s="201"/>
      <c r="E34" s="201"/>
      <c r="F34" s="201"/>
      <c r="G34" s="201"/>
      <c r="H34" s="201"/>
      <c r="I34" s="201"/>
      <c r="J34" s="67"/>
    </row>
    <row r="35" spans="1:10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I35" s="67"/>
      <c r="J35" s="67"/>
    </row>
    <row r="36" spans="1:10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</row>
    <row r="37" spans="1:10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  <c r="H37" s="67"/>
      <c r="I37" s="67"/>
      <c r="J37" s="67"/>
    </row>
    <row r="38" spans="1:10" x14ac:dyDescent="0.25">
      <c r="A38" s="67"/>
      <c r="B38" s="67"/>
      <c r="C38" s="67"/>
      <c r="D38" s="67"/>
      <c r="E38" s="67"/>
      <c r="F38" s="67"/>
      <c r="G38" s="67"/>
      <c r="H38" s="67"/>
      <c r="I38" s="67"/>
      <c r="J38" s="67"/>
    </row>
    <row r="39" spans="1:10" x14ac:dyDescent="0.25">
      <c r="A39" s="67"/>
      <c r="B39" s="67"/>
      <c r="C39" s="67"/>
      <c r="D39" s="67"/>
      <c r="E39" s="67"/>
      <c r="F39" s="67"/>
      <c r="G39" s="67"/>
      <c r="H39" s="67"/>
      <c r="I39" s="67"/>
      <c r="J39" s="67"/>
    </row>
  </sheetData>
  <pageMargins left="0" right="0" top="0.75" bottom="0.75" header="0.3" footer="0.3"/>
  <pageSetup orientation="portrait" horizontalDpi="0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L27" sqref="L27"/>
    </sheetView>
  </sheetViews>
  <sheetFormatPr defaultRowHeight="15" x14ac:dyDescent="0.25"/>
  <cols>
    <col min="1" max="1" width="15.7109375" customWidth="1"/>
  </cols>
  <sheetData>
    <row r="1" spans="1:12" ht="18.75" x14ac:dyDescent="0.3">
      <c r="A1" s="67"/>
      <c r="B1" s="67"/>
      <c r="C1" s="229" t="s">
        <v>350</v>
      </c>
      <c r="D1" s="229"/>
      <c r="E1" s="229"/>
      <c r="F1" s="229"/>
      <c r="G1" s="67"/>
      <c r="H1" s="67"/>
      <c r="I1" s="67"/>
      <c r="J1" s="67"/>
      <c r="K1" s="67"/>
      <c r="L1" s="67"/>
    </row>
    <row r="2" spans="1:12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  <c r="K2" s="67"/>
      <c r="L2" s="67"/>
    </row>
    <row r="3" spans="1:12" ht="18.75" x14ac:dyDescent="0.3">
      <c r="A3" s="67"/>
      <c r="B3" s="67"/>
      <c r="C3" s="229" t="s">
        <v>374</v>
      </c>
      <c r="D3" s="229"/>
      <c r="E3" s="229"/>
      <c r="F3" s="229"/>
      <c r="G3" s="67"/>
      <c r="H3" s="67"/>
      <c r="I3" s="67"/>
      <c r="J3" s="67"/>
      <c r="K3" s="67"/>
      <c r="L3" s="67"/>
    </row>
    <row r="4" spans="1:12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  <c r="K4" s="67"/>
      <c r="L4" s="67"/>
    </row>
    <row r="5" spans="1:12" x14ac:dyDescent="0.25">
      <c r="A5" s="2"/>
      <c r="B5" s="2">
        <v>1</v>
      </c>
      <c r="C5" s="249"/>
      <c r="D5" s="250"/>
      <c r="E5" s="251"/>
      <c r="F5" s="251">
        <f>E5+D5</f>
        <v>0</v>
      </c>
      <c r="G5" s="252"/>
      <c r="H5" s="266">
        <f>F5-G5</f>
        <v>0</v>
      </c>
      <c r="I5" s="88"/>
      <c r="J5" s="67"/>
      <c r="K5" s="67"/>
      <c r="L5" s="67"/>
    </row>
    <row r="6" spans="1:12" x14ac:dyDescent="0.25">
      <c r="A6" s="4" t="s">
        <v>368</v>
      </c>
      <c r="B6" s="4">
        <v>2</v>
      </c>
      <c r="C6" s="254"/>
      <c r="D6" s="250">
        <f>NOVEMBER20!H6:H17</f>
        <v>200</v>
      </c>
      <c r="E6" s="255">
        <v>2500</v>
      </c>
      <c r="F6" s="251">
        <f t="shared" ref="F6:F16" si="0">E6+D6</f>
        <v>2700</v>
      </c>
      <c r="G6" s="252">
        <f>2500</f>
        <v>2500</v>
      </c>
      <c r="H6" s="266">
        <f>F6-G6</f>
        <v>200</v>
      </c>
      <c r="I6" s="88"/>
      <c r="J6" s="67"/>
      <c r="K6" s="67"/>
      <c r="L6" s="67"/>
    </row>
    <row r="7" spans="1:12" x14ac:dyDescent="0.25">
      <c r="A7" s="2" t="s">
        <v>260</v>
      </c>
      <c r="B7" s="2">
        <v>3</v>
      </c>
      <c r="C7" s="254"/>
      <c r="D7" s="250">
        <f>NOVEMBER20!H7:H18</f>
        <v>0</v>
      </c>
      <c r="E7" s="251"/>
      <c r="F7" s="251">
        <f t="shared" si="0"/>
        <v>0</v>
      </c>
      <c r="G7" s="252"/>
      <c r="H7" s="266">
        <f t="shared" ref="H7:H8" si="1">F7-G7</f>
        <v>0</v>
      </c>
      <c r="I7" s="88"/>
      <c r="J7" s="67"/>
      <c r="K7" s="67"/>
      <c r="L7" s="67"/>
    </row>
    <row r="8" spans="1:12" x14ac:dyDescent="0.25">
      <c r="A8" s="4" t="s">
        <v>302</v>
      </c>
      <c r="B8" s="4">
        <v>4</v>
      </c>
      <c r="C8" s="254"/>
      <c r="D8" s="250">
        <f>NOVEMBER20!H8:H19</f>
        <v>0</v>
      </c>
      <c r="E8" s="251">
        <v>2500</v>
      </c>
      <c r="F8" s="251">
        <f t="shared" si="0"/>
        <v>2500</v>
      </c>
      <c r="G8" s="252">
        <v>2500</v>
      </c>
      <c r="H8" s="266">
        <f t="shared" si="1"/>
        <v>0</v>
      </c>
      <c r="I8" s="88"/>
      <c r="J8" s="67"/>
      <c r="K8" s="67"/>
      <c r="L8" s="67"/>
    </row>
    <row r="9" spans="1:12" x14ac:dyDescent="0.25">
      <c r="A9" s="2" t="s">
        <v>100</v>
      </c>
      <c r="B9" s="4">
        <v>5</v>
      </c>
      <c r="C9" s="88"/>
      <c r="D9" s="250">
        <f>NOVEMBER20!H9:H20</f>
        <v>0</v>
      </c>
      <c r="E9" s="88"/>
      <c r="F9" s="251">
        <f t="shared" si="0"/>
        <v>0</v>
      </c>
      <c r="G9" s="88"/>
      <c r="H9" s="266">
        <f>F9-G9</f>
        <v>0</v>
      </c>
      <c r="I9" s="88"/>
      <c r="J9" s="67"/>
      <c r="K9" s="67"/>
      <c r="L9" s="67"/>
    </row>
    <row r="10" spans="1:12" x14ac:dyDescent="0.25">
      <c r="A10" s="2" t="s">
        <v>100</v>
      </c>
      <c r="B10" s="2" t="s">
        <v>42</v>
      </c>
      <c r="C10" s="256"/>
      <c r="D10" s="250">
        <f>NOVEMBER20!H10:H21</f>
        <v>0</v>
      </c>
      <c r="E10" s="255"/>
      <c r="F10" s="251">
        <f t="shared" si="0"/>
        <v>0</v>
      </c>
      <c r="G10" s="252"/>
      <c r="H10" s="266">
        <f t="shared" ref="H10:H16" si="2">F10-G10</f>
        <v>0</v>
      </c>
      <c r="I10" s="88"/>
      <c r="J10" s="67"/>
      <c r="K10" s="67"/>
      <c r="L10" s="67"/>
    </row>
    <row r="11" spans="1:12" x14ac:dyDescent="0.25">
      <c r="A11" s="4" t="s">
        <v>372</v>
      </c>
      <c r="B11" s="4" t="s">
        <v>44</v>
      </c>
      <c r="C11" s="256"/>
      <c r="D11" s="250">
        <f>NOVEMBER20!H11:H22</f>
        <v>0</v>
      </c>
      <c r="E11" s="255">
        <v>1500</v>
      </c>
      <c r="F11" s="251">
        <f t="shared" si="0"/>
        <v>1500</v>
      </c>
      <c r="G11" s="252">
        <v>1500</v>
      </c>
      <c r="H11" s="266">
        <f t="shared" si="2"/>
        <v>0</v>
      </c>
      <c r="I11" s="88"/>
      <c r="J11" s="67"/>
      <c r="K11" s="67"/>
      <c r="L11" s="67"/>
    </row>
    <row r="12" spans="1:12" x14ac:dyDescent="0.25">
      <c r="A12" s="2" t="s">
        <v>361</v>
      </c>
      <c r="B12" s="2" t="s">
        <v>49</v>
      </c>
      <c r="C12" s="254"/>
      <c r="D12" s="250">
        <f>NOVEMBER20!H12:H23</f>
        <v>0</v>
      </c>
      <c r="E12" s="255">
        <v>1500</v>
      </c>
      <c r="F12" s="251">
        <f t="shared" si="0"/>
        <v>1500</v>
      </c>
      <c r="G12" s="252">
        <v>1500</v>
      </c>
      <c r="H12" s="266">
        <f t="shared" si="2"/>
        <v>0</v>
      </c>
      <c r="I12" s="88"/>
      <c r="J12" s="67"/>
      <c r="K12" s="67"/>
      <c r="L12" s="67"/>
    </row>
    <row r="13" spans="1:12" x14ac:dyDescent="0.25">
      <c r="A13" s="4" t="s">
        <v>327</v>
      </c>
      <c r="B13" s="4" t="s">
        <v>66</v>
      </c>
      <c r="C13" s="254"/>
      <c r="D13" s="250">
        <f>NOVEMBER20!H13:H24</f>
        <v>0</v>
      </c>
      <c r="E13" s="255">
        <v>1500</v>
      </c>
      <c r="F13" s="251">
        <f t="shared" si="0"/>
        <v>1500</v>
      </c>
      <c r="G13" s="252">
        <v>1500</v>
      </c>
      <c r="H13" s="266">
        <f t="shared" si="2"/>
        <v>0</v>
      </c>
      <c r="I13" s="88"/>
      <c r="J13" s="67"/>
      <c r="K13" s="67"/>
      <c r="L13" s="67"/>
    </row>
    <row r="14" spans="1:12" x14ac:dyDescent="0.25">
      <c r="A14" s="4"/>
      <c r="B14" s="4" t="s">
        <v>84</v>
      </c>
      <c r="C14" s="254"/>
      <c r="D14" s="250">
        <f>NOVEMBER20!H14:H25</f>
        <v>0</v>
      </c>
      <c r="E14" s="255"/>
      <c r="F14" s="251">
        <f t="shared" si="0"/>
        <v>0</v>
      </c>
      <c r="G14" s="252"/>
      <c r="H14" s="266">
        <f t="shared" si="2"/>
        <v>0</v>
      </c>
      <c r="I14" s="88"/>
      <c r="J14" s="67"/>
      <c r="K14" s="67"/>
      <c r="L14" s="67"/>
    </row>
    <row r="15" spans="1:12" x14ac:dyDescent="0.25">
      <c r="A15" s="4"/>
      <c r="B15" s="4"/>
      <c r="C15" s="257"/>
      <c r="D15" s="250">
        <f>NOVEMBER20!H15:H26</f>
        <v>0</v>
      </c>
      <c r="E15" s="255"/>
      <c r="F15" s="251">
        <f t="shared" si="0"/>
        <v>0</v>
      </c>
      <c r="G15" s="252"/>
      <c r="H15" s="253">
        <f t="shared" si="2"/>
        <v>0</v>
      </c>
      <c r="I15" s="88"/>
      <c r="J15" s="67"/>
      <c r="K15" s="67"/>
      <c r="L15" s="67"/>
    </row>
    <row r="16" spans="1:12" x14ac:dyDescent="0.25">
      <c r="A16" s="4"/>
      <c r="B16" s="4"/>
      <c r="C16" s="254"/>
      <c r="D16" s="250">
        <f>NOVEMBER20!H16:H27</f>
        <v>0</v>
      </c>
      <c r="E16" s="251"/>
      <c r="F16" s="251">
        <f t="shared" si="0"/>
        <v>0</v>
      </c>
      <c r="G16" s="252"/>
      <c r="H16" s="253">
        <f t="shared" si="2"/>
        <v>0</v>
      </c>
      <c r="I16" s="88"/>
      <c r="J16" s="67"/>
      <c r="K16" s="67"/>
      <c r="L16" s="67"/>
    </row>
    <row r="17" spans="1:12" x14ac:dyDescent="0.25">
      <c r="A17" s="16" t="s">
        <v>2</v>
      </c>
      <c r="B17" s="2"/>
      <c r="C17" s="261">
        <f t="shared" ref="C17:I17" si="3">SUM(C5:C16)</f>
        <v>0</v>
      </c>
      <c r="D17" s="250">
        <f>SUM(D5:D16)</f>
        <v>200</v>
      </c>
      <c r="E17" s="258">
        <f t="shared" si="3"/>
        <v>9500</v>
      </c>
      <c r="F17" s="251">
        <f t="shared" si="3"/>
        <v>9700</v>
      </c>
      <c r="G17" s="259">
        <f t="shared" si="3"/>
        <v>9500</v>
      </c>
      <c r="H17" s="260">
        <f t="shared" si="3"/>
        <v>200</v>
      </c>
      <c r="I17" s="223">
        <f t="shared" si="3"/>
        <v>0</v>
      </c>
      <c r="J17" s="67"/>
      <c r="K17" s="67"/>
      <c r="L17" s="67"/>
    </row>
    <row r="18" spans="1:12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  <c r="K18" s="67"/>
      <c r="L18" s="67"/>
    </row>
    <row r="19" spans="1:12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</row>
    <row r="20" spans="1:12" x14ac:dyDescent="0.25">
      <c r="A20" s="67"/>
      <c r="B20" s="205"/>
      <c r="C20" s="201"/>
      <c r="D20" s="205" t="s">
        <v>148</v>
      </c>
      <c r="E20" s="103"/>
      <c r="F20" s="205"/>
      <c r="G20" s="201"/>
      <c r="H20" s="102"/>
      <c r="I20" s="103"/>
      <c r="J20" s="67"/>
      <c r="K20" s="67"/>
      <c r="L20" s="67"/>
    </row>
    <row r="21" spans="1:12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  <c r="K21" s="67"/>
      <c r="L21" s="67"/>
    </row>
    <row r="22" spans="1:12" x14ac:dyDescent="0.25">
      <c r="A22" s="114" t="s">
        <v>329</v>
      </c>
      <c r="B22" s="114"/>
      <c r="C22" s="225">
        <f>E17</f>
        <v>9500</v>
      </c>
      <c r="D22" s="114"/>
      <c r="E22" s="114"/>
      <c r="F22" s="114" t="s">
        <v>329</v>
      </c>
      <c r="G22" s="225">
        <f>G17</f>
        <v>9500</v>
      </c>
      <c r="H22" s="114"/>
      <c r="I22" s="114"/>
      <c r="J22" s="67"/>
      <c r="K22" s="67"/>
      <c r="L22" s="67"/>
    </row>
    <row r="23" spans="1:12" x14ac:dyDescent="0.25">
      <c r="A23" s="114" t="s">
        <v>182</v>
      </c>
      <c r="B23" s="114"/>
      <c r="C23" s="225">
        <f>NOVEMBER20!E33</f>
        <v>-1974</v>
      </c>
      <c r="D23" s="114"/>
      <c r="E23" s="114"/>
      <c r="F23" s="114" t="s">
        <v>182</v>
      </c>
      <c r="G23" s="225">
        <f>NOVEMBER20!I33</f>
        <v>-2174</v>
      </c>
      <c r="H23" s="114"/>
      <c r="I23" s="114"/>
      <c r="J23" s="67"/>
      <c r="K23" s="67"/>
      <c r="L23" s="67"/>
    </row>
    <row r="24" spans="1:12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265"/>
      <c r="K24" s="67"/>
      <c r="L24" s="67"/>
    </row>
    <row r="25" spans="1:12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  <c r="K25" s="67"/>
      <c r="L25" s="67"/>
    </row>
    <row r="26" spans="1:12" x14ac:dyDescent="0.25">
      <c r="A26" s="114" t="s">
        <v>258</v>
      </c>
      <c r="B26" s="114"/>
      <c r="C26" s="209">
        <v>0.1</v>
      </c>
      <c r="D26" s="225">
        <f>C26*C22</f>
        <v>950</v>
      </c>
      <c r="E26" s="114"/>
      <c r="F26" s="114" t="s">
        <v>258</v>
      </c>
      <c r="G26" s="209">
        <v>0.1</v>
      </c>
      <c r="H26" s="225">
        <f>G26*C22</f>
        <v>950</v>
      </c>
      <c r="I26" s="114"/>
      <c r="J26" s="67"/>
      <c r="K26" s="67"/>
      <c r="L26" s="265">
        <f>C22-D26+C23</f>
        <v>6576</v>
      </c>
    </row>
    <row r="27" spans="1:12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  <c r="K27" s="67"/>
      <c r="L27" s="67"/>
    </row>
    <row r="28" spans="1:12" x14ac:dyDescent="0.25">
      <c r="A28" s="243"/>
      <c r="B28" s="243"/>
      <c r="C28" s="88"/>
      <c r="D28" s="225"/>
      <c r="E28" s="114"/>
      <c r="F28" s="243"/>
      <c r="G28" s="243"/>
      <c r="H28" s="88"/>
      <c r="I28" s="225"/>
      <c r="J28" s="67"/>
      <c r="K28" s="67"/>
      <c r="L28" s="67"/>
    </row>
    <row r="29" spans="1:12" x14ac:dyDescent="0.25">
      <c r="A29" s="231" t="s">
        <v>96</v>
      </c>
      <c r="B29" s="231"/>
      <c r="C29" s="88"/>
      <c r="D29" s="114"/>
      <c r="E29" s="114"/>
      <c r="F29" s="231" t="s">
        <v>96</v>
      </c>
      <c r="G29" s="231"/>
      <c r="H29" s="88"/>
      <c r="I29" s="114"/>
      <c r="J29" s="67"/>
      <c r="K29" s="67"/>
      <c r="L29" s="67"/>
    </row>
    <row r="30" spans="1:12" x14ac:dyDescent="0.25">
      <c r="A30" s="231" t="s">
        <v>377</v>
      </c>
      <c r="B30" s="231"/>
      <c r="C30" s="114"/>
      <c r="D30" s="115">
        <f>8550+1500</f>
        <v>10050</v>
      </c>
      <c r="E30" s="114"/>
      <c r="F30" s="231" t="s">
        <v>377</v>
      </c>
      <c r="G30" s="231"/>
      <c r="H30" s="114">
        <f>8550+1500</f>
        <v>10050</v>
      </c>
      <c r="I30" s="115"/>
      <c r="J30" s="67"/>
      <c r="K30" s="67"/>
      <c r="L30" s="67"/>
    </row>
    <row r="31" spans="1:12" x14ac:dyDescent="0.25">
      <c r="A31" s="231"/>
      <c r="B31" s="67"/>
      <c r="C31" s="114"/>
      <c r="D31" s="115"/>
      <c r="E31" s="114"/>
      <c r="F31" s="231"/>
      <c r="G31" s="67"/>
      <c r="H31" s="114"/>
      <c r="I31" s="115"/>
      <c r="J31" s="67"/>
      <c r="K31" s="67"/>
      <c r="L31" s="67"/>
    </row>
    <row r="32" spans="1:12" x14ac:dyDescent="0.25">
      <c r="A32" s="212"/>
      <c r="B32" s="212"/>
      <c r="C32" s="114"/>
      <c r="D32" s="115"/>
      <c r="E32" s="207"/>
      <c r="F32" s="212"/>
      <c r="G32" s="212"/>
      <c r="H32" s="114"/>
      <c r="I32" s="115"/>
      <c r="J32" s="67"/>
      <c r="K32" s="67"/>
      <c r="L32" s="67"/>
    </row>
    <row r="33" spans="1:12" x14ac:dyDescent="0.25">
      <c r="A33" s="232" t="s">
        <v>2</v>
      </c>
      <c r="B33" s="232"/>
      <c r="C33" s="225">
        <f>C22+C23+C24+C25-D26</f>
        <v>6576</v>
      </c>
      <c r="D33" s="225">
        <f>SUM(D28:D32)</f>
        <v>10050</v>
      </c>
      <c r="E33" s="225">
        <f>C33-D33</f>
        <v>-3474</v>
      </c>
      <c r="F33" s="236"/>
      <c r="G33" s="225">
        <f>G22+G23+G25-H26</f>
        <v>6376</v>
      </c>
      <c r="H33" s="225">
        <f>SUM(H28:H32)</f>
        <v>10050</v>
      </c>
      <c r="I33" s="225">
        <f>G33-H33</f>
        <v>-3674</v>
      </c>
      <c r="J33" s="67"/>
      <c r="K33" s="67"/>
      <c r="L33" s="67"/>
    </row>
    <row r="34" spans="1:12" x14ac:dyDescent="0.25">
      <c r="A34" s="201"/>
      <c r="B34" s="201"/>
      <c r="C34" s="201"/>
      <c r="D34" s="201"/>
      <c r="E34" s="201"/>
      <c r="F34" s="201"/>
      <c r="G34" s="201"/>
      <c r="H34" s="201"/>
      <c r="I34" s="201"/>
      <c r="J34" s="67"/>
      <c r="K34" s="67"/>
      <c r="L34" s="67"/>
    </row>
    <row r="35" spans="1:12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I35" s="67"/>
      <c r="J35" s="67"/>
      <c r="K35" s="67"/>
      <c r="L35" s="67"/>
    </row>
    <row r="36" spans="1:12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  <c r="K36" s="67"/>
      <c r="L36" s="67"/>
    </row>
    <row r="37" spans="1:12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  <c r="H37" s="67"/>
      <c r="I37" s="67"/>
      <c r="J37" s="67"/>
      <c r="K37" s="67"/>
      <c r="L37" s="67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M13" sqref="M13"/>
    </sheetView>
  </sheetViews>
  <sheetFormatPr defaultRowHeight="15" x14ac:dyDescent="0.25"/>
  <cols>
    <col min="1" max="1" width="15.7109375" customWidth="1"/>
  </cols>
  <sheetData>
    <row r="1" spans="1:11" ht="18.75" x14ac:dyDescent="0.3">
      <c r="A1" s="67"/>
      <c r="B1" s="67"/>
      <c r="C1" s="229" t="s">
        <v>350</v>
      </c>
      <c r="D1" s="229"/>
      <c r="E1" s="229"/>
      <c r="F1" s="229"/>
      <c r="G1" s="67"/>
      <c r="H1" s="67"/>
      <c r="I1" s="67"/>
      <c r="J1" s="67"/>
      <c r="K1" s="67"/>
    </row>
    <row r="2" spans="1:11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  <c r="K2" s="67"/>
    </row>
    <row r="3" spans="1:11" ht="18.75" x14ac:dyDescent="0.3">
      <c r="A3" s="67"/>
      <c r="B3" s="67"/>
      <c r="C3" s="229" t="s">
        <v>378</v>
      </c>
      <c r="D3" s="229"/>
      <c r="E3" s="229"/>
      <c r="F3" s="229"/>
      <c r="G3" s="67"/>
      <c r="H3" s="67"/>
      <c r="I3" s="67"/>
      <c r="J3" s="67"/>
      <c r="K3" s="67"/>
    </row>
    <row r="4" spans="1:11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  <c r="K4" s="67"/>
    </row>
    <row r="5" spans="1:11" x14ac:dyDescent="0.25">
      <c r="A5" s="2"/>
      <c r="B5" s="2">
        <v>1</v>
      </c>
      <c r="C5" s="249"/>
      <c r="D5" s="250"/>
      <c r="E5" s="251"/>
      <c r="F5" s="251">
        <f>E5+D5</f>
        <v>0</v>
      </c>
      <c r="G5" s="252"/>
      <c r="H5" s="266">
        <f>F5-G5</f>
        <v>0</v>
      </c>
      <c r="I5" s="88"/>
      <c r="J5" s="67"/>
      <c r="K5" s="67"/>
    </row>
    <row r="6" spans="1:11" x14ac:dyDescent="0.25">
      <c r="A6" s="4" t="s">
        <v>368</v>
      </c>
      <c r="B6" s="4">
        <v>2</v>
      </c>
      <c r="C6" s="254"/>
      <c r="D6" s="250">
        <f>NOVEMBER20!H6:H17</f>
        <v>200</v>
      </c>
      <c r="E6" s="255">
        <v>2500</v>
      </c>
      <c r="F6" s="251">
        <f t="shared" ref="F6:F16" si="0">E6+D6</f>
        <v>2700</v>
      </c>
      <c r="G6" s="252">
        <f>1700</f>
        <v>1700</v>
      </c>
      <c r="H6" s="266">
        <f>F6-G6</f>
        <v>1000</v>
      </c>
      <c r="I6" s="88"/>
      <c r="J6" s="67"/>
      <c r="K6" s="67"/>
    </row>
    <row r="7" spans="1:11" x14ac:dyDescent="0.25">
      <c r="A7" s="2" t="s">
        <v>260</v>
      </c>
      <c r="B7" s="2">
        <v>3</v>
      </c>
      <c r="C7" s="254"/>
      <c r="D7" s="250">
        <f>NOVEMBER20!H7:H18</f>
        <v>0</v>
      </c>
      <c r="E7" s="251"/>
      <c r="F7" s="251">
        <f t="shared" si="0"/>
        <v>0</v>
      </c>
      <c r="G7" s="252"/>
      <c r="H7" s="266">
        <f t="shared" ref="H7:H8" si="1">F7-G7</f>
        <v>0</v>
      </c>
      <c r="I7" s="88"/>
      <c r="J7" s="67"/>
      <c r="K7" s="67"/>
    </row>
    <row r="8" spans="1:11" x14ac:dyDescent="0.25">
      <c r="A8" s="4" t="s">
        <v>302</v>
      </c>
      <c r="B8" s="4">
        <v>4</v>
      </c>
      <c r="C8" s="254"/>
      <c r="D8" s="250">
        <f>NOVEMBER20!H8:H19</f>
        <v>0</v>
      </c>
      <c r="E8" s="251">
        <v>2500</v>
      </c>
      <c r="F8" s="251">
        <f t="shared" si="0"/>
        <v>2500</v>
      </c>
      <c r="G8" s="252">
        <f>2500</f>
        <v>2500</v>
      </c>
      <c r="H8" s="266">
        <f t="shared" si="1"/>
        <v>0</v>
      </c>
      <c r="I8" s="88"/>
      <c r="J8" s="67"/>
      <c r="K8" s="67"/>
    </row>
    <row r="9" spans="1:11" x14ac:dyDescent="0.25">
      <c r="A9" s="2" t="s">
        <v>100</v>
      </c>
      <c r="B9" s="4">
        <v>5</v>
      </c>
      <c r="C9" s="88"/>
      <c r="D9" s="250">
        <f>NOVEMBER20!H9:H20</f>
        <v>0</v>
      </c>
      <c r="E9" s="88"/>
      <c r="F9" s="251">
        <f t="shared" si="0"/>
        <v>0</v>
      </c>
      <c r="G9" s="88"/>
      <c r="H9" s="266">
        <f>F9-G9</f>
        <v>0</v>
      </c>
      <c r="I9" s="88"/>
      <c r="J9" s="67"/>
      <c r="K9" s="67"/>
    </row>
    <row r="10" spans="1:11" x14ac:dyDescent="0.25">
      <c r="A10" s="2" t="s">
        <v>100</v>
      </c>
      <c r="B10" s="2" t="s">
        <v>42</v>
      </c>
      <c r="C10" s="256"/>
      <c r="D10" s="250">
        <f>NOVEMBER20!H10:H21</f>
        <v>0</v>
      </c>
      <c r="E10" s="255"/>
      <c r="F10" s="251">
        <f t="shared" si="0"/>
        <v>0</v>
      </c>
      <c r="G10" s="252"/>
      <c r="H10" s="266">
        <f t="shared" ref="H10:H16" si="2">F10-G10</f>
        <v>0</v>
      </c>
      <c r="I10" s="88"/>
      <c r="J10" s="67"/>
      <c r="K10" s="67"/>
    </row>
    <row r="11" spans="1:11" x14ac:dyDescent="0.25">
      <c r="A11" s="4" t="s">
        <v>372</v>
      </c>
      <c r="B11" s="4" t="s">
        <v>44</v>
      </c>
      <c r="C11" s="256"/>
      <c r="D11" s="250">
        <f>NOVEMBER20!H11:H22</f>
        <v>0</v>
      </c>
      <c r="E11" s="255">
        <v>1500</v>
      </c>
      <c r="F11" s="251">
        <f t="shared" si="0"/>
        <v>1500</v>
      </c>
      <c r="G11" s="252">
        <f>1500</f>
        <v>1500</v>
      </c>
      <c r="H11" s="266">
        <f t="shared" si="2"/>
        <v>0</v>
      </c>
      <c r="I11" s="88"/>
      <c r="J11" s="67"/>
      <c r="K11" s="67"/>
    </row>
    <row r="12" spans="1:11" x14ac:dyDescent="0.25">
      <c r="A12" s="2" t="s">
        <v>361</v>
      </c>
      <c r="B12" s="2" t="s">
        <v>49</v>
      </c>
      <c r="C12" s="254"/>
      <c r="D12" s="250">
        <f>NOVEMBER20!H12:H23</f>
        <v>0</v>
      </c>
      <c r="E12" s="255">
        <v>1500</v>
      </c>
      <c r="F12" s="251">
        <f t="shared" si="0"/>
        <v>1500</v>
      </c>
      <c r="G12" s="252">
        <v>1500</v>
      </c>
      <c r="H12" s="266">
        <f t="shared" si="2"/>
        <v>0</v>
      </c>
      <c r="I12" s="88"/>
      <c r="J12" s="67"/>
      <c r="K12" s="67"/>
    </row>
    <row r="13" spans="1:11" x14ac:dyDescent="0.25">
      <c r="A13" s="4" t="s">
        <v>327</v>
      </c>
      <c r="B13" s="4" t="s">
        <v>66</v>
      </c>
      <c r="C13" s="254"/>
      <c r="D13" s="250">
        <f>NOVEMBER20!H13:H24</f>
        <v>0</v>
      </c>
      <c r="E13" s="255">
        <v>1500</v>
      </c>
      <c r="F13" s="251">
        <f t="shared" si="0"/>
        <v>1500</v>
      </c>
      <c r="G13" s="252">
        <f>1500</f>
        <v>1500</v>
      </c>
      <c r="H13" s="266">
        <f t="shared" si="2"/>
        <v>0</v>
      </c>
      <c r="I13" s="88"/>
      <c r="J13" s="67"/>
      <c r="K13" s="67"/>
    </row>
    <row r="14" spans="1:11" x14ac:dyDescent="0.25">
      <c r="A14" s="4"/>
      <c r="B14" s="4" t="s">
        <v>84</v>
      </c>
      <c r="C14" s="254"/>
      <c r="D14" s="250">
        <f>NOVEMBER20!H14:H25</f>
        <v>0</v>
      </c>
      <c r="E14" s="255"/>
      <c r="F14" s="251">
        <f t="shared" si="0"/>
        <v>0</v>
      </c>
      <c r="G14" s="252"/>
      <c r="H14" s="266">
        <f t="shared" si="2"/>
        <v>0</v>
      </c>
      <c r="I14" s="88"/>
      <c r="J14" s="67"/>
      <c r="K14" s="67"/>
    </row>
    <row r="15" spans="1:11" x14ac:dyDescent="0.25">
      <c r="A15" s="4"/>
      <c r="B15" s="4"/>
      <c r="C15" s="257"/>
      <c r="D15" s="250">
        <f>NOVEMBER20!H15:H26</f>
        <v>0</v>
      </c>
      <c r="E15" s="255"/>
      <c r="F15" s="251">
        <f t="shared" si="0"/>
        <v>0</v>
      </c>
      <c r="G15" s="252"/>
      <c r="H15" s="253">
        <f t="shared" si="2"/>
        <v>0</v>
      </c>
      <c r="I15" s="88"/>
      <c r="J15" s="67"/>
      <c r="K15" s="67"/>
    </row>
    <row r="16" spans="1:11" x14ac:dyDescent="0.25">
      <c r="A16" s="4"/>
      <c r="B16" s="4"/>
      <c r="C16" s="254"/>
      <c r="D16" s="250">
        <f>NOVEMBER20!H16:H27</f>
        <v>0</v>
      </c>
      <c r="E16" s="251"/>
      <c r="F16" s="251">
        <f t="shared" si="0"/>
        <v>0</v>
      </c>
      <c r="G16" s="252"/>
      <c r="H16" s="253">
        <f t="shared" si="2"/>
        <v>0</v>
      </c>
      <c r="I16" s="88"/>
      <c r="J16" s="67"/>
      <c r="K16" s="67"/>
    </row>
    <row r="17" spans="1:11" x14ac:dyDescent="0.25">
      <c r="A17" s="16" t="s">
        <v>2</v>
      </c>
      <c r="B17" s="2"/>
      <c r="C17" s="261">
        <f t="shared" ref="C17:I17" si="3">SUM(C5:C16)</f>
        <v>0</v>
      </c>
      <c r="D17" s="250">
        <f>SUM(D5:D16)</f>
        <v>200</v>
      </c>
      <c r="E17" s="258">
        <f t="shared" si="3"/>
        <v>9500</v>
      </c>
      <c r="F17" s="251">
        <f t="shared" si="3"/>
        <v>9700</v>
      </c>
      <c r="G17" s="259">
        <f t="shared" si="3"/>
        <v>8700</v>
      </c>
      <c r="H17" s="260">
        <f t="shared" si="3"/>
        <v>1000</v>
      </c>
      <c r="I17" s="223">
        <f t="shared" si="3"/>
        <v>0</v>
      </c>
      <c r="J17" s="67"/>
      <c r="K17" s="67"/>
    </row>
    <row r="18" spans="1:11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  <c r="K18" s="67"/>
    </row>
    <row r="19" spans="1:11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spans="1:11" x14ac:dyDescent="0.25">
      <c r="A20" s="67"/>
      <c r="B20" s="205"/>
      <c r="C20" s="201"/>
      <c r="D20" s="205" t="s">
        <v>148</v>
      </c>
      <c r="E20" s="103"/>
      <c r="F20" s="205"/>
      <c r="G20" s="201"/>
      <c r="H20" s="102"/>
      <c r="I20" s="103"/>
      <c r="J20" s="67"/>
      <c r="K20" s="67"/>
    </row>
    <row r="21" spans="1:11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  <c r="K21" s="265">
        <f>C22-D26</f>
        <v>8550</v>
      </c>
    </row>
    <row r="22" spans="1:11" x14ac:dyDescent="0.25">
      <c r="A22" s="114" t="s">
        <v>379</v>
      </c>
      <c r="B22" s="114"/>
      <c r="C22" s="225">
        <f>E17</f>
        <v>9500</v>
      </c>
      <c r="D22" s="114"/>
      <c r="E22" s="114"/>
      <c r="F22" s="114" t="s">
        <v>379</v>
      </c>
      <c r="G22" s="225">
        <f>G17</f>
        <v>8700</v>
      </c>
      <c r="H22" s="114"/>
      <c r="I22" s="114"/>
      <c r="J22" s="67"/>
      <c r="K22" s="265">
        <f>K21+C23</f>
        <v>5076</v>
      </c>
    </row>
    <row r="23" spans="1:11" x14ac:dyDescent="0.25">
      <c r="A23" s="114" t="s">
        <v>182</v>
      </c>
      <c r="B23" s="114"/>
      <c r="C23" s="225">
        <f>'DECEMBER 20'!E33</f>
        <v>-3474</v>
      </c>
      <c r="D23" s="114"/>
      <c r="E23" s="114"/>
      <c r="F23" s="114" t="s">
        <v>182</v>
      </c>
      <c r="G23" s="225">
        <f>'DECEMBER 20'!I33</f>
        <v>-3674</v>
      </c>
      <c r="H23" s="114"/>
      <c r="I23" s="114"/>
      <c r="J23" s="67"/>
      <c r="K23" s="67"/>
    </row>
    <row r="24" spans="1:11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265"/>
      <c r="K24" s="67"/>
    </row>
    <row r="25" spans="1:11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  <c r="K25" s="67"/>
    </row>
    <row r="26" spans="1:11" x14ac:dyDescent="0.25">
      <c r="A26" s="114" t="s">
        <v>258</v>
      </c>
      <c r="B26" s="114"/>
      <c r="C26" s="209">
        <v>0.1</v>
      </c>
      <c r="D26" s="225">
        <f>C26*C22</f>
        <v>950</v>
      </c>
      <c r="E26" s="114"/>
      <c r="F26" s="114" t="s">
        <v>258</v>
      </c>
      <c r="G26" s="209">
        <v>0.1</v>
      </c>
      <c r="H26" s="225">
        <f>G26*C22</f>
        <v>950</v>
      </c>
      <c r="I26" s="114"/>
      <c r="J26" s="67"/>
      <c r="K26" s="67"/>
    </row>
    <row r="27" spans="1:11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  <c r="K27" s="67"/>
    </row>
    <row r="28" spans="1:11" x14ac:dyDescent="0.25">
      <c r="A28" s="243"/>
      <c r="B28" s="243"/>
      <c r="C28" s="88"/>
      <c r="D28" s="225"/>
      <c r="E28" s="114"/>
      <c r="F28" s="243"/>
      <c r="G28" s="243"/>
      <c r="H28" s="88"/>
      <c r="I28" s="225"/>
      <c r="J28" s="67"/>
      <c r="K28" s="67"/>
    </row>
    <row r="29" spans="1:11" x14ac:dyDescent="0.25">
      <c r="A29" s="231" t="s">
        <v>96</v>
      </c>
      <c r="B29" s="231"/>
      <c r="C29" s="88"/>
      <c r="D29" s="114"/>
      <c r="E29" s="114"/>
      <c r="F29" s="231" t="s">
        <v>96</v>
      </c>
      <c r="G29" s="231"/>
      <c r="H29" s="88"/>
      <c r="I29" s="114"/>
      <c r="J29" s="67"/>
      <c r="K29" s="67"/>
    </row>
    <row r="30" spans="1:11" x14ac:dyDescent="0.25">
      <c r="A30" s="231" t="s">
        <v>380</v>
      </c>
      <c r="B30" s="231"/>
      <c r="C30" s="114"/>
      <c r="D30" s="115">
        <v>5500</v>
      </c>
      <c r="E30" s="114"/>
      <c r="F30" s="231" t="s">
        <v>381</v>
      </c>
      <c r="G30" s="231"/>
      <c r="H30" s="114">
        <v>5500</v>
      </c>
      <c r="I30" s="115"/>
      <c r="J30" s="67"/>
      <c r="K30" s="67"/>
    </row>
    <row r="31" spans="1:11" x14ac:dyDescent="0.25">
      <c r="A31" s="231"/>
      <c r="B31" s="67"/>
      <c r="C31" s="114"/>
      <c r="D31" s="115"/>
      <c r="E31" s="114"/>
      <c r="F31" s="231"/>
      <c r="G31" s="67"/>
      <c r="H31" s="114"/>
      <c r="I31" s="115"/>
      <c r="J31" s="67"/>
      <c r="K31" s="67"/>
    </row>
    <row r="32" spans="1:11" x14ac:dyDescent="0.25">
      <c r="A32" s="212"/>
      <c r="B32" s="212"/>
      <c r="C32" s="114"/>
      <c r="D32" s="115"/>
      <c r="E32" s="207"/>
      <c r="F32" s="212"/>
      <c r="G32" s="212"/>
      <c r="H32" s="114"/>
      <c r="I32" s="115"/>
      <c r="J32" s="67"/>
      <c r="K32" s="67"/>
    </row>
    <row r="33" spans="1:11" x14ac:dyDescent="0.25">
      <c r="A33" s="232" t="s">
        <v>2</v>
      </c>
      <c r="B33" s="232"/>
      <c r="C33" s="225">
        <f>C22+C23+C24+C25-D26</f>
        <v>5076</v>
      </c>
      <c r="D33" s="225">
        <f>SUM(D28:D32)</f>
        <v>5500</v>
      </c>
      <c r="E33" s="225">
        <f>C33-D33</f>
        <v>-424</v>
      </c>
      <c r="F33" s="236"/>
      <c r="G33" s="225">
        <f>G22+G23+G25-H26</f>
        <v>4076</v>
      </c>
      <c r="H33" s="225">
        <f>SUM(H28:H32)</f>
        <v>5500</v>
      </c>
      <c r="I33" s="225">
        <f>G33-H33</f>
        <v>-1424</v>
      </c>
      <c r="J33" s="67"/>
      <c r="K33" s="67"/>
    </row>
    <row r="34" spans="1:11" x14ac:dyDescent="0.25">
      <c r="A34" s="201"/>
      <c r="B34" s="201"/>
      <c r="C34" s="201"/>
      <c r="D34" s="201"/>
      <c r="E34" s="201"/>
      <c r="F34" s="201"/>
      <c r="G34" s="201"/>
      <c r="H34" s="201"/>
      <c r="I34" s="201"/>
      <c r="J34" s="67"/>
      <c r="K34" s="67"/>
    </row>
    <row r="35" spans="1:11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I35" s="67"/>
      <c r="J35" s="67"/>
      <c r="K35" s="67"/>
    </row>
    <row r="36" spans="1:11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  <c r="K36" s="67"/>
    </row>
    <row r="37" spans="1:11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  <c r="H37" s="67"/>
      <c r="I37" s="67"/>
      <c r="J37" s="67"/>
      <c r="K37" s="67"/>
    </row>
    <row r="38" spans="1:11" x14ac:dyDescent="0.25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</row>
  </sheetData>
  <pageMargins left="0" right="0" top="0" bottom="0" header="0.3" footer="0.3"/>
  <pageSetup orientation="portrait" horizontalDpi="0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N34" sqref="N34"/>
    </sheetView>
  </sheetViews>
  <sheetFormatPr defaultRowHeight="15" x14ac:dyDescent="0.25"/>
  <cols>
    <col min="1" max="1" width="15.85546875" customWidth="1"/>
    <col min="2" max="2" width="4" bestFit="1" customWidth="1"/>
    <col min="9" max="9" width="8" customWidth="1"/>
  </cols>
  <sheetData>
    <row r="1" spans="1:11" ht="18.75" x14ac:dyDescent="0.3">
      <c r="C1" s="229" t="s">
        <v>350</v>
      </c>
      <c r="D1" s="229"/>
      <c r="E1" s="229"/>
      <c r="F1" s="229"/>
      <c r="G1" s="67"/>
      <c r="H1" s="67"/>
      <c r="I1" s="67"/>
      <c r="J1" s="67"/>
    </row>
    <row r="2" spans="1:11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</row>
    <row r="3" spans="1:11" ht="18.75" x14ac:dyDescent="0.3">
      <c r="A3" s="67"/>
      <c r="B3" s="67"/>
      <c r="C3" s="229" t="s">
        <v>382</v>
      </c>
      <c r="D3" s="229"/>
      <c r="E3" s="229"/>
      <c r="F3" s="229"/>
      <c r="G3" s="67"/>
      <c r="H3" s="67"/>
      <c r="I3" s="67"/>
      <c r="J3" s="67"/>
    </row>
    <row r="4" spans="1:11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</row>
    <row r="5" spans="1:11" x14ac:dyDescent="0.25">
      <c r="A5" s="2"/>
      <c r="B5" s="2">
        <v>1</v>
      </c>
      <c r="C5" s="249"/>
      <c r="D5" s="250">
        <f>'JANUARY 21'!H5:H17</f>
        <v>0</v>
      </c>
      <c r="E5" s="251"/>
      <c r="F5" s="251">
        <f>E5+D5</f>
        <v>0</v>
      </c>
      <c r="G5" s="252"/>
      <c r="H5" s="266">
        <f>F5-G5</f>
        <v>0</v>
      </c>
      <c r="I5" s="88"/>
      <c r="J5" s="67"/>
    </row>
    <row r="6" spans="1:11" x14ac:dyDescent="0.25">
      <c r="A6" s="4" t="s">
        <v>368</v>
      </c>
      <c r="B6" s="4">
        <v>2</v>
      </c>
      <c r="C6" s="254"/>
      <c r="D6" s="250">
        <f>'JANUARY 21'!H6:H18</f>
        <v>1000</v>
      </c>
      <c r="E6" s="255">
        <v>2500</v>
      </c>
      <c r="F6" s="251">
        <f t="shared" ref="F6:F16" si="0">E6+D6</f>
        <v>3500</v>
      </c>
      <c r="G6" s="252"/>
      <c r="H6" s="266"/>
      <c r="I6" s="88"/>
      <c r="J6" s="67" t="s">
        <v>387</v>
      </c>
    </row>
    <row r="7" spans="1:11" x14ac:dyDescent="0.25">
      <c r="A7" s="2" t="s">
        <v>260</v>
      </c>
      <c r="B7" s="2">
        <v>3</v>
      </c>
      <c r="C7" s="254"/>
      <c r="D7" s="250">
        <f>'JANUARY 21'!H7:H19</f>
        <v>0</v>
      </c>
      <c r="E7" s="251"/>
      <c r="F7" s="251">
        <f t="shared" si="0"/>
        <v>0</v>
      </c>
      <c r="G7" s="252"/>
      <c r="H7" s="266">
        <f t="shared" ref="H7:H8" si="1">F7-G7</f>
        <v>0</v>
      </c>
      <c r="I7" s="88"/>
      <c r="J7" s="67"/>
    </row>
    <row r="8" spans="1:11" x14ac:dyDescent="0.25">
      <c r="A8" s="4" t="s">
        <v>302</v>
      </c>
      <c r="B8" s="4">
        <v>4</v>
      </c>
      <c r="C8" s="254"/>
      <c r="D8" s="250">
        <f>'JANUARY 21'!H8:H20</f>
        <v>0</v>
      </c>
      <c r="E8" s="251">
        <v>2500</v>
      </c>
      <c r="F8" s="251">
        <f t="shared" si="0"/>
        <v>2500</v>
      </c>
      <c r="G8" s="252">
        <f>2500</f>
        <v>2500</v>
      </c>
      <c r="H8" s="266">
        <f t="shared" si="1"/>
        <v>0</v>
      </c>
      <c r="I8" s="88"/>
      <c r="J8" s="67"/>
    </row>
    <row r="9" spans="1:11" x14ac:dyDescent="0.25">
      <c r="A9" s="2" t="s">
        <v>100</v>
      </c>
      <c r="B9" s="4">
        <v>5</v>
      </c>
      <c r="C9" s="88"/>
      <c r="D9" s="250">
        <f>'JANUARY 21'!H9:H21</f>
        <v>0</v>
      </c>
      <c r="E9" s="88"/>
      <c r="F9" s="251">
        <f t="shared" si="0"/>
        <v>0</v>
      </c>
      <c r="G9" s="88"/>
      <c r="H9" s="266">
        <f>F9-G9</f>
        <v>0</v>
      </c>
      <c r="I9" s="88"/>
      <c r="J9" s="67"/>
    </row>
    <row r="10" spans="1:11" x14ac:dyDescent="0.25">
      <c r="A10" s="2" t="s">
        <v>100</v>
      </c>
      <c r="B10" s="2" t="s">
        <v>42</v>
      </c>
      <c r="C10" s="256"/>
      <c r="D10" s="250">
        <f>'JANUARY 21'!H10:H22</f>
        <v>0</v>
      </c>
      <c r="E10" s="255"/>
      <c r="F10" s="251">
        <f t="shared" si="0"/>
        <v>0</v>
      </c>
      <c r="G10" s="252"/>
      <c r="H10" s="266">
        <f t="shared" ref="H10:H16" si="2">F10-G10</f>
        <v>0</v>
      </c>
      <c r="I10" s="88"/>
      <c r="J10" s="67"/>
      <c r="K10" s="265">
        <f>E6+E8+E11+E12+E13</f>
        <v>9500</v>
      </c>
    </row>
    <row r="11" spans="1:11" x14ac:dyDescent="0.25">
      <c r="A11" s="4" t="s">
        <v>372</v>
      </c>
      <c r="B11" s="4" t="s">
        <v>44</v>
      </c>
      <c r="C11" s="256"/>
      <c r="D11" s="250">
        <f>'JANUARY 21'!H11:H23</f>
        <v>0</v>
      </c>
      <c r="E11" s="255">
        <v>1500</v>
      </c>
      <c r="F11" s="251">
        <f t="shared" si="0"/>
        <v>1500</v>
      </c>
      <c r="G11" s="252">
        <f>1500</f>
        <v>1500</v>
      </c>
      <c r="H11" s="266">
        <f t="shared" si="2"/>
        <v>0</v>
      </c>
      <c r="I11" s="88"/>
      <c r="J11" s="67"/>
    </row>
    <row r="12" spans="1:11" x14ac:dyDescent="0.25">
      <c r="A12" s="2" t="s">
        <v>361</v>
      </c>
      <c r="B12" s="2" t="s">
        <v>49</v>
      </c>
      <c r="C12" s="254"/>
      <c r="D12" s="250">
        <f>'JANUARY 21'!H12:H24</f>
        <v>0</v>
      </c>
      <c r="E12" s="255">
        <v>1500</v>
      </c>
      <c r="F12" s="251">
        <f t="shared" si="0"/>
        <v>1500</v>
      </c>
      <c r="G12" s="252">
        <v>1500</v>
      </c>
      <c r="H12" s="266">
        <f t="shared" si="2"/>
        <v>0</v>
      </c>
      <c r="I12" s="88"/>
      <c r="J12" s="67"/>
    </row>
    <row r="13" spans="1:11" x14ac:dyDescent="0.25">
      <c r="A13" s="4" t="s">
        <v>327</v>
      </c>
      <c r="B13" s="4" t="s">
        <v>66</v>
      </c>
      <c r="C13" s="254"/>
      <c r="D13" s="250">
        <f>'JANUARY 21'!H13:H25</f>
        <v>0</v>
      </c>
      <c r="E13" s="255">
        <v>1500</v>
      </c>
      <c r="F13" s="251">
        <f t="shared" si="0"/>
        <v>1500</v>
      </c>
      <c r="G13" s="252">
        <f>1500</f>
        <v>1500</v>
      </c>
      <c r="H13" s="266">
        <f t="shared" si="2"/>
        <v>0</v>
      </c>
      <c r="I13" s="88"/>
      <c r="J13" s="67"/>
    </row>
    <row r="14" spans="1:11" x14ac:dyDescent="0.25">
      <c r="A14" s="4" t="s">
        <v>385</v>
      </c>
      <c r="B14" s="4" t="s">
        <v>84</v>
      </c>
      <c r="C14" s="254"/>
      <c r="D14" s="250">
        <f>'JANUARY 21'!H14:H26</f>
        <v>0</v>
      </c>
      <c r="E14" s="255">
        <v>1500</v>
      </c>
      <c r="F14" s="251">
        <f t="shared" si="0"/>
        <v>1500</v>
      </c>
      <c r="G14" s="252">
        <v>1000</v>
      </c>
      <c r="H14" s="266">
        <f t="shared" si="2"/>
        <v>500</v>
      </c>
      <c r="I14" s="88"/>
      <c r="J14" s="67"/>
    </row>
    <row r="15" spans="1:11" x14ac:dyDescent="0.25">
      <c r="A15" s="4"/>
      <c r="B15" s="4"/>
      <c r="C15" s="257"/>
      <c r="D15" s="250">
        <f>'JANUARY 21'!H15:H27</f>
        <v>0</v>
      </c>
      <c r="E15" s="255"/>
      <c r="F15" s="251">
        <f t="shared" si="0"/>
        <v>0</v>
      </c>
      <c r="G15" s="252"/>
      <c r="H15" s="253">
        <f t="shared" si="2"/>
        <v>0</v>
      </c>
      <c r="I15" s="88"/>
      <c r="J15" s="67"/>
    </row>
    <row r="16" spans="1:11" x14ac:dyDescent="0.25">
      <c r="A16" s="4"/>
      <c r="B16" s="4"/>
      <c r="C16" s="254"/>
      <c r="D16" s="250">
        <f>'JANUARY 21'!H16:H28</f>
        <v>0</v>
      </c>
      <c r="E16" s="251"/>
      <c r="F16" s="251">
        <f t="shared" si="0"/>
        <v>0</v>
      </c>
      <c r="G16" s="252"/>
      <c r="H16" s="253">
        <f t="shared" si="2"/>
        <v>0</v>
      </c>
      <c r="I16" s="88"/>
      <c r="J16" s="67"/>
    </row>
    <row r="17" spans="1:14" x14ac:dyDescent="0.25">
      <c r="A17" s="16" t="s">
        <v>2</v>
      </c>
      <c r="B17" s="2"/>
      <c r="C17" s="261">
        <f t="shared" ref="C17:I17" si="3">SUM(C5:C16)</f>
        <v>0</v>
      </c>
      <c r="D17" s="250">
        <f>SUM(D5:D16)</f>
        <v>1000</v>
      </c>
      <c r="E17" s="258">
        <f t="shared" si="3"/>
        <v>11000</v>
      </c>
      <c r="F17" s="251">
        <f t="shared" si="3"/>
        <v>12000</v>
      </c>
      <c r="G17" s="259">
        <f t="shared" si="3"/>
        <v>8000</v>
      </c>
      <c r="H17" s="260">
        <f t="shared" si="3"/>
        <v>500</v>
      </c>
      <c r="I17" s="223">
        <f t="shared" si="3"/>
        <v>0</v>
      </c>
      <c r="J17" s="67"/>
    </row>
    <row r="18" spans="1:14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</row>
    <row r="19" spans="1:14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</row>
    <row r="20" spans="1:14" x14ac:dyDescent="0.25">
      <c r="A20" s="67"/>
      <c r="B20" s="205"/>
      <c r="C20" s="201"/>
      <c r="D20" s="205" t="s">
        <v>148</v>
      </c>
      <c r="E20" s="103"/>
      <c r="F20" s="205"/>
      <c r="G20" s="201"/>
      <c r="H20" s="102"/>
      <c r="I20" s="103"/>
      <c r="J20" s="67"/>
    </row>
    <row r="21" spans="1:14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</row>
    <row r="22" spans="1:14" x14ac:dyDescent="0.25">
      <c r="A22" s="114" t="s">
        <v>383</v>
      </c>
      <c r="B22" s="114"/>
      <c r="C22" s="225">
        <f>E17</f>
        <v>11000</v>
      </c>
      <c r="D22" s="114"/>
      <c r="E22" s="114"/>
      <c r="F22" s="114" t="s">
        <v>383</v>
      </c>
      <c r="G22" s="225">
        <f>G17</f>
        <v>8000</v>
      </c>
      <c r="H22" s="114"/>
      <c r="I22" s="114"/>
      <c r="J22" s="67"/>
    </row>
    <row r="23" spans="1:14" x14ac:dyDescent="0.25">
      <c r="A23" s="114" t="s">
        <v>182</v>
      </c>
      <c r="B23" s="114"/>
      <c r="C23" s="225">
        <f>'JANUARY 21'!E33</f>
        <v>-424</v>
      </c>
      <c r="D23" s="114"/>
      <c r="E23" s="114"/>
      <c r="F23" s="114" t="s">
        <v>182</v>
      </c>
      <c r="G23" s="225">
        <f>'JANUARY 21'!I33</f>
        <v>-1424</v>
      </c>
      <c r="H23" s="114"/>
      <c r="I23" s="114"/>
      <c r="J23" s="67"/>
    </row>
    <row r="24" spans="1:14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265"/>
      <c r="L24" s="265">
        <f>E17-D26</f>
        <v>9900</v>
      </c>
      <c r="N24">
        <f>9500-950</f>
        <v>8550</v>
      </c>
    </row>
    <row r="25" spans="1:14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  <c r="K25" s="265"/>
      <c r="L25" s="265">
        <f>L24+G23</f>
        <v>8476</v>
      </c>
      <c r="N25">
        <f>N24-424</f>
        <v>8126</v>
      </c>
    </row>
    <row r="26" spans="1:14" x14ac:dyDescent="0.25">
      <c r="A26" s="114" t="s">
        <v>258</v>
      </c>
      <c r="B26" s="114"/>
      <c r="C26" s="209">
        <v>0.1</v>
      </c>
      <c r="D26" s="225">
        <f>C26*C22</f>
        <v>1100</v>
      </c>
      <c r="E26" s="114"/>
      <c r="F26" s="114" t="s">
        <v>258</v>
      </c>
      <c r="G26" s="209">
        <v>0.1</v>
      </c>
      <c r="H26" s="225">
        <f>G26*C22</f>
        <v>1100</v>
      </c>
      <c r="I26" s="114"/>
      <c r="J26" s="67"/>
      <c r="L26" s="265">
        <f>L25-H30</f>
        <v>1401</v>
      </c>
      <c r="N26">
        <f>N25-H30</f>
        <v>1051</v>
      </c>
    </row>
    <row r="27" spans="1:14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</row>
    <row r="28" spans="1:14" x14ac:dyDescent="0.25">
      <c r="A28" s="243"/>
      <c r="B28" s="243"/>
      <c r="C28" s="88"/>
      <c r="D28" s="225"/>
      <c r="E28" s="114"/>
      <c r="F28" s="243"/>
      <c r="G28" s="243"/>
      <c r="H28" s="88"/>
      <c r="I28" s="225"/>
      <c r="J28" s="67"/>
    </row>
    <row r="29" spans="1:14" x14ac:dyDescent="0.25">
      <c r="A29" s="231" t="s">
        <v>96</v>
      </c>
      <c r="B29" s="231"/>
      <c r="C29" s="88"/>
      <c r="D29" s="114"/>
      <c r="E29" s="114"/>
      <c r="F29" s="231" t="s">
        <v>96</v>
      </c>
      <c r="G29" s="231"/>
      <c r="H29" s="88"/>
      <c r="I29" s="114"/>
      <c r="J29" s="67"/>
      <c r="M29">
        <f>1500</f>
        <v>1500</v>
      </c>
    </row>
    <row r="30" spans="1:14" x14ac:dyDescent="0.25">
      <c r="A30" s="231" t="s">
        <v>384</v>
      </c>
      <c r="B30" s="231"/>
      <c r="C30" s="114"/>
      <c r="D30" s="115">
        <v>7075</v>
      </c>
      <c r="E30" s="114"/>
      <c r="F30" s="231" t="s">
        <v>384</v>
      </c>
      <c r="G30" s="231"/>
      <c r="H30" s="114">
        <v>7075</v>
      </c>
      <c r="I30" s="115"/>
      <c r="J30" s="67"/>
    </row>
    <row r="31" spans="1:14" x14ac:dyDescent="0.25">
      <c r="A31" s="231" t="s">
        <v>386</v>
      </c>
      <c r="B31" s="67"/>
      <c r="C31" s="114"/>
      <c r="D31" s="115">
        <v>3500</v>
      </c>
      <c r="E31" s="114"/>
      <c r="F31" s="231"/>
      <c r="G31" s="67"/>
      <c r="H31" s="114"/>
      <c r="I31" s="115"/>
      <c r="J31" s="67"/>
      <c r="M31">
        <f>3500-M29</f>
        <v>2000</v>
      </c>
      <c r="N31">
        <f>3500-1500</f>
        <v>2000</v>
      </c>
    </row>
    <row r="32" spans="1:14" x14ac:dyDescent="0.25">
      <c r="A32" s="212"/>
      <c r="B32" s="212"/>
      <c r="C32" s="114"/>
      <c r="D32" s="115"/>
      <c r="E32" s="207"/>
      <c r="F32" s="212"/>
      <c r="G32" s="212"/>
      <c r="H32" s="114"/>
      <c r="I32" s="115"/>
      <c r="J32" s="67"/>
      <c r="N32">
        <f>N31-N26</f>
        <v>949</v>
      </c>
    </row>
    <row r="33" spans="1:14" x14ac:dyDescent="0.25">
      <c r="A33" s="232" t="s">
        <v>2</v>
      </c>
      <c r="B33" s="232"/>
      <c r="C33" s="225">
        <f>C22+C23+C24+C25-D26</f>
        <v>9476</v>
      </c>
      <c r="D33" s="225">
        <f>SUM(D28:D32)</f>
        <v>10575</v>
      </c>
      <c r="E33" s="225">
        <f>C33-D33</f>
        <v>-1099</v>
      </c>
      <c r="F33" s="236"/>
      <c r="G33" s="225">
        <f>G22+G23+G25-H26</f>
        <v>5476</v>
      </c>
      <c r="H33" s="225">
        <f>SUM(H28:H32)</f>
        <v>7075</v>
      </c>
      <c r="I33" s="225">
        <f>G33-H33</f>
        <v>-1599</v>
      </c>
      <c r="J33" s="67"/>
      <c r="N33">
        <f>N32+150</f>
        <v>1099</v>
      </c>
    </row>
    <row r="34" spans="1:14" x14ac:dyDescent="0.25">
      <c r="A34" s="201"/>
      <c r="B34" s="201"/>
      <c r="C34" s="201"/>
      <c r="D34" s="201"/>
      <c r="E34" s="201"/>
      <c r="F34" s="201"/>
      <c r="G34" s="201"/>
      <c r="H34" s="67"/>
      <c r="I34" s="201"/>
      <c r="J34" s="67"/>
    </row>
    <row r="35" spans="1:14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J35" s="67"/>
    </row>
    <row r="36" spans="1:14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</row>
    <row r="37" spans="1:14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  <c r="H37" s="67"/>
    </row>
    <row r="38" spans="1:14" x14ac:dyDescent="0.25">
      <c r="A38" s="67"/>
      <c r="B38" s="67"/>
      <c r="C38" s="67"/>
      <c r="D38" s="67"/>
      <c r="E38" s="67"/>
      <c r="F38" s="67"/>
      <c r="G38" s="67"/>
      <c r="H38" s="67"/>
      <c r="I38" s="67"/>
    </row>
  </sheetData>
  <pageMargins left="0.7" right="0" top="0" bottom="0" header="0.3" footer="0.3"/>
  <pageSetup orientation="portrait" horizontalDpi="0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G15" sqref="G15"/>
    </sheetView>
  </sheetViews>
  <sheetFormatPr defaultRowHeight="15" x14ac:dyDescent="0.25"/>
  <cols>
    <col min="1" max="1" width="16.42578125" customWidth="1"/>
  </cols>
  <sheetData>
    <row r="1" spans="1:11" ht="18.75" x14ac:dyDescent="0.3">
      <c r="B1" s="67"/>
      <c r="C1" s="229" t="s">
        <v>350</v>
      </c>
      <c r="D1" s="229"/>
      <c r="E1" s="229"/>
      <c r="F1" s="229"/>
      <c r="G1" s="67"/>
      <c r="H1" s="67"/>
      <c r="I1" s="67"/>
      <c r="J1" s="67"/>
      <c r="K1" s="67"/>
    </row>
    <row r="2" spans="1:11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  <c r="K2" s="67"/>
    </row>
    <row r="3" spans="1:11" ht="18.75" x14ac:dyDescent="0.3">
      <c r="A3" s="67"/>
      <c r="B3" s="67"/>
      <c r="C3" s="229" t="s">
        <v>388</v>
      </c>
      <c r="D3" s="229"/>
      <c r="E3" s="229"/>
      <c r="F3" s="229"/>
      <c r="G3" s="67"/>
      <c r="H3" s="67"/>
      <c r="I3" s="67"/>
      <c r="J3" s="67"/>
      <c r="K3" s="67"/>
    </row>
    <row r="4" spans="1:11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  <c r="K4" s="67"/>
    </row>
    <row r="5" spans="1:11" x14ac:dyDescent="0.25">
      <c r="A5" s="2" t="s">
        <v>396</v>
      </c>
      <c r="B5" s="2">
        <v>1</v>
      </c>
      <c r="C5" s="249"/>
      <c r="D5" s="250">
        <f>FEBRUARY21!H5:H16</f>
        <v>0</v>
      </c>
      <c r="E5" s="251"/>
      <c r="F5" s="251">
        <f>E5+D5</f>
        <v>0</v>
      </c>
      <c r="G5" s="252"/>
      <c r="H5" s="266">
        <f>F5-G5</f>
        <v>0</v>
      </c>
      <c r="I5" s="88"/>
      <c r="J5" s="67"/>
      <c r="K5" s="67"/>
    </row>
    <row r="6" spans="1:11" x14ac:dyDescent="0.25">
      <c r="A6" s="4" t="s">
        <v>395</v>
      </c>
      <c r="B6" s="4">
        <v>2</v>
      </c>
      <c r="C6" s="254"/>
      <c r="D6" s="250">
        <f>FEBRUARY21!H6:H17</f>
        <v>0</v>
      </c>
      <c r="E6" s="255"/>
      <c r="F6" s="251">
        <f t="shared" ref="F6:F16" si="0">E6+D6</f>
        <v>0</v>
      </c>
      <c r="G6" s="252"/>
      <c r="H6" s="266">
        <f>F6-G6</f>
        <v>0</v>
      </c>
      <c r="I6" s="88"/>
      <c r="J6" s="67"/>
      <c r="K6" s="67"/>
    </row>
    <row r="7" spans="1:11" x14ac:dyDescent="0.25">
      <c r="A7" s="2" t="s">
        <v>260</v>
      </c>
      <c r="B7" s="2">
        <v>3</v>
      </c>
      <c r="C7" s="254"/>
      <c r="D7" s="250">
        <f>FEBRUARY21!H7:H18</f>
        <v>0</v>
      </c>
      <c r="E7" s="251"/>
      <c r="F7" s="251">
        <f t="shared" si="0"/>
        <v>0</v>
      </c>
      <c r="G7" s="252"/>
      <c r="H7" s="266">
        <f t="shared" ref="H7:H8" si="1">F7-G7</f>
        <v>0</v>
      </c>
      <c r="I7" s="88"/>
      <c r="J7" s="67"/>
      <c r="K7" s="67"/>
    </row>
    <row r="8" spans="1:11" x14ac:dyDescent="0.25">
      <c r="A8" s="4" t="s">
        <v>302</v>
      </c>
      <c r="B8" s="4">
        <v>4</v>
      </c>
      <c r="C8" s="254"/>
      <c r="D8" s="250">
        <f>FEBRUARY21!H8:H19</f>
        <v>0</v>
      </c>
      <c r="E8" s="251">
        <v>2500</v>
      </c>
      <c r="F8" s="251">
        <f t="shared" si="0"/>
        <v>2500</v>
      </c>
      <c r="G8" s="252">
        <v>2500</v>
      </c>
      <c r="H8" s="266">
        <f t="shared" si="1"/>
        <v>0</v>
      </c>
      <c r="I8" s="88"/>
      <c r="J8" s="67"/>
      <c r="K8" s="67"/>
    </row>
    <row r="9" spans="1:11" x14ac:dyDescent="0.25">
      <c r="A9" s="2" t="s">
        <v>100</v>
      </c>
      <c r="B9" s="4">
        <v>5</v>
      </c>
      <c r="C9" s="88"/>
      <c r="D9" s="250">
        <f>FEBRUARY21!H9:H20</f>
        <v>0</v>
      </c>
      <c r="E9" s="88"/>
      <c r="F9" s="251">
        <f t="shared" si="0"/>
        <v>0</v>
      </c>
      <c r="G9" s="88"/>
      <c r="H9" s="266">
        <f>F9-G9</f>
        <v>0</v>
      </c>
      <c r="I9" s="88"/>
      <c r="J9" s="67"/>
      <c r="K9" s="67"/>
    </row>
    <row r="10" spans="1:11" x14ac:dyDescent="0.25">
      <c r="A10" s="2" t="s">
        <v>100</v>
      </c>
      <c r="B10" s="2" t="s">
        <v>42</v>
      </c>
      <c r="C10" s="256"/>
      <c r="D10" s="250">
        <f>FEBRUARY21!H10:H21</f>
        <v>0</v>
      </c>
      <c r="E10" s="255"/>
      <c r="F10" s="251">
        <f t="shared" si="0"/>
        <v>0</v>
      </c>
      <c r="G10" s="252"/>
      <c r="H10" s="266">
        <f t="shared" ref="H10:H16" si="2">F10-G10</f>
        <v>0</v>
      </c>
      <c r="I10" s="88"/>
      <c r="J10" s="67"/>
      <c r="K10" s="67"/>
    </row>
    <row r="11" spans="1:11" x14ac:dyDescent="0.25">
      <c r="A11" s="4" t="s">
        <v>372</v>
      </c>
      <c r="B11" s="4" t="s">
        <v>44</v>
      </c>
      <c r="C11" s="256"/>
      <c r="D11" s="250">
        <f>FEBRUARY21!H11:H22</f>
        <v>0</v>
      </c>
      <c r="E11" s="255">
        <v>1500</v>
      </c>
      <c r="F11" s="251">
        <f t="shared" si="0"/>
        <v>1500</v>
      </c>
      <c r="G11" s="252">
        <v>1500</v>
      </c>
      <c r="H11" s="266">
        <f t="shared" si="2"/>
        <v>0</v>
      </c>
      <c r="I11" s="88"/>
      <c r="J11" s="67" t="s">
        <v>100</v>
      </c>
      <c r="K11" s="67"/>
    </row>
    <row r="12" spans="1:11" x14ac:dyDescent="0.25">
      <c r="A12" s="2" t="s">
        <v>361</v>
      </c>
      <c r="B12" s="2" t="s">
        <v>49</v>
      </c>
      <c r="C12" s="254"/>
      <c r="D12" s="250">
        <f>FEBRUARY21!H12:H23</f>
        <v>0</v>
      </c>
      <c r="E12" s="255">
        <v>1500</v>
      </c>
      <c r="F12" s="251">
        <f t="shared" si="0"/>
        <v>1500</v>
      </c>
      <c r="G12" s="252">
        <v>1500</v>
      </c>
      <c r="H12" s="266">
        <f t="shared" si="2"/>
        <v>0</v>
      </c>
      <c r="I12" s="88"/>
      <c r="J12" s="67"/>
      <c r="K12" s="67"/>
    </row>
    <row r="13" spans="1:11" x14ac:dyDescent="0.25">
      <c r="A13" s="4" t="s">
        <v>327</v>
      </c>
      <c r="B13" s="4" t="s">
        <v>66</v>
      </c>
      <c r="C13" s="254"/>
      <c r="D13" s="250">
        <f>FEBRUARY21!H13:H24</f>
        <v>0</v>
      </c>
      <c r="E13" s="255">
        <v>1500</v>
      </c>
      <c r="F13" s="251">
        <f t="shared" si="0"/>
        <v>1500</v>
      </c>
      <c r="G13" s="252">
        <v>1500</v>
      </c>
      <c r="H13" s="266">
        <f t="shared" si="2"/>
        <v>0</v>
      </c>
      <c r="I13" s="88"/>
      <c r="J13" s="67" t="s">
        <v>100</v>
      </c>
      <c r="K13" s="67"/>
    </row>
    <row r="14" spans="1:11" x14ac:dyDescent="0.25">
      <c r="A14" s="4" t="s">
        <v>385</v>
      </c>
      <c r="B14" s="4" t="s">
        <v>84</v>
      </c>
      <c r="C14" s="254"/>
      <c r="D14" s="250">
        <f>FEBRUARY21!H14:H25</f>
        <v>500</v>
      </c>
      <c r="E14" s="255">
        <v>1500</v>
      </c>
      <c r="F14" s="251">
        <f t="shared" si="0"/>
        <v>2000</v>
      </c>
      <c r="G14" s="252">
        <f>1500+500</f>
        <v>2000</v>
      </c>
      <c r="H14" s="266">
        <f t="shared" si="2"/>
        <v>0</v>
      </c>
      <c r="I14" s="88"/>
      <c r="J14" s="67" t="s">
        <v>100</v>
      </c>
      <c r="K14" s="67"/>
    </row>
    <row r="15" spans="1:11" x14ac:dyDescent="0.25">
      <c r="A15" s="4"/>
      <c r="B15" s="4"/>
      <c r="C15" s="257"/>
      <c r="D15" s="250">
        <f>FEBRUARY21!H15:H26</f>
        <v>0</v>
      </c>
      <c r="E15" s="255"/>
      <c r="F15" s="251">
        <f t="shared" si="0"/>
        <v>0</v>
      </c>
      <c r="G15" s="252"/>
      <c r="H15" s="253">
        <f t="shared" si="2"/>
        <v>0</v>
      </c>
      <c r="I15" s="88"/>
      <c r="J15" s="67"/>
      <c r="K15" s="67"/>
    </row>
    <row r="16" spans="1:11" x14ac:dyDescent="0.25">
      <c r="A16" s="4"/>
      <c r="B16" s="4"/>
      <c r="C16" s="254"/>
      <c r="D16" s="250">
        <f>FEBRUARY21!H16:H27</f>
        <v>0</v>
      </c>
      <c r="E16" s="251"/>
      <c r="F16" s="251">
        <f t="shared" si="0"/>
        <v>0</v>
      </c>
      <c r="G16" s="252"/>
      <c r="H16" s="253">
        <f t="shared" si="2"/>
        <v>0</v>
      </c>
      <c r="I16" s="88"/>
      <c r="J16" s="67"/>
      <c r="K16" s="67"/>
    </row>
    <row r="17" spans="1:15" x14ac:dyDescent="0.25">
      <c r="A17" s="16" t="s">
        <v>2</v>
      </c>
      <c r="B17" s="2"/>
      <c r="C17" s="261">
        <f t="shared" ref="C17:I17" si="3">SUM(C5:C16)</f>
        <v>0</v>
      </c>
      <c r="D17" s="250">
        <f>SUM(D5:D16)</f>
        <v>500</v>
      </c>
      <c r="E17" s="258">
        <f t="shared" si="3"/>
        <v>8500</v>
      </c>
      <c r="F17" s="251">
        <f t="shared" si="3"/>
        <v>9000</v>
      </c>
      <c r="G17" s="259">
        <f t="shared" si="3"/>
        <v>9000</v>
      </c>
      <c r="H17" s="260">
        <f t="shared" si="3"/>
        <v>0</v>
      </c>
      <c r="I17" s="223">
        <f t="shared" si="3"/>
        <v>0</v>
      </c>
      <c r="J17" s="67"/>
      <c r="K17" s="67"/>
    </row>
    <row r="18" spans="1:15" ht="16.5" x14ac:dyDescent="0.35">
      <c r="A18" s="62"/>
      <c r="B18" s="62"/>
      <c r="C18" s="23"/>
      <c r="D18" s="201"/>
      <c r="E18" s="96" t="s">
        <v>166</v>
      </c>
      <c r="F18" s="201"/>
      <c r="G18" s="67"/>
      <c r="H18" s="67"/>
      <c r="I18" s="67"/>
      <c r="J18" s="67"/>
      <c r="K18" s="67"/>
    </row>
    <row r="19" spans="1:15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spans="1:15" x14ac:dyDescent="0.25">
      <c r="A20" s="67"/>
      <c r="B20" s="205"/>
      <c r="C20" s="201"/>
      <c r="D20" s="205" t="s">
        <v>148</v>
      </c>
      <c r="E20" s="103"/>
      <c r="F20" s="205"/>
      <c r="G20" s="201"/>
      <c r="H20" s="102"/>
      <c r="I20" s="103"/>
      <c r="J20" s="67"/>
      <c r="K20" s="67"/>
    </row>
    <row r="21" spans="1:15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  <c r="K21" s="67"/>
      <c r="L21" s="265"/>
    </row>
    <row r="22" spans="1:15" x14ac:dyDescent="0.25">
      <c r="A22" s="114" t="s">
        <v>246</v>
      </c>
      <c r="B22" s="114"/>
      <c r="C22" s="225">
        <f>E17</f>
        <v>8500</v>
      </c>
      <c r="D22" s="114"/>
      <c r="E22" s="114"/>
      <c r="F22" s="114" t="s">
        <v>246</v>
      </c>
      <c r="G22" s="225">
        <f>G17</f>
        <v>9000</v>
      </c>
      <c r="H22" s="114"/>
      <c r="I22" s="114"/>
      <c r="J22" s="67"/>
      <c r="K22" s="67"/>
      <c r="L22" s="265"/>
      <c r="O22" s="265"/>
    </row>
    <row r="23" spans="1:15" x14ac:dyDescent="0.25">
      <c r="A23" s="114" t="s">
        <v>182</v>
      </c>
      <c r="B23" s="114"/>
      <c r="C23" s="225">
        <f>FEBRUARY21!E33</f>
        <v>-1099</v>
      </c>
      <c r="D23" s="114"/>
      <c r="E23" s="114"/>
      <c r="F23" s="114" t="s">
        <v>182</v>
      </c>
      <c r="G23" s="225">
        <f>FEBRUARY21!I33</f>
        <v>-1599</v>
      </c>
      <c r="H23" s="114"/>
      <c r="I23" s="114"/>
      <c r="J23" s="67"/>
      <c r="K23" s="67"/>
    </row>
    <row r="24" spans="1:15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265"/>
      <c r="K24" s="67"/>
    </row>
    <row r="25" spans="1:15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  <c r="K25" s="265"/>
    </row>
    <row r="26" spans="1:15" x14ac:dyDescent="0.25">
      <c r="A26" s="114" t="s">
        <v>258</v>
      </c>
      <c r="B26" s="114"/>
      <c r="C26" s="209">
        <v>0.1</v>
      </c>
      <c r="D26" s="225">
        <f>C26*C22</f>
        <v>850</v>
      </c>
      <c r="E26" s="114"/>
      <c r="F26" s="114" t="s">
        <v>258</v>
      </c>
      <c r="G26" s="209">
        <v>0.1</v>
      </c>
      <c r="H26" s="225">
        <f>G26*C22</f>
        <v>850</v>
      </c>
      <c r="I26" s="114"/>
      <c r="J26" s="67"/>
      <c r="K26" s="67"/>
    </row>
    <row r="27" spans="1:15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  <c r="K27" s="67"/>
    </row>
    <row r="28" spans="1:15" x14ac:dyDescent="0.25">
      <c r="A28" s="243" t="s">
        <v>389</v>
      </c>
      <c r="B28" s="243"/>
      <c r="C28" s="88"/>
      <c r="D28" s="225">
        <v>6575</v>
      </c>
      <c r="E28" s="114"/>
      <c r="F28" s="243" t="s">
        <v>389</v>
      </c>
      <c r="G28" s="243"/>
      <c r="H28" s="88">
        <v>6575</v>
      </c>
      <c r="I28" s="225"/>
      <c r="J28" s="67"/>
      <c r="K28" s="67"/>
    </row>
    <row r="29" spans="1:15" x14ac:dyDescent="0.25">
      <c r="A29" s="231" t="s">
        <v>390</v>
      </c>
      <c r="B29" s="231"/>
      <c r="C29" s="88"/>
      <c r="D29" s="265">
        <f>F12</f>
        <v>1500</v>
      </c>
      <c r="E29" s="114"/>
      <c r="F29" s="231" t="s">
        <v>393</v>
      </c>
      <c r="G29" s="231"/>
      <c r="H29" s="88">
        <v>1500</v>
      </c>
      <c r="I29" s="114"/>
      <c r="J29" s="67"/>
      <c r="K29" s="67"/>
    </row>
    <row r="30" spans="1:15" x14ac:dyDescent="0.25">
      <c r="A30" s="231" t="s">
        <v>391</v>
      </c>
      <c r="D30" s="265">
        <f>F13</f>
        <v>1500</v>
      </c>
      <c r="E30" s="115"/>
      <c r="F30" s="231" t="s">
        <v>391</v>
      </c>
      <c r="G30" s="231"/>
      <c r="H30" s="114">
        <v>1500</v>
      </c>
      <c r="I30" s="115"/>
      <c r="J30" s="67"/>
      <c r="K30" s="67"/>
    </row>
    <row r="31" spans="1:15" x14ac:dyDescent="0.25">
      <c r="A31" s="231" t="s">
        <v>392</v>
      </c>
      <c r="B31" s="231"/>
      <c r="C31" s="114"/>
      <c r="D31" s="115">
        <f>1500+500</f>
        <v>2000</v>
      </c>
      <c r="E31" s="114"/>
      <c r="F31" s="231" t="s">
        <v>394</v>
      </c>
      <c r="G31" s="67"/>
      <c r="H31" s="114">
        <f>1500+500</f>
        <v>2000</v>
      </c>
      <c r="I31" s="115"/>
      <c r="J31" s="67"/>
      <c r="K31" s="67"/>
    </row>
    <row r="32" spans="1:15" x14ac:dyDescent="0.25">
      <c r="A32" s="212"/>
      <c r="B32" s="212"/>
      <c r="C32" s="114"/>
      <c r="D32" s="115"/>
      <c r="E32" s="207"/>
      <c r="F32" s="212"/>
      <c r="G32" s="212"/>
      <c r="H32" s="114"/>
      <c r="I32" s="115"/>
      <c r="J32" s="67"/>
      <c r="K32" s="67"/>
    </row>
    <row r="33" spans="1:11" x14ac:dyDescent="0.25">
      <c r="A33" s="232" t="s">
        <v>2</v>
      </c>
      <c r="B33" s="232"/>
      <c r="C33" s="225">
        <f>C22+C23+C24+C25-D26</f>
        <v>6551</v>
      </c>
      <c r="D33" s="225">
        <f>SUM(D28:D32)</f>
        <v>11575</v>
      </c>
      <c r="E33" s="225">
        <f>C33-D33</f>
        <v>-5024</v>
      </c>
      <c r="F33" s="236"/>
      <c r="G33" s="225">
        <f>G22+G23+G25-H26</f>
        <v>6551</v>
      </c>
      <c r="H33" s="225">
        <f>SUM(H28:H32)</f>
        <v>11575</v>
      </c>
      <c r="I33" s="225">
        <f>G33-H33</f>
        <v>-5024</v>
      </c>
      <c r="J33" s="67"/>
      <c r="K33" s="67"/>
    </row>
    <row r="34" spans="1:11" x14ac:dyDescent="0.25">
      <c r="A34" s="201"/>
      <c r="B34" s="201"/>
      <c r="C34" s="201"/>
      <c r="D34" s="201"/>
      <c r="E34" s="201"/>
      <c r="F34" s="201"/>
      <c r="G34" s="201"/>
      <c r="H34" s="67"/>
      <c r="I34" s="201"/>
      <c r="J34" s="67"/>
      <c r="K34" s="67"/>
    </row>
    <row r="35" spans="1:11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I35" s="67"/>
      <c r="J35" s="67"/>
      <c r="K35" s="67"/>
    </row>
    <row r="36" spans="1:11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  <c r="K36" s="67"/>
    </row>
    <row r="37" spans="1:11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  <c r="H37" s="67"/>
      <c r="I37" s="67"/>
      <c r="J37" s="67"/>
      <c r="K37" s="67"/>
    </row>
    <row r="38" spans="1:11" x14ac:dyDescent="0.25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4" workbookViewId="0">
      <selection activeCell="J39" sqref="J39"/>
    </sheetView>
  </sheetViews>
  <sheetFormatPr defaultRowHeight="15" x14ac:dyDescent="0.25"/>
  <cols>
    <col min="1" max="1" width="15.7109375" customWidth="1"/>
  </cols>
  <sheetData>
    <row r="1" spans="1:11" ht="18.75" x14ac:dyDescent="0.3">
      <c r="A1" s="67"/>
      <c r="B1" s="67"/>
      <c r="C1" s="229" t="s">
        <v>350</v>
      </c>
      <c r="D1" s="229"/>
      <c r="E1" s="229"/>
      <c r="F1" s="229"/>
      <c r="G1" s="67"/>
      <c r="H1" s="67"/>
      <c r="I1" s="67"/>
      <c r="J1" s="67"/>
      <c r="K1" s="67"/>
    </row>
    <row r="2" spans="1:11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  <c r="K2" s="67"/>
    </row>
    <row r="3" spans="1:11" ht="18.75" x14ac:dyDescent="0.3">
      <c r="A3" s="67"/>
      <c r="B3" s="67"/>
      <c r="C3" s="229" t="s">
        <v>397</v>
      </c>
      <c r="D3" s="229"/>
      <c r="E3" s="229"/>
      <c r="F3" s="229"/>
      <c r="G3" s="67"/>
      <c r="H3" s="67"/>
      <c r="I3" s="67"/>
      <c r="J3" s="67"/>
      <c r="K3" s="67"/>
    </row>
    <row r="4" spans="1:11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  <c r="K4" s="67"/>
    </row>
    <row r="5" spans="1:11" x14ac:dyDescent="0.25">
      <c r="A5" s="2" t="s">
        <v>396</v>
      </c>
      <c r="B5" s="2">
        <v>1</v>
      </c>
      <c r="C5" s="249"/>
      <c r="D5" s="250">
        <f>'MARCH 21'!H5:H16</f>
        <v>0</v>
      </c>
      <c r="E5" s="251">
        <v>5000</v>
      </c>
      <c r="F5" s="251">
        <f>E5+D5</f>
        <v>5000</v>
      </c>
      <c r="G5" s="252">
        <v>5000</v>
      </c>
      <c r="H5" s="266">
        <f>F5-G5</f>
        <v>0</v>
      </c>
      <c r="I5" s="88"/>
      <c r="J5" s="67" t="s">
        <v>100</v>
      </c>
      <c r="K5" s="67"/>
    </row>
    <row r="6" spans="1:11" x14ac:dyDescent="0.25">
      <c r="A6" s="4" t="s">
        <v>395</v>
      </c>
      <c r="B6" s="4">
        <v>2</v>
      </c>
      <c r="C6" s="254"/>
      <c r="D6" s="250">
        <f>'MARCH 21'!H6:H17</f>
        <v>0</v>
      </c>
      <c r="E6" s="255">
        <v>2500</v>
      </c>
      <c r="F6" s="251">
        <f t="shared" ref="F6:F16" si="0">E6+D6</f>
        <v>2500</v>
      </c>
      <c r="G6" s="252">
        <v>2500</v>
      </c>
      <c r="H6" s="266">
        <f>F6-G6</f>
        <v>0</v>
      </c>
      <c r="I6" s="88"/>
      <c r="J6" s="67" t="s">
        <v>100</v>
      </c>
      <c r="K6" s="67"/>
    </row>
    <row r="7" spans="1:11" x14ac:dyDescent="0.25">
      <c r="A7" s="2" t="s">
        <v>260</v>
      </c>
      <c r="B7" s="2">
        <v>3</v>
      </c>
      <c r="C7" s="254"/>
      <c r="D7" s="250">
        <f>'MARCH 21'!H7:H18</f>
        <v>0</v>
      </c>
      <c r="E7" s="251"/>
      <c r="F7" s="251">
        <f t="shared" si="0"/>
        <v>0</v>
      </c>
      <c r="G7" s="252"/>
      <c r="H7" s="266">
        <f t="shared" ref="H7:H8" si="1">F7-G7</f>
        <v>0</v>
      </c>
      <c r="I7" s="88"/>
      <c r="J7" s="67"/>
      <c r="K7" s="67"/>
    </row>
    <row r="8" spans="1:11" x14ac:dyDescent="0.25">
      <c r="A8" s="4" t="s">
        <v>302</v>
      </c>
      <c r="B8" s="4">
        <v>4</v>
      </c>
      <c r="C8" s="254"/>
      <c r="D8" s="250">
        <f>'MARCH 21'!H8:H19</f>
        <v>0</v>
      </c>
      <c r="E8" s="251">
        <v>2500</v>
      </c>
      <c r="F8" s="251">
        <f t="shared" si="0"/>
        <v>2500</v>
      </c>
      <c r="G8" s="252">
        <v>2500</v>
      </c>
      <c r="H8" s="266">
        <f t="shared" si="1"/>
        <v>0</v>
      </c>
      <c r="I8" s="88"/>
      <c r="J8" s="67"/>
      <c r="K8" s="67"/>
    </row>
    <row r="9" spans="1:11" x14ac:dyDescent="0.25">
      <c r="A9" s="2" t="s">
        <v>100</v>
      </c>
      <c r="B9" s="4">
        <v>5</v>
      </c>
      <c r="C9" s="88"/>
      <c r="D9" s="250">
        <f>'MARCH 21'!H9:H20</f>
        <v>0</v>
      </c>
      <c r="E9" s="88"/>
      <c r="F9" s="251">
        <f t="shared" si="0"/>
        <v>0</v>
      </c>
      <c r="G9" s="88"/>
      <c r="H9" s="266">
        <f>F9-G9</f>
        <v>0</v>
      </c>
      <c r="I9" s="88"/>
      <c r="J9" s="67"/>
      <c r="K9" s="67"/>
    </row>
    <row r="10" spans="1:11" x14ac:dyDescent="0.25">
      <c r="A10" s="2" t="s">
        <v>100</v>
      </c>
      <c r="B10" s="2" t="s">
        <v>42</v>
      </c>
      <c r="C10" s="256"/>
      <c r="D10" s="250">
        <f>'MARCH 21'!H10:H21</f>
        <v>0</v>
      </c>
      <c r="E10" s="255"/>
      <c r="F10" s="251">
        <f t="shared" si="0"/>
        <v>0</v>
      </c>
      <c r="G10" s="252"/>
      <c r="H10" s="266">
        <f t="shared" ref="H10:H16" si="2">F10-G10</f>
        <v>0</v>
      </c>
      <c r="I10" s="88"/>
      <c r="J10" s="67"/>
      <c r="K10" s="67"/>
    </row>
    <row r="11" spans="1:11" x14ac:dyDescent="0.25">
      <c r="A11" s="4" t="s">
        <v>372</v>
      </c>
      <c r="B11" s="4" t="s">
        <v>44</v>
      </c>
      <c r="C11" s="256"/>
      <c r="D11" s="250">
        <f>'MARCH 21'!H11:H22</f>
        <v>0</v>
      </c>
      <c r="E11" s="255">
        <v>1800</v>
      </c>
      <c r="F11" s="251">
        <f t="shared" si="0"/>
        <v>1800</v>
      </c>
      <c r="G11" s="252">
        <f>1500+300</f>
        <v>1800</v>
      </c>
      <c r="H11" s="266">
        <f t="shared" si="2"/>
        <v>0</v>
      </c>
      <c r="I11" s="88"/>
      <c r="J11" s="67" t="s">
        <v>100</v>
      </c>
      <c r="K11" s="67"/>
    </row>
    <row r="12" spans="1:11" x14ac:dyDescent="0.25">
      <c r="A12" s="2" t="s">
        <v>361</v>
      </c>
      <c r="B12" s="2" t="s">
        <v>49</v>
      </c>
      <c r="C12" s="254"/>
      <c r="D12" s="250">
        <f>'MARCH 21'!H12:H23</f>
        <v>0</v>
      </c>
      <c r="E12" s="255">
        <v>1800</v>
      </c>
      <c r="F12" s="251">
        <f t="shared" si="0"/>
        <v>1800</v>
      </c>
      <c r="G12" s="252">
        <v>1500</v>
      </c>
      <c r="H12" s="266">
        <f t="shared" si="2"/>
        <v>300</v>
      </c>
      <c r="I12" s="88"/>
      <c r="J12" s="67"/>
      <c r="K12" s="67"/>
    </row>
    <row r="13" spans="1:11" x14ac:dyDescent="0.25">
      <c r="A13" s="4" t="s">
        <v>327</v>
      </c>
      <c r="B13" s="4" t="s">
        <v>66</v>
      </c>
      <c r="C13" s="254"/>
      <c r="D13" s="250">
        <f>'MARCH 21'!H13:H24</f>
        <v>0</v>
      </c>
      <c r="E13" s="255">
        <v>1800</v>
      </c>
      <c r="F13" s="251">
        <f t="shared" si="0"/>
        <v>1800</v>
      </c>
      <c r="G13" s="252">
        <v>1800</v>
      </c>
      <c r="H13" s="266">
        <f t="shared" si="2"/>
        <v>0</v>
      </c>
      <c r="I13" s="88"/>
      <c r="J13" s="67"/>
      <c r="K13" s="67"/>
    </row>
    <row r="14" spans="1:11" x14ac:dyDescent="0.25">
      <c r="A14" s="4" t="s">
        <v>385</v>
      </c>
      <c r="B14" s="4" t="s">
        <v>84</v>
      </c>
      <c r="C14" s="254"/>
      <c r="D14" s="250">
        <f>'MARCH 21'!H14:H25</f>
        <v>0</v>
      </c>
      <c r="E14" s="255">
        <v>1800</v>
      </c>
      <c r="F14" s="251">
        <f t="shared" si="0"/>
        <v>1800</v>
      </c>
      <c r="G14" s="252">
        <f>1500+300</f>
        <v>1800</v>
      </c>
      <c r="H14" s="266">
        <f t="shared" si="2"/>
        <v>0</v>
      </c>
      <c r="I14" s="88"/>
      <c r="J14" s="67" t="s">
        <v>100</v>
      </c>
      <c r="K14" s="67"/>
    </row>
    <row r="15" spans="1:11" x14ac:dyDescent="0.25">
      <c r="A15" s="4"/>
      <c r="B15" s="4"/>
      <c r="C15" s="257"/>
      <c r="D15" s="250">
        <f>'MARCH 21'!H15:H26</f>
        <v>0</v>
      </c>
      <c r="E15" s="255"/>
      <c r="F15" s="251">
        <f t="shared" si="0"/>
        <v>0</v>
      </c>
      <c r="G15" s="252"/>
      <c r="H15" s="253">
        <f t="shared" si="2"/>
        <v>0</v>
      </c>
      <c r="I15" s="88"/>
      <c r="J15" s="67"/>
      <c r="K15" s="67"/>
    </row>
    <row r="16" spans="1:11" x14ac:dyDescent="0.25">
      <c r="A16" s="4"/>
      <c r="B16" s="4"/>
      <c r="C16" s="254"/>
      <c r="D16" s="250">
        <f>'MARCH 21'!H16:H27</f>
        <v>0</v>
      </c>
      <c r="E16" s="251"/>
      <c r="F16" s="251">
        <f t="shared" si="0"/>
        <v>0</v>
      </c>
      <c r="G16" s="252"/>
      <c r="H16" s="253">
        <f t="shared" si="2"/>
        <v>0</v>
      </c>
      <c r="I16" s="88"/>
      <c r="J16" s="67"/>
      <c r="K16" s="67"/>
    </row>
    <row r="17" spans="1:12" x14ac:dyDescent="0.25">
      <c r="A17" s="16" t="s">
        <v>2</v>
      </c>
      <c r="B17" s="2"/>
      <c r="C17" s="261">
        <f t="shared" ref="C17:I17" si="3">SUM(C5:C16)</f>
        <v>0</v>
      </c>
      <c r="D17" s="250">
        <f>SUM(D5:D16)</f>
        <v>0</v>
      </c>
      <c r="E17" s="258">
        <f t="shared" si="3"/>
        <v>17200</v>
      </c>
      <c r="F17" s="251">
        <f t="shared" si="3"/>
        <v>17200</v>
      </c>
      <c r="G17" s="259">
        <f t="shared" si="3"/>
        <v>16900</v>
      </c>
      <c r="H17" s="260">
        <f t="shared" si="3"/>
        <v>300</v>
      </c>
      <c r="I17" s="223">
        <f t="shared" si="3"/>
        <v>0</v>
      </c>
      <c r="J17" s="67"/>
      <c r="K17" s="67"/>
    </row>
    <row r="18" spans="1:12" ht="16.5" x14ac:dyDescent="0.35">
      <c r="A18" s="62"/>
      <c r="B18" s="62"/>
      <c r="C18" s="23"/>
      <c r="D18" s="201"/>
      <c r="E18" s="96">
        <f>E8+E12+E13</f>
        <v>6100</v>
      </c>
      <c r="F18" s="201"/>
      <c r="G18" s="67"/>
      <c r="H18" s="67"/>
      <c r="I18" s="67"/>
      <c r="J18" s="67"/>
      <c r="K18" s="67"/>
    </row>
    <row r="19" spans="1:12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spans="1:12" x14ac:dyDescent="0.25">
      <c r="A20" s="67"/>
      <c r="B20" s="205"/>
      <c r="C20" s="201"/>
      <c r="D20" s="205" t="s">
        <v>148</v>
      </c>
      <c r="E20" s="103"/>
      <c r="F20" s="205"/>
      <c r="G20" s="201"/>
      <c r="H20" s="102"/>
      <c r="I20" s="103"/>
      <c r="J20" s="67"/>
      <c r="K20" s="67"/>
    </row>
    <row r="21" spans="1:12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  <c r="K21" s="67"/>
    </row>
    <row r="22" spans="1:12" x14ac:dyDescent="0.25">
      <c r="A22" s="114" t="s">
        <v>249</v>
      </c>
      <c r="B22" s="114"/>
      <c r="C22" s="225">
        <f>E17</f>
        <v>17200</v>
      </c>
      <c r="D22" s="114"/>
      <c r="E22" s="114"/>
      <c r="F22" s="114" t="s">
        <v>249</v>
      </c>
      <c r="G22" s="225">
        <f>G17</f>
        <v>16900</v>
      </c>
      <c r="H22" s="114"/>
      <c r="I22" s="114"/>
      <c r="J22" s="67"/>
      <c r="K22" s="67"/>
    </row>
    <row r="23" spans="1:12" x14ac:dyDescent="0.25">
      <c r="A23" s="114" t="s">
        <v>182</v>
      </c>
      <c r="B23" s="114"/>
      <c r="C23" s="225">
        <f>'MARCH 21'!E33</f>
        <v>-5024</v>
      </c>
      <c r="D23" s="114"/>
      <c r="E23" s="114"/>
      <c r="F23" s="114" t="s">
        <v>182</v>
      </c>
      <c r="G23" s="225">
        <f>'MARCH 21'!I33</f>
        <v>-5024</v>
      </c>
      <c r="H23" s="114"/>
      <c r="I23" s="114"/>
      <c r="J23" s="67"/>
      <c r="K23" s="67"/>
    </row>
    <row r="24" spans="1:12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265"/>
      <c r="K24" s="265"/>
    </row>
    <row r="25" spans="1:12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  <c r="K25" s="265"/>
    </row>
    <row r="26" spans="1:12" x14ac:dyDescent="0.25">
      <c r="A26" s="114" t="s">
        <v>258</v>
      </c>
      <c r="B26" s="114"/>
      <c r="C26" s="209">
        <v>0.1</v>
      </c>
      <c r="D26" s="225">
        <f>C26*E18</f>
        <v>610</v>
      </c>
      <c r="E26" s="114"/>
      <c r="F26" s="114" t="s">
        <v>258</v>
      </c>
      <c r="G26" s="209">
        <v>0.1</v>
      </c>
      <c r="H26" s="225">
        <f>G26*E18</f>
        <v>610</v>
      </c>
      <c r="I26" s="114"/>
      <c r="J26" s="67"/>
      <c r="K26" s="67"/>
      <c r="L26" s="265"/>
    </row>
    <row r="27" spans="1:12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  <c r="K27" s="67"/>
    </row>
    <row r="28" spans="1:12" x14ac:dyDescent="0.25">
      <c r="A28" s="243" t="s">
        <v>398</v>
      </c>
      <c r="B28" s="243"/>
      <c r="C28" s="226"/>
      <c r="D28" s="226">
        <f>F5</f>
        <v>5000</v>
      </c>
      <c r="E28" s="114"/>
      <c r="F28" s="243" t="s">
        <v>398</v>
      </c>
      <c r="G28" s="243"/>
      <c r="H28" s="226">
        <f>E5</f>
        <v>5000</v>
      </c>
      <c r="I28" s="225"/>
      <c r="J28" s="67"/>
      <c r="K28" s="67"/>
    </row>
    <row r="29" spans="1:12" x14ac:dyDescent="0.25">
      <c r="A29" s="231" t="s">
        <v>399</v>
      </c>
      <c r="B29" s="231"/>
      <c r="C29" s="226"/>
      <c r="D29" s="226">
        <f>F6</f>
        <v>2500</v>
      </c>
      <c r="E29" s="114"/>
      <c r="F29" s="231" t="s">
        <v>399</v>
      </c>
      <c r="G29" s="231"/>
      <c r="H29" s="226">
        <f>E6</f>
        <v>2500</v>
      </c>
      <c r="I29" s="114"/>
      <c r="J29" s="67"/>
      <c r="K29" s="67"/>
    </row>
    <row r="30" spans="1:12" x14ac:dyDescent="0.25">
      <c r="A30" s="231" t="s">
        <v>400</v>
      </c>
      <c r="B30" s="67"/>
      <c r="C30" s="265"/>
      <c r="D30" s="265">
        <f>F11</f>
        <v>1800</v>
      </c>
      <c r="E30" s="115"/>
      <c r="F30" s="231" t="s">
        <v>400</v>
      </c>
      <c r="G30" s="67"/>
      <c r="H30" s="265">
        <f>E11</f>
        <v>1800</v>
      </c>
      <c r="I30" s="115"/>
      <c r="J30" s="67"/>
      <c r="K30" s="67"/>
    </row>
    <row r="31" spans="1:12" x14ac:dyDescent="0.25">
      <c r="A31" s="231" t="s">
        <v>392</v>
      </c>
      <c r="B31" s="231"/>
      <c r="C31" s="225"/>
      <c r="D31" s="225">
        <f>F14</f>
        <v>1800</v>
      </c>
      <c r="E31" s="114"/>
      <c r="F31" s="231" t="s">
        <v>392</v>
      </c>
      <c r="G31" s="231"/>
      <c r="H31" s="225">
        <f>E14</f>
        <v>1800</v>
      </c>
      <c r="I31" s="115"/>
      <c r="J31" s="67"/>
      <c r="K31" s="67"/>
    </row>
    <row r="32" spans="1:12" x14ac:dyDescent="0.25">
      <c r="A32" s="212"/>
      <c r="B32" s="212"/>
      <c r="C32" s="114"/>
      <c r="D32" s="115"/>
      <c r="E32" s="207"/>
      <c r="F32" s="212"/>
      <c r="G32" s="212"/>
      <c r="H32" s="114"/>
      <c r="I32" s="115"/>
      <c r="J32" s="67"/>
      <c r="K32" s="67"/>
    </row>
    <row r="33" spans="1:11" x14ac:dyDescent="0.25">
      <c r="A33" s="232" t="s">
        <v>2</v>
      </c>
      <c r="B33" s="232"/>
      <c r="C33" s="225">
        <f>C22+C23+C24+C25-D26</f>
        <v>11566</v>
      </c>
      <c r="D33" s="225">
        <f>SUM(D28:D32)</f>
        <v>11100</v>
      </c>
      <c r="E33" s="225">
        <f>C33-D33</f>
        <v>466</v>
      </c>
      <c r="F33" s="236"/>
      <c r="G33" s="225">
        <f>G22+G23+G25-H26</f>
        <v>11266</v>
      </c>
      <c r="H33" s="225">
        <f>SUM(H28:H32)</f>
        <v>11100</v>
      </c>
      <c r="I33" s="225">
        <f>G33-H33</f>
        <v>166</v>
      </c>
      <c r="J33" s="67"/>
      <c r="K33" s="67"/>
    </row>
    <row r="34" spans="1:11" x14ac:dyDescent="0.25">
      <c r="A34" s="201"/>
      <c r="B34" s="201"/>
      <c r="C34" s="201"/>
      <c r="D34" s="201"/>
      <c r="E34" s="201"/>
      <c r="F34" s="201"/>
      <c r="G34" s="201"/>
      <c r="H34" s="67"/>
      <c r="I34" s="201"/>
      <c r="J34" s="67"/>
      <c r="K34" s="67"/>
    </row>
    <row r="35" spans="1:11" x14ac:dyDescent="0.25">
      <c r="A35" s="118" t="s">
        <v>242</v>
      </c>
      <c r="B35" s="118"/>
      <c r="C35" s="56"/>
      <c r="D35" s="56" t="s">
        <v>247</v>
      </c>
      <c r="E35" s="53"/>
      <c r="F35" s="56"/>
      <c r="G35" s="84" t="s">
        <v>244</v>
      </c>
      <c r="H35" s="67"/>
      <c r="I35" s="67"/>
      <c r="J35" s="67"/>
      <c r="K35" s="67"/>
    </row>
    <row r="36" spans="1:11" x14ac:dyDescent="0.25">
      <c r="A36" s="56"/>
      <c r="B36" s="56"/>
      <c r="C36" s="56"/>
      <c r="D36" s="56"/>
      <c r="E36" s="56"/>
      <c r="F36" s="56"/>
      <c r="G36" s="56"/>
      <c r="H36" s="67"/>
      <c r="I36" s="67"/>
      <c r="J36" s="67"/>
      <c r="K36" s="67"/>
    </row>
    <row r="37" spans="1:11" x14ac:dyDescent="0.25">
      <c r="A37" s="56" t="s">
        <v>331</v>
      </c>
      <c r="B37" s="56"/>
      <c r="C37" s="56"/>
      <c r="D37" s="56" t="s">
        <v>159</v>
      </c>
      <c r="E37" s="56"/>
      <c r="F37" s="56"/>
      <c r="G37" s="56" t="s">
        <v>285</v>
      </c>
      <c r="H37" s="67"/>
      <c r="I37" s="67"/>
      <c r="J37" s="67"/>
      <c r="K37" s="67"/>
    </row>
    <row r="38" spans="1:11" x14ac:dyDescent="0.25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L33" sqref="L33"/>
    </sheetView>
  </sheetViews>
  <sheetFormatPr defaultRowHeight="15" x14ac:dyDescent="0.25"/>
  <cols>
    <col min="1" max="1" width="20" customWidth="1"/>
  </cols>
  <sheetData>
    <row r="1" spans="1:10" ht="18.75" x14ac:dyDescent="0.3">
      <c r="A1" s="67"/>
      <c r="B1" s="67"/>
      <c r="C1" s="229" t="s">
        <v>350</v>
      </c>
      <c r="D1" s="229"/>
      <c r="E1" s="229"/>
      <c r="F1" s="229"/>
      <c r="G1" s="67"/>
      <c r="H1" s="67"/>
      <c r="I1" s="67"/>
      <c r="J1" s="67"/>
    </row>
    <row r="2" spans="1:10" ht="18.75" x14ac:dyDescent="0.3">
      <c r="A2" s="67"/>
      <c r="B2" s="67"/>
      <c r="C2" s="229" t="s">
        <v>280</v>
      </c>
      <c r="D2" s="229"/>
      <c r="E2" s="229"/>
      <c r="F2" s="229"/>
      <c r="G2" s="67"/>
      <c r="H2" s="67"/>
      <c r="I2" s="67"/>
      <c r="J2" s="67"/>
    </row>
    <row r="3" spans="1:10" ht="18.75" x14ac:dyDescent="0.3">
      <c r="A3" s="67"/>
      <c r="B3" s="67"/>
      <c r="C3" s="229" t="s">
        <v>401</v>
      </c>
      <c r="D3" s="229"/>
      <c r="E3" s="229"/>
      <c r="F3" s="229"/>
      <c r="G3" s="67"/>
      <c r="H3" s="67"/>
      <c r="I3" s="67"/>
      <c r="J3" s="67"/>
    </row>
    <row r="4" spans="1:10" x14ac:dyDescent="0.25">
      <c r="A4" s="202" t="s">
        <v>0</v>
      </c>
      <c r="B4" s="202" t="s">
        <v>257</v>
      </c>
      <c r="C4" s="202" t="s">
        <v>10</v>
      </c>
      <c r="D4" s="202" t="s">
        <v>9</v>
      </c>
      <c r="E4" s="202" t="s">
        <v>1</v>
      </c>
      <c r="F4" s="221" t="s">
        <v>2</v>
      </c>
      <c r="G4" s="221" t="s">
        <v>3</v>
      </c>
      <c r="H4" s="223" t="s">
        <v>152</v>
      </c>
      <c r="I4" s="221" t="s">
        <v>290</v>
      </c>
      <c r="J4" s="67"/>
    </row>
    <row r="5" spans="1:10" x14ac:dyDescent="0.25">
      <c r="A5" s="2" t="s">
        <v>396</v>
      </c>
      <c r="B5" s="2">
        <v>1</v>
      </c>
      <c r="C5" s="249"/>
      <c r="D5" s="250">
        <f>'APRIL 21'!H5:H18</f>
        <v>0</v>
      </c>
      <c r="E5" s="251">
        <v>5000</v>
      </c>
      <c r="F5" s="251">
        <f>E5+D5</f>
        <v>5000</v>
      </c>
      <c r="G5" s="252">
        <v>5000</v>
      </c>
      <c r="H5" s="266">
        <f>F5-G5</f>
        <v>0</v>
      </c>
      <c r="I5" s="88"/>
      <c r="J5" s="67" t="s">
        <v>100</v>
      </c>
    </row>
    <row r="6" spans="1:10" x14ac:dyDescent="0.25">
      <c r="A6" s="4" t="s">
        <v>395</v>
      </c>
      <c r="B6" s="4">
        <v>2</v>
      </c>
      <c r="C6" s="254"/>
      <c r="D6" s="250">
        <f>'APRIL 21'!H6:H19</f>
        <v>0</v>
      </c>
      <c r="E6" s="255">
        <v>2500</v>
      </c>
      <c r="F6" s="251">
        <f t="shared" ref="F6:F16" si="0">E6+D6</f>
        <v>2500</v>
      </c>
      <c r="G6" s="252">
        <v>2500</v>
      </c>
      <c r="H6" s="266">
        <f>F6-G6</f>
        <v>0</v>
      </c>
      <c r="I6" s="88"/>
      <c r="J6" s="67" t="s">
        <v>100</v>
      </c>
    </row>
    <row r="7" spans="1:10" x14ac:dyDescent="0.25">
      <c r="A7" s="2" t="s">
        <v>260</v>
      </c>
      <c r="B7" s="2">
        <v>3</v>
      </c>
      <c r="C7" s="254"/>
      <c r="D7" s="250">
        <f>'APRIL 21'!H7:H20</f>
        <v>0</v>
      </c>
      <c r="E7" s="251"/>
      <c r="F7" s="251">
        <f t="shared" si="0"/>
        <v>0</v>
      </c>
      <c r="G7" s="252"/>
      <c r="H7" s="266">
        <f t="shared" ref="H7:H8" si="1">F7-G7</f>
        <v>0</v>
      </c>
      <c r="I7" s="88"/>
      <c r="J7" s="67"/>
    </row>
    <row r="8" spans="1:10" x14ac:dyDescent="0.25">
      <c r="A8" s="4" t="s">
        <v>302</v>
      </c>
      <c r="B8" s="4">
        <v>4</v>
      </c>
      <c r="C8" s="254"/>
      <c r="D8" s="250">
        <f>'APRIL 21'!H8:H21</f>
        <v>0</v>
      </c>
      <c r="E8" s="251">
        <v>2500</v>
      </c>
      <c r="F8" s="251">
        <f t="shared" si="0"/>
        <v>2500</v>
      </c>
      <c r="G8" s="252">
        <v>2500</v>
      </c>
      <c r="H8" s="266">
        <f t="shared" si="1"/>
        <v>0</v>
      </c>
      <c r="I8" s="88"/>
      <c r="J8" s="67"/>
    </row>
    <row r="9" spans="1:10" x14ac:dyDescent="0.25">
      <c r="A9" s="2" t="s">
        <v>100</v>
      </c>
      <c r="B9" s="4">
        <v>5</v>
      </c>
      <c r="C9" s="88"/>
      <c r="D9" s="250">
        <f>'APRIL 21'!H9:H22</f>
        <v>0</v>
      </c>
      <c r="E9" s="88"/>
      <c r="F9" s="251">
        <f t="shared" si="0"/>
        <v>0</v>
      </c>
      <c r="G9" s="88"/>
      <c r="H9" s="266">
        <f>F9-G9</f>
        <v>0</v>
      </c>
      <c r="I9" s="88"/>
      <c r="J9" s="67"/>
    </row>
    <row r="10" spans="1:10" x14ac:dyDescent="0.25">
      <c r="A10" s="2" t="s">
        <v>100</v>
      </c>
      <c r="B10" s="2" t="s">
        <v>42</v>
      </c>
      <c r="C10" s="256"/>
      <c r="D10" s="250">
        <f>'APRIL 21'!H10:H23</f>
        <v>0</v>
      </c>
      <c r="E10" s="255"/>
      <c r="F10" s="251">
        <f t="shared" si="0"/>
        <v>0</v>
      </c>
      <c r="G10" s="252"/>
      <c r="H10" s="266">
        <f t="shared" ref="H10:H16" si="2">F10-G10</f>
        <v>0</v>
      </c>
      <c r="I10" s="88"/>
      <c r="J10" s="67"/>
    </row>
    <row r="11" spans="1:10" x14ac:dyDescent="0.25">
      <c r="A11" s="4" t="s">
        <v>372</v>
      </c>
      <c r="B11" s="4" t="s">
        <v>44</v>
      </c>
      <c r="C11" s="256"/>
      <c r="D11" s="250">
        <f>'APRIL 21'!H11:H24</f>
        <v>0</v>
      </c>
      <c r="E11" s="255">
        <v>1800</v>
      </c>
      <c r="F11" s="251">
        <f t="shared" si="0"/>
        <v>1800</v>
      </c>
      <c r="G11" s="252">
        <v>1800</v>
      </c>
      <c r="H11" s="266">
        <f t="shared" si="2"/>
        <v>0</v>
      </c>
      <c r="I11" s="88"/>
      <c r="J11" s="67" t="s">
        <v>100</v>
      </c>
    </row>
    <row r="12" spans="1:10" x14ac:dyDescent="0.25">
      <c r="A12" s="2" t="s">
        <v>361</v>
      </c>
      <c r="B12" s="2" t="s">
        <v>49</v>
      </c>
      <c r="C12" s="254"/>
      <c r="D12" s="250">
        <f>'APRIL 21'!H12:H25</f>
        <v>300</v>
      </c>
      <c r="E12" s="255">
        <v>1800</v>
      </c>
      <c r="F12" s="251">
        <f t="shared" si="0"/>
        <v>2100</v>
      </c>
      <c r="G12" s="252">
        <v>2100</v>
      </c>
      <c r="H12" s="266">
        <f t="shared" si="2"/>
        <v>0</v>
      </c>
      <c r="I12" s="88"/>
      <c r="J12" s="67" t="s">
        <v>100</v>
      </c>
    </row>
    <row r="13" spans="1:10" x14ac:dyDescent="0.25">
      <c r="A13" s="4" t="s">
        <v>327</v>
      </c>
      <c r="B13" s="4" t="s">
        <v>66</v>
      </c>
      <c r="C13" s="254"/>
      <c r="D13" s="250">
        <f>'APRIL 21'!H13:H26</f>
        <v>0</v>
      </c>
      <c r="E13" s="255">
        <v>1800</v>
      </c>
      <c r="F13" s="251">
        <f t="shared" si="0"/>
        <v>1800</v>
      </c>
      <c r="G13" s="252">
        <v>1800</v>
      </c>
      <c r="H13" s="266">
        <f t="shared" si="2"/>
        <v>0</v>
      </c>
      <c r="I13" s="88"/>
      <c r="J13" s="67" t="s">
        <v>100</v>
      </c>
    </row>
    <row r="14" spans="1:10" x14ac:dyDescent="0.25">
      <c r="A14" s="4" t="s">
        <v>385</v>
      </c>
      <c r="B14" s="4" t="s">
        <v>84</v>
      </c>
      <c r="C14" s="254"/>
      <c r="D14" s="250">
        <f>'APRIL 21'!H14:H27</f>
        <v>0</v>
      </c>
      <c r="E14" s="255">
        <v>1800</v>
      </c>
      <c r="F14" s="251">
        <f t="shared" si="0"/>
        <v>1800</v>
      </c>
      <c r="G14" s="252">
        <v>1800</v>
      </c>
      <c r="H14" s="266">
        <f t="shared" si="2"/>
        <v>0</v>
      </c>
      <c r="I14" s="88"/>
      <c r="J14" s="67" t="s">
        <v>100</v>
      </c>
    </row>
    <row r="15" spans="1:10" x14ac:dyDescent="0.25">
      <c r="A15" s="4"/>
      <c r="B15" s="4"/>
      <c r="C15" s="257"/>
      <c r="D15" s="250">
        <f>'APRIL 21'!H15:H28</f>
        <v>0</v>
      </c>
      <c r="E15" s="255"/>
      <c r="F15" s="251">
        <f t="shared" si="0"/>
        <v>0</v>
      </c>
      <c r="G15" s="252"/>
      <c r="H15" s="253">
        <f t="shared" si="2"/>
        <v>0</v>
      </c>
      <c r="I15" s="88"/>
      <c r="J15" s="67"/>
    </row>
    <row r="16" spans="1:10" x14ac:dyDescent="0.25">
      <c r="A16" s="4"/>
      <c r="B16" s="4"/>
      <c r="C16" s="254"/>
      <c r="D16" s="250">
        <f>'APRIL 21'!H16:H29</f>
        <v>0</v>
      </c>
      <c r="E16" s="251"/>
      <c r="F16" s="251">
        <f t="shared" si="0"/>
        <v>0</v>
      </c>
      <c r="G16" s="252"/>
      <c r="H16" s="253">
        <f t="shared" si="2"/>
        <v>0</v>
      </c>
      <c r="I16" s="88"/>
      <c r="J16" s="67"/>
    </row>
    <row r="17" spans="1:10" x14ac:dyDescent="0.25">
      <c r="A17" s="16" t="s">
        <v>2</v>
      </c>
      <c r="B17" s="2"/>
      <c r="C17" s="261">
        <f t="shared" ref="C17:I17" si="3">SUM(C5:C16)</f>
        <v>0</v>
      </c>
      <c r="D17" s="250">
        <f>'APRIL 21'!H17:H30</f>
        <v>300</v>
      </c>
      <c r="E17" s="258">
        <f t="shared" si="3"/>
        <v>17200</v>
      </c>
      <c r="F17" s="251">
        <f t="shared" si="3"/>
        <v>17500</v>
      </c>
      <c r="G17" s="259">
        <f t="shared" si="3"/>
        <v>17500</v>
      </c>
      <c r="H17" s="260">
        <f t="shared" si="3"/>
        <v>0</v>
      </c>
      <c r="I17" s="223">
        <f t="shared" si="3"/>
        <v>0</v>
      </c>
      <c r="J17" s="67"/>
    </row>
    <row r="18" spans="1:10" ht="16.5" x14ac:dyDescent="0.35">
      <c r="A18" s="62"/>
      <c r="B18" s="62"/>
      <c r="C18" s="23"/>
      <c r="D18" s="201"/>
      <c r="E18" s="96">
        <f>E8+E12+E13</f>
        <v>6100</v>
      </c>
      <c r="F18" s="201"/>
      <c r="G18" s="67"/>
      <c r="H18" s="67"/>
      <c r="I18" s="67"/>
      <c r="J18" s="67"/>
    </row>
    <row r="19" spans="1:10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</row>
    <row r="20" spans="1:10" x14ac:dyDescent="0.25">
      <c r="A20" s="67"/>
      <c r="B20" s="205"/>
      <c r="C20" s="201"/>
      <c r="D20" s="205" t="s">
        <v>148</v>
      </c>
      <c r="E20" s="103"/>
      <c r="F20" s="205"/>
      <c r="G20" s="201"/>
      <c r="H20" s="102"/>
      <c r="I20" s="103"/>
      <c r="J20" s="67"/>
    </row>
    <row r="21" spans="1:10" ht="15.75" x14ac:dyDescent="0.25">
      <c r="A21" s="233" t="s">
        <v>149</v>
      </c>
      <c r="B21" s="233"/>
      <c r="C21" s="233" t="s">
        <v>150</v>
      </c>
      <c r="D21" s="233" t="s">
        <v>151</v>
      </c>
      <c r="E21" s="233" t="s">
        <v>152</v>
      </c>
      <c r="F21" s="233" t="s">
        <v>149</v>
      </c>
      <c r="G21" s="233" t="s">
        <v>150</v>
      </c>
      <c r="H21" s="233" t="s">
        <v>151</v>
      </c>
      <c r="I21" s="233" t="s">
        <v>152</v>
      </c>
      <c r="J21" s="67"/>
    </row>
    <row r="22" spans="1:10" x14ac:dyDescent="0.25">
      <c r="A22" s="114" t="s">
        <v>252</v>
      </c>
      <c r="B22" s="114"/>
      <c r="C22" s="225">
        <f>E17</f>
        <v>17200</v>
      </c>
      <c r="D22" s="114"/>
      <c r="E22" s="114"/>
      <c r="F22" s="114" t="s">
        <v>252</v>
      </c>
      <c r="G22" s="225">
        <f>G17</f>
        <v>17500</v>
      </c>
      <c r="H22" s="114"/>
      <c r="I22" s="114"/>
      <c r="J22" s="67"/>
    </row>
    <row r="23" spans="1:10" x14ac:dyDescent="0.25">
      <c r="A23" s="114" t="s">
        <v>182</v>
      </c>
      <c r="B23" s="114"/>
      <c r="C23" s="225">
        <f>'APRIL 21'!E33</f>
        <v>466</v>
      </c>
      <c r="D23" s="114"/>
      <c r="E23" s="114"/>
      <c r="F23" s="114" t="s">
        <v>182</v>
      </c>
      <c r="G23" s="225">
        <f>'APRIL 21'!I33</f>
        <v>166</v>
      </c>
      <c r="H23" s="114"/>
      <c r="I23" s="114"/>
      <c r="J23" s="67"/>
    </row>
    <row r="24" spans="1:10" x14ac:dyDescent="0.25">
      <c r="A24" s="114" t="s">
        <v>323</v>
      </c>
      <c r="B24" s="114"/>
      <c r="C24" s="225"/>
      <c r="D24" s="114"/>
      <c r="E24" s="114"/>
      <c r="F24" s="114"/>
      <c r="G24" s="225"/>
      <c r="H24" s="114"/>
      <c r="I24" s="114"/>
      <c r="J24" s="265"/>
    </row>
    <row r="25" spans="1:10" x14ac:dyDescent="0.25">
      <c r="A25" s="114" t="s">
        <v>290</v>
      </c>
      <c r="B25" s="114"/>
      <c r="C25" s="225">
        <f>I17</f>
        <v>0</v>
      </c>
      <c r="D25" s="114"/>
      <c r="E25" s="114"/>
      <c r="F25" s="114" t="s">
        <v>290</v>
      </c>
      <c r="G25" s="225">
        <f>C25</f>
        <v>0</v>
      </c>
      <c r="H25" s="114"/>
      <c r="I25" s="114"/>
      <c r="J25" s="67"/>
    </row>
    <row r="26" spans="1:10" x14ac:dyDescent="0.25">
      <c r="A26" s="114" t="s">
        <v>258</v>
      </c>
      <c r="B26" s="114"/>
      <c r="C26" s="209">
        <v>0.1</v>
      </c>
      <c r="D26" s="225">
        <f>C26*E18</f>
        <v>610</v>
      </c>
      <c r="E26" s="114"/>
      <c r="F26" s="114" t="s">
        <v>258</v>
      </c>
      <c r="G26" s="209">
        <v>0.1</v>
      </c>
      <c r="H26" s="225">
        <f>D26</f>
        <v>610</v>
      </c>
      <c r="I26" s="114"/>
      <c r="J26" s="67"/>
    </row>
    <row r="27" spans="1:10" x14ac:dyDescent="0.25">
      <c r="A27" s="211" t="s">
        <v>155</v>
      </c>
      <c r="B27" s="211"/>
      <c r="C27" s="88"/>
      <c r="D27" s="114"/>
      <c r="E27" s="114"/>
      <c r="F27" s="211" t="s">
        <v>155</v>
      </c>
      <c r="G27" s="88"/>
      <c r="H27" s="114"/>
      <c r="I27" s="114"/>
      <c r="J27" s="67"/>
    </row>
    <row r="28" spans="1:10" x14ac:dyDescent="0.25">
      <c r="A28" s="243" t="s">
        <v>398</v>
      </c>
      <c r="B28" s="243"/>
      <c r="C28" s="226"/>
      <c r="D28" s="226">
        <v>5000</v>
      </c>
      <c r="E28" s="114"/>
      <c r="F28" s="243" t="s">
        <v>398</v>
      </c>
      <c r="G28" s="243"/>
      <c r="H28" s="226">
        <f>E5</f>
        <v>5000</v>
      </c>
      <c r="I28" s="225"/>
      <c r="J28" s="67"/>
    </row>
    <row r="29" spans="1:10" x14ac:dyDescent="0.25">
      <c r="A29" s="231" t="s">
        <v>399</v>
      </c>
      <c r="B29" s="231"/>
      <c r="C29" s="226"/>
      <c r="D29" s="226">
        <v>2500</v>
      </c>
      <c r="E29" s="114"/>
      <c r="F29" s="231" t="s">
        <v>399</v>
      </c>
      <c r="G29" s="231"/>
      <c r="H29" s="226">
        <f>E6</f>
        <v>2500</v>
      </c>
      <c r="I29" s="114"/>
      <c r="J29" s="67"/>
    </row>
    <row r="30" spans="1:10" x14ac:dyDescent="0.25">
      <c r="A30" s="231" t="s">
        <v>400</v>
      </c>
      <c r="B30" s="67"/>
      <c r="C30" s="265"/>
      <c r="D30" s="265">
        <v>1800</v>
      </c>
      <c r="E30" s="115"/>
      <c r="F30" s="231" t="s">
        <v>400</v>
      </c>
      <c r="G30" s="67"/>
      <c r="H30" s="265">
        <f>E11</f>
        <v>1800</v>
      </c>
      <c r="I30" s="115"/>
      <c r="J30" s="67"/>
    </row>
    <row r="31" spans="1:10" x14ac:dyDescent="0.25">
      <c r="A31" s="231" t="s">
        <v>392</v>
      </c>
      <c r="B31" s="231"/>
      <c r="C31" s="225"/>
      <c r="D31" s="225">
        <v>1800</v>
      </c>
      <c r="E31" s="114"/>
      <c r="F31" s="231" t="s">
        <v>392</v>
      </c>
      <c r="G31" s="231"/>
      <c r="H31" s="225">
        <f>E14</f>
        <v>1800</v>
      </c>
      <c r="I31" s="115"/>
      <c r="J31" s="67"/>
    </row>
    <row r="32" spans="1:10" s="67" customFormat="1" x14ac:dyDescent="0.25">
      <c r="A32" s="231" t="s">
        <v>288</v>
      </c>
      <c r="B32" s="231"/>
      <c r="C32" s="225"/>
      <c r="D32" s="225">
        <v>2056</v>
      </c>
      <c r="E32" s="114"/>
      <c r="F32" s="231" t="s">
        <v>288</v>
      </c>
      <c r="G32" s="231"/>
      <c r="H32" s="225">
        <v>2056</v>
      </c>
      <c r="I32" s="225"/>
    </row>
    <row r="33" spans="1:10" x14ac:dyDescent="0.25">
      <c r="A33" s="212" t="s">
        <v>402</v>
      </c>
      <c r="B33" s="212"/>
      <c r="C33" s="114"/>
      <c r="D33" s="115">
        <f>F12+E13</f>
        <v>3900</v>
      </c>
      <c r="E33" s="207"/>
      <c r="F33" s="212" t="s">
        <v>402</v>
      </c>
      <c r="G33" s="212"/>
      <c r="H33" s="225">
        <f>F12+E14</f>
        <v>3900</v>
      </c>
      <c r="I33" s="115"/>
      <c r="J33" s="67"/>
    </row>
    <row r="34" spans="1:10" x14ac:dyDescent="0.25">
      <c r="A34" s="232" t="s">
        <v>2</v>
      </c>
      <c r="B34" s="232"/>
      <c r="C34" s="225">
        <f>C22+C23+C24+C25-D26</f>
        <v>17056</v>
      </c>
      <c r="D34" s="225">
        <f>SUM(D28:D33)</f>
        <v>17056</v>
      </c>
      <c r="E34" s="225">
        <f>C34-D34</f>
        <v>0</v>
      </c>
      <c r="F34" s="236"/>
      <c r="G34" s="225">
        <f>G22+G23+G25-H26</f>
        <v>17056</v>
      </c>
      <c r="H34" s="225">
        <f>SUM(H28:H33)</f>
        <v>17056</v>
      </c>
      <c r="I34" s="225">
        <f>G34-H34</f>
        <v>0</v>
      </c>
      <c r="J34" s="67"/>
    </row>
    <row r="35" spans="1:10" x14ac:dyDescent="0.25">
      <c r="A35" s="201"/>
      <c r="B35" s="201"/>
      <c r="C35" s="201"/>
      <c r="D35" s="201"/>
      <c r="E35" s="201"/>
      <c r="F35" s="201"/>
      <c r="G35" s="201"/>
      <c r="H35" s="67"/>
      <c r="I35" s="201"/>
      <c r="J35" s="67"/>
    </row>
    <row r="36" spans="1:10" x14ac:dyDescent="0.25">
      <c r="A36" s="118" t="s">
        <v>242</v>
      </c>
      <c r="B36" s="118"/>
      <c r="C36" s="56"/>
      <c r="D36" s="56" t="s">
        <v>247</v>
      </c>
      <c r="E36" s="53"/>
      <c r="F36" s="56"/>
      <c r="G36" s="84" t="s">
        <v>244</v>
      </c>
      <c r="H36" s="67"/>
      <c r="I36" s="67"/>
      <c r="J36" s="67"/>
    </row>
    <row r="37" spans="1:10" x14ac:dyDescent="0.25">
      <c r="A37" s="56"/>
      <c r="B37" s="56"/>
      <c r="C37" s="56"/>
      <c r="D37" s="56"/>
      <c r="E37" s="56"/>
      <c r="F37" s="56"/>
      <c r="G37" s="56"/>
      <c r="H37" s="67"/>
      <c r="I37" s="67"/>
      <c r="J37" s="67"/>
    </row>
    <row r="38" spans="1:10" x14ac:dyDescent="0.25">
      <c r="A38" s="56" t="s">
        <v>331</v>
      </c>
      <c r="B38" s="56"/>
      <c r="C38" s="56"/>
      <c r="D38" s="56" t="s">
        <v>159</v>
      </c>
      <c r="E38" s="56"/>
      <c r="F38" s="56"/>
      <c r="G38" s="56" t="s">
        <v>285</v>
      </c>
      <c r="H38" s="67"/>
      <c r="I38" s="67"/>
      <c r="J38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SEPTEMBER</vt:lpstr>
      <vt:lpstr>OCTOBER</vt:lpstr>
      <vt:lpstr>NOVEMBER</vt:lpstr>
      <vt:lpstr>DECEMBER</vt:lpstr>
      <vt:lpstr>JANUARY</vt:lpstr>
      <vt:lpstr>FEBRUARY</vt:lpstr>
      <vt:lpstr>march</vt:lpstr>
      <vt:lpstr>Sheet1</vt:lpstr>
      <vt:lpstr>Sheet2</vt:lpstr>
      <vt:lpstr>Sheet3</vt:lpstr>
      <vt:lpstr>july</vt:lpstr>
      <vt:lpstr>AUGUST  </vt:lpstr>
      <vt:lpstr>SEP</vt:lpstr>
      <vt:lpstr>Sheet4</vt:lpstr>
      <vt:lpstr>Sheet5</vt:lpstr>
      <vt:lpstr>DEC</vt:lpstr>
      <vt:lpstr>JAN 2015</vt:lpstr>
      <vt:lpstr>FEB15</vt:lpstr>
      <vt:lpstr>MAR15</vt:lpstr>
      <vt:lpstr>APRIL 2015</vt:lpstr>
      <vt:lpstr>MAY 2015</vt:lpstr>
      <vt:lpstr>JUNE 2015</vt:lpstr>
      <vt:lpstr>JULY 2015</vt:lpstr>
      <vt:lpstr>AUGUST  2015</vt:lpstr>
      <vt:lpstr>SEPT 2015</vt:lpstr>
      <vt:lpstr>OCT 2015</vt:lpstr>
      <vt:lpstr>NOV 2015</vt:lpstr>
      <vt:lpstr>JAN 2016</vt:lpstr>
      <vt:lpstr>Sheet6</vt:lpstr>
      <vt:lpstr>MAY</vt:lpstr>
      <vt:lpstr>JUNE</vt:lpstr>
      <vt:lpstr>JULY 2016</vt:lpstr>
      <vt:lpstr>september 2016</vt:lpstr>
      <vt:lpstr>OCT</vt:lpstr>
      <vt:lpstr>Sheet8</vt:lpstr>
      <vt:lpstr>Sheet7</vt:lpstr>
      <vt:lpstr>Sheet9</vt:lpstr>
      <vt:lpstr>FEB 2017</vt:lpstr>
      <vt:lpstr>MARCH 2017</vt:lpstr>
      <vt:lpstr>APRIL 2017</vt:lpstr>
      <vt:lpstr>MAY 2017</vt:lpstr>
      <vt:lpstr>JULY 2017</vt:lpstr>
      <vt:lpstr>JUNE 2017</vt:lpstr>
      <vt:lpstr>AUGUST 2017</vt:lpstr>
      <vt:lpstr>SPETEMBER</vt:lpstr>
      <vt:lpstr>OCT 17</vt:lpstr>
      <vt:lpstr>NOV</vt:lpstr>
      <vt:lpstr>DECE</vt:lpstr>
      <vt:lpstr>JAN</vt:lpstr>
      <vt:lpstr>FEB18</vt:lpstr>
      <vt:lpstr>MARCH 18</vt:lpstr>
      <vt:lpstr>APRIL</vt:lpstr>
      <vt:lpstr>MAY 18</vt:lpstr>
      <vt:lpstr>JUNE18</vt:lpstr>
      <vt:lpstr>JULY7</vt:lpstr>
      <vt:lpstr>AUG</vt:lpstr>
      <vt:lpstr>SEPT</vt:lpstr>
      <vt:lpstr>OCTO</vt:lpstr>
      <vt:lpstr>NOV </vt:lpstr>
      <vt:lpstr>DECEM</vt:lpstr>
      <vt:lpstr>JANUARY </vt:lpstr>
      <vt:lpstr>FEBRUARY </vt:lpstr>
      <vt:lpstr>MARCH </vt:lpstr>
      <vt:lpstr>APRIL </vt:lpstr>
      <vt:lpstr>MAY </vt:lpstr>
      <vt:lpstr>JUNE </vt:lpstr>
      <vt:lpstr>JULY  </vt:lpstr>
      <vt:lpstr>AUGUST </vt:lpstr>
      <vt:lpstr>SEPTEMBER 19</vt:lpstr>
      <vt:lpstr>OCTOBER19</vt:lpstr>
      <vt:lpstr>NOVEMBER 19</vt:lpstr>
      <vt:lpstr>DECEMBER 19</vt:lpstr>
      <vt:lpstr>JANUARY 20</vt:lpstr>
      <vt:lpstr>FEBRUARY 20</vt:lpstr>
      <vt:lpstr>MARCH 20</vt:lpstr>
      <vt:lpstr>APRIL 20</vt:lpstr>
      <vt:lpstr>MAY 20</vt:lpstr>
      <vt:lpstr>SEPT 20</vt:lpstr>
      <vt:lpstr>OCTOBER 20</vt:lpstr>
      <vt:lpstr>NOVEMBER20</vt:lpstr>
      <vt:lpstr>DECEMBER 20</vt:lpstr>
      <vt:lpstr>JANUARY 21</vt:lpstr>
      <vt:lpstr>FEBRUARY21</vt:lpstr>
      <vt:lpstr>MARCH 21</vt:lpstr>
      <vt:lpstr>APRIL 21</vt:lpstr>
      <vt:lpstr>Sheet10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mukiri</dc:creator>
  <cp:lastModifiedBy>Assetflow</cp:lastModifiedBy>
  <cp:lastPrinted>2021-02-19T15:30:56Z</cp:lastPrinted>
  <dcterms:created xsi:type="dcterms:W3CDTF">2013-06-10T16:26:22Z</dcterms:created>
  <dcterms:modified xsi:type="dcterms:W3CDTF">2021-07-07T15:32:26Z</dcterms:modified>
</cp:coreProperties>
</file>