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ASSETFLOW-PC\Desktop\FLORENCE\CLIENTS\"/>
    </mc:Choice>
  </mc:AlternateContent>
  <bookViews>
    <workbookView xWindow="960" yWindow="645" windowWidth="17715" windowHeight="11250" activeTab="4"/>
  </bookViews>
  <sheets>
    <sheet name="AUGUST 21" sheetId="1" r:id="rId1"/>
    <sheet name="SEPT 21" sheetId="2" r:id="rId2"/>
    <sheet name="OCTOBER 21" sheetId="3" r:id="rId3"/>
    <sheet name="NOVEMBER 21" sheetId="4" r:id="rId4"/>
    <sheet name="DECEMBER 21" sheetId="5" r:id="rId5"/>
  </sheets>
  <externalReferences>
    <externalReference r:id="rId6"/>
  </externalReferences>
  <calcPr calcId="162913"/>
</workbook>
</file>

<file path=xl/calcChain.xml><?xml version="1.0" encoding="utf-8"?>
<calcChain xmlns="http://schemas.openxmlformats.org/spreadsheetml/2006/main">
  <c r="U12" i="4" l="1"/>
  <c r="G44" i="5" l="1"/>
  <c r="C44" i="5"/>
  <c r="S34" i="5"/>
  <c r="O34" i="5"/>
  <c r="F24" i="5"/>
  <c r="I23" i="5"/>
  <c r="F29" i="5" s="1"/>
  <c r="G23" i="5"/>
  <c r="B33" i="5" s="1"/>
  <c r="F23" i="5"/>
  <c r="B32" i="5" s="1"/>
  <c r="E23" i="5"/>
  <c r="B29" i="5" s="1"/>
  <c r="H22" i="5"/>
  <c r="J22" i="5" s="1"/>
  <c r="H21" i="5"/>
  <c r="J21" i="5" s="1"/>
  <c r="J20" i="5"/>
  <c r="H20" i="5"/>
  <c r="H19" i="5"/>
  <c r="J19" i="5" s="1"/>
  <c r="H18" i="5"/>
  <c r="J18" i="5" s="1"/>
  <c r="H17" i="5"/>
  <c r="J17" i="5" s="1"/>
  <c r="H16" i="5"/>
  <c r="J16" i="5" s="1"/>
  <c r="H15" i="5"/>
  <c r="J15" i="5" s="1"/>
  <c r="H14" i="5"/>
  <c r="J14" i="5" s="1"/>
  <c r="S13" i="5"/>
  <c r="N23" i="5" s="1"/>
  <c r="R13" i="5"/>
  <c r="N22" i="5" s="1"/>
  <c r="Q13" i="5"/>
  <c r="N19" i="5" s="1"/>
  <c r="J13" i="5"/>
  <c r="H13" i="5"/>
  <c r="J12" i="5"/>
  <c r="H12" i="5"/>
  <c r="J11" i="5"/>
  <c r="H11" i="5"/>
  <c r="U13" i="5"/>
  <c r="R19" i="5" s="1"/>
  <c r="H10" i="5"/>
  <c r="J10" i="5" s="1"/>
  <c r="H9" i="5"/>
  <c r="J9" i="5" s="1"/>
  <c r="H8" i="5"/>
  <c r="J8" i="5" s="1"/>
  <c r="H7" i="5"/>
  <c r="J7" i="5" s="1"/>
  <c r="H6" i="5"/>
  <c r="J6" i="5" s="1"/>
  <c r="J23" i="5" l="1"/>
  <c r="O24" i="5"/>
  <c r="U27" i="5" s="1"/>
  <c r="U28" i="5" s="1"/>
  <c r="V28" i="5" s="1"/>
  <c r="S24" i="5"/>
  <c r="G34" i="5"/>
  <c r="C34" i="5"/>
  <c r="H23" i="5"/>
  <c r="U10" i="4"/>
  <c r="G44" i="4" l="1"/>
  <c r="C44" i="4"/>
  <c r="S34" i="4"/>
  <c r="O34" i="4"/>
  <c r="F24" i="4"/>
  <c r="I23" i="4"/>
  <c r="F29" i="4" s="1"/>
  <c r="G23" i="4"/>
  <c r="B33" i="4" s="1"/>
  <c r="F23" i="4"/>
  <c r="B32" i="4" s="1"/>
  <c r="E23" i="4"/>
  <c r="B29" i="4" s="1"/>
  <c r="H22" i="4"/>
  <c r="J22" i="4" s="1"/>
  <c r="D22" i="5" s="1"/>
  <c r="H21" i="4"/>
  <c r="J21" i="4" s="1"/>
  <c r="D21" i="5" s="1"/>
  <c r="H20" i="4"/>
  <c r="J20" i="4" s="1"/>
  <c r="D20" i="5" s="1"/>
  <c r="H19" i="4"/>
  <c r="J19" i="4" s="1"/>
  <c r="D19" i="5" s="1"/>
  <c r="H18" i="4"/>
  <c r="J18" i="4" s="1"/>
  <c r="D18" i="5" s="1"/>
  <c r="H17" i="4"/>
  <c r="J17" i="4" s="1"/>
  <c r="D17" i="5" s="1"/>
  <c r="H16" i="4"/>
  <c r="J16" i="4" s="1"/>
  <c r="D16" i="5" s="1"/>
  <c r="H15" i="4"/>
  <c r="J15" i="4" s="1"/>
  <c r="D15" i="5" s="1"/>
  <c r="H14" i="4"/>
  <c r="J14" i="4" s="1"/>
  <c r="D14" i="5" s="1"/>
  <c r="S13" i="4"/>
  <c r="N23" i="4" s="1"/>
  <c r="R13" i="4"/>
  <c r="N22" i="4" s="1"/>
  <c r="Q13" i="4"/>
  <c r="N19" i="4" s="1"/>
  <c r="H13" i="4"/>
  <c r="J13" i="4" s="1"/>
  <c r="D13" i="5" s="1"/>
  <c r="H12" i="4"/>
  <c r="J12" i="4" s="1"/>
  <c r="D12" i="5" s="1"/>
  <c r="H11" i="4"/>
  <c r="J11" i="4" s="1"/>
  <c r="D11" i="5" s="1"/>
  <c r="H10" i="4"/>
  <c r="J10" i="4" s="1"/>
  <c r="D10" i="5" s="1"/>
  <c r="U13" i="4"/>
  <c r="R19" i="4" s="1"/>
  <c r="H9" i="4"/>
  <c r="J9" i="4" s="1"/>
  <c r="D9" i="5" s="1"/>
  <c r="H8" i="4"/>
  <c r="J8" i="4" s="1"/>
  <c r="D8" i="5" s="1"/>
  <c r="H7" i="4"/>
  <c r="J7" i="4" s="1"/>
  <c r="D7" i="5" s="1"/>
  <c r="H6" i="4"/>
  <c r="J6" i="4" s="1"/>
  <c r="D6" i="5" s="1"/>
  <c r="D23" i="5" l="1"/>
  <c r="J23" i="4"/>
  <c r="H23" i="4"/>
  <c r="O24" i="4"/>
  <c r="U27" i="4" s="1"/>
  <c r="U28" i="4" s="1"/>
  <c r="V28" i="4" s="1"/>
  <c r="S24" i="4"/>
  <c r="G34" i="4"/>
  <c r="C34" i="4"/>
  <c r="U9" i="3"/>
  <c r="S13" i="3" l="1"/>
  <c r="N23" i="3" s="1"/>
  <c r="G44" i="3" l="1"/>
  <c r="C44" i="3"/>
  <c r="L32" i="3"/>
  <c r="S34" i="3"/>
  <c r="O34" i="3"/>
  <c r="F24" i="3"/>
  <c r="I23" i="3"/>
  <c r="F29" i="3" s="1"/>
  <c r="G23" i="3"/>
  <c r="B33" i="3" s="1"/>
  <c r="F23" i="3"/>
  <c r="B32" i="3" s="1"/>
  <c r="E23" i="3"/>
  <c r="B29" i="3" s="1"/>
  <c r="H22" i="3"/>
  <c r="J22" i="3" s="1"/>
  <c r="D22" i="4" s="1"/>
  <c r="H21" i="3"/>
  <c r="J21" i="3" s="1"/>
  <c r="D21" i="4" s="1"/>
  <c r="H20" i="3"/>
  <c r="J20" i="3" s="1"/>
  <c r="D20" i="4" s="1"/>
  <c r="H19" i="3"/>
  <c r="J19" i="3" s="1"/>
  <c r="D19" i="4" s="1"/>
  <c r="H18" i="3"/>
  <c r="J18" i="3" s="1"/>
  <c r="D18" i="4" s="1"/>
  <c r="H17" i="3"/>
  <c r="J17" i="3" s="1"/>
  <c r="D17" i="4" s="1"/>
  <c r="H16" i="3"/>
  <c r="J16" i="3" s="1"/>
  <c r="D16" i="4" s="1"/>
  <c r="H15" i="3"/>
  <c r="J15" i="3" s="1"/>
  <c r="D15" i="4" s="1"/>
  <c r="H14" i="3"/>
  <c r="J14" i="3" s="1"/>
  <c r="D14" i="4" s="1"/>
  <c r="U13" i="3"/>
  <c r="R19" i="3" s="1"/>
  <c r="R13" i="3"/>
  <c r="N22" i="3" s="1"/>
  <c r="Q13" i="3"/>
  <c r="N19" i="3" s="1"/>
  <c r="H13" i="3"/>
  <c r="J13" i="3" s="1"/>
  <c r="D13" i="4" s="1"/>
  <c r="H12" i="3"/>
  <c r="J12" i="3" s="1"/>
  <c r="D12" i="4" s="1"/>
  <c r="H11" i="3"/>
  <c r="J11" i="3" s="1"/>
  <c r="D11" i="4" s="1"/>
  <c r="H10" i="3"/>
  <c r="J10" i="3" s="1"/>
  <c r="D10" i="4" s="1"/>
  <c r="H9" i="3"/>
  <c r="J9" i="3" s="1"/>
  <c r="D9" i="4" s="1"/>
  <c r="H8" i="3"/>
  <c r="J8" i="3" s="1"/>
  <c r="D8" i="4" s="1"/>
  <c r="H7" i="3"/>
  <c r="J7" i="3" s="1"/>
  <c r="D7" i="4" s="1"/>
  <c r="H6" i="3"/>
  <c r="J6" i="3" s="1"/>
  <c r="D6" i="4" s="1"/>
  <c r="D23" i="4" l="1"/>
  <c r="H23" i="3"/>
  <c r="J23" i="3"/>
  <c r="G34" i="3"/>
  <c r="C34" i="3"/>
  <c r="O24" i="3"/>
  <c r="S24" i="3"/>
  <c r="U12" i="2" l="1"/>
  <c r="S30" i="2" l="1"/>
  <c r="O30" i="2"/>
  <c r="P6" i="2" l="1"/>
  <c r="T6" i="2"/>
  <c r="V6" i="2" s="1"/>
  <c r="P6" i="3" s="1"/>
  <c r="P7" i="2"/>
  <c r="T7" i="2"/>
  <c r="V7" i="2" s="1"/>
  <c r="P7" i="3" s="1"/>
  <c r="T7" i="3" s="1"/>
  <c r="V7" i="3" s="1"/>
  <c r="P8" i="2"/>
  <c r="T8" i="2"/>
  <c r="V8" i="2" s="1"/>
  <c r="P8" i="3" s="1"/>
  <c r="T8" i="3" s="1"/>
  <c r="V8" i="3" s="1"/>
  <c r="P9" i="2"/>
  <c r="T9" i="2"/>
  <c r="V9" i="2" s="1"/>
  <c r="P9" i="3" s="1"/>
  <c r="T9" i="3" s="1"/>
  <c r="V9" i="3" s="1"/>
  <c r="P10" i="2"/>
  <c r="T10" i="2"/>
  <c r="V10" i="2" s="1"/>
  <c r="P10" i="3" s="1"/>
  <c r="T10" i="3" s="1"/>
  <c r="V10" i="3" s="1"/>
  <c r="P11" i="2"/>
  <c r="T11" i="2"/>
  <c r="V11" i="2" s="1"/>
  <c r="P11" i="3" s="1"/>
  <c r="T11" i="3" s="1"/>
  <c r="V11" i="3" s="1"/>
  <c r="P12" i="2"/>
  <c r="T12" i="2"/>
  <c r="V12" i="2" s="1"/>
  <c r="P12" i="3" s="1"/>
  <c r="T12" i="3" s="1"/>
  <c r="V12" i="3" s="1"/>
  <c r="Q13" i="2"/>
  <c r="N19" i="2" s="1"/>
  <c r="R13" i="2"/>
  <c r="N22" i="2" s="1"/>
  <c r="S13" i="2"/>
  <c r="N23" i="2" s="1"/>
  <c r="U13" i="2"/>
  <c r="R19" i="2" s="1"/>
  <c r="L32" i="2"/>
  <c r="O34" i="2"/>
  <c r="S34" i="2"/>
  <c r="P12" i="4" l="1"/>
  <c r="T12" i="4" s="1"/>
  <c r="V12" i="4" s="1"/>
  <c r="P12" i="5"/>
  <c r="T12" i="5" s="1"/>
  <c r="V12" i="5" s="1"/>
  <c r="P10" i="4"/>
  <c r="T10" i="4" s="1"/>
  <c r="V10" i="4" s="1"/>
  <c r="P10" i="5"/>
  <c r="T10" i="5" s="1"/>
  <c r="V10" i="5" s="1"/>
  <c r="P9" i="4"/>
  <c r="T9" i="4" s="1"/>
  <c r="V9" i="4" s="1"/>
  <c r="P9" i="5"/>
  <c r="T9" i="5" s="1"/>
  <c r="V9" i="5" s="1"/>
  <c r="P8" i="4"/>
  <c r="T8" i="4" s="1"/>
  <c r="V8" i="4" s="1"/>
  <c r="P8" i="5"/>
  <c r="T8" i="5" s="1"/>
  <c r="V8" i="5" s="1"/>
  <c r="P7" i="4"/>
  <c r="T7" i="4" s="1"/>
  <c r="V7" i="4" s="1"/>
  <c r="P7" i="5"/>
  <c r="T7" i="5" s="1"/>
  <c r="V7" i="5" s="1"/>
  <c r="P11" i="4"/>
  <c r="P11" i="5"/>
  <c r="T11" i="5" s="1"/>
  <c r="V11" i="5" s="1"/>
  <c r="T11" i="4"/>
  <c r="T6" i="3"/>
  <c r="P13" i="3"/>
  <c r="S24" i="2"/>
  <c r="O24" i="2"/>
  <c r="N34" i="2" s="1"/>
  <c r="P34" i="2" s="1"/>
  <c r="N20" i="3" s="1"/>
  <c r="N34" i="3" s="1"/>
  <c r="P34" i="3" s="1"/>
  <c r="N20" i="4" s="1"/>
  <c r="N34" i="4" s="1"/>
  <c r="P34" i="4" s="1"/>
  <c r="N20" i="5" s="1"/>
  <c r="N34" i="5" s="1"/>
  <c r="P34" i="5" s="1"/>
  <c r="T13" i="2"/>
  <c r="V13" i="2"/>
  <c r="H13" i="2"/>
  <c r="J13" i="2" s="1"/>
  <c r="D13" i="3" s="1"/>
  <c r="H14" i="2"/>
  <c r="J14" i="2" s="1"/>
  <c r="D14" i="3" s="1"/>
  <c r="H15" i="2"/>
  <c r="J15" i="2" s="1"/>
  <c r="D15" i="3" s="1"/>
  <c r="H16" i="2"/>
  <c r="J16" i="2" s="1"/>
  <c r="D16" i="3" s="1"/>
  <c r="H17" i="2"/>
  <c r="J17" i="2" s="1"/>
  <c r="D17" i="3" s="1"/>
  <c r="H18" i="2"/>
  <c r="J18" i="2" s="1"/>
  <c r="D18" i="3" s="1"/>
  <c r="H19" i="2"/>
  <c r="J19" i="2" s="1"/>
  <c r="D19" i="3" s="1"/>
  <c r="H20" i="2"/>
  <c r="J20" i="2" s="1"/>
  <c r="D20" i="3" s="1"/>
  <c r="H21" i="2"/>
  <c r="J21" i="2" s="1"/>
  <c r="D21" i="3" s="1"/>
  <c r="H22" i="2"/>
  <c r="J22" i="2" s="1"/>
  <c r="D22" i="3" s="1"/>
  <c r="V11" i="4" l="1"/>
  <c r="T13" i="3"/>
  <c r="V6" i="3"/>
  <c r="P6" i="5" s="1"/>
  <c r="G44" i="2"/>
  <c r="C44" i="2"/>
  <c r="F24" i="2"/>
  <c r="G23" i="2"/>
  <c r="B33" i="2" s="1"/>
  <c r="F23" i="2"/>
  <c r="B32" i="2" s="1"/>
  <c r="E23" i="2"/>
  <c r="B29" i="2" s="1"/>
  <c r="H12" i="2"/>
  <c r="J12" i="2" s="1"/>
  <c r="D12" i="3" s="1"/>
  <c r="H11" i="2"/>
  <c r="J11" i="2" s="1"/>
  <c r="D11" i="3" s="1"/>
  <c r="H10" i="2"/>
  <c r="J10" i="2" s="1"/>
  <c r="D10" i="3" s="1"/>
  <c r="I23" i="2"/>
  <c r="F29" i="2" s="1"/>
  <c r="H9" i="2"/>
  <c r="J9" i="2" s="1"/>
  <c r="D9" i="3" s="1"/>
  <c r="H8" i="2"/>
  <c r="J8" i="2" s="1"/>
  <c r="D8" i="3" s="1"/>
  <c r="H7" i="2"/>
  <c r="J7" i="2" s="1"/>
  <c r="D7" i="3" s="1"/>
  <c r="H6" i="2"/>
  <c r="J6" i="2" s="1"/>
  <c r="D6" i="3" s="1"/>
  <c r="P13" i="5" l="1"/>
  <c r="T6" i="5"/>
  <c r="V13" i="3"/>
  <c r="P6" i="4"/>
  <c r="J23" i="2"/>
  <c r="D23" i="3" s="1"/>
  <c r="H23" i="2"/>
  <c r="G34" i="2"/>
  <c r="C34" i="2"/>
  <c r="I9" i="1"/>
  <c r="V6" i="5" l="1"/>
  <c r="V13" i="5" s="1"/>
  <c r="T13" i="5"/>
  <c r="T6" i="4"/>
  <c r="P13" i="4"/>
  <c r="C44" i="1"/>
  <c r="H16" i="1"/>
  <c r="V6" i="4" l="1"/>
  <c r="V13" i="4" s="1"/>
  <c r="T13" i="4"/>
  <c r="H14" i="1"/>
  <c r="J14" i="1" s="1"/>
  <c r="D14" i="2" s="1"/>
  <c r="H15" i="1"/>
  <c r="J16" i="1"/>
  <c r="D16" i="2" s="1"/>
  <c r="H17" i="1"/>
  <c r="J17" i="1" s="1"/>
  <c r="D17" i="2" s="1"/>
  <c r="H18" i="1"/>
  <c r="J18" i="1" s="1"/>
  <c r="D18" i="2" s="1"/>
  <c r="H22" i="1"/>
  <c r="J22" i="1" s="1"/>
  <c r="G44" i="1"/>
  <c r="F24" i="1"/>
  <c r="G23" i="1"/>
  <c r="B33" i="1" s="1"/>
  <c r="E23" i="1"/>
  <c r="B29" i="1" s="1"/>
  <c r="H21" i="1"/>
  <c r="J21" i="1" s="1"/>
  <c r="D21" i="2" s="1"/>
  <c r="H20" i="1"/>
  <c r="J20" i="1" s="1"/>
  <c r="D20" i="2" s="1"/>
  <c r="H19" i="1"/>
  <c r="J19" i="1" s="1"/>
  <c r="D19" i="2" s="1"/>
  <c r="H13" i="1"/>
  <c r="J13" i="1" s="1"/>
  <c r="D13" i="2" s="1"/>
  <c r="H12" i="1"/>
  <c r="J12" i="1" s="1"/>
  <c r="D12" i="2" s="1"/>
  <c r="H11" i="1"/>
  <c r="J11" i="1" s="1"/>
  <c r="D11" i="2" s="1"/>
  <c r="H10" i="1"/>
  <c r="J10" i="1" s="1"/>
  <c r="D10" i="2" s="1"/>
  <c r="I23" i="1"/>
  <c r="F29" i="1" s="1"/>
  <c r="H9" i="1"/>
  <c r="J9" i="1" s="1"/>
  <c r="D9" i="2" s="1"/>
  <c r="H8" i="1"/>
  <c r="J8" i="1" s="1"/>
  <c r="D8" i="2" s="1"/>
  <c r="H7" i="1"/>
  <c r="J7" i="1" s="1"/>
  <c r="D7" i="2" s="1"/>
  <c r="F23" i="1"/>
  <c r="B32" i="1" s="1"/>
  <c r="J15" i="1" l="1"/>
  <c r="D15" i="2" s="1"/>
  <c r="H6" i="1"/>
  <c r="H23" i="1" s="1"/>
  <c r="J6" i="1" l="1"/>
  <c r="G34" i="1"/>
  <c r="C34" i="1"/>
  <c r="B44" i="1" s="1"/>
  <c r="D44" i="1" s="1"/>
  <c r="B30" i="2" l="1"/>
  <c r="B44" i="2" s="1"/>
  <c r="D44" i="2" s="1"/>
  <c r="B30" i="3" s="1"/>
  <c r="B44" i="3" s="1"/>
  <c r="D44" i="3" s="1"/>
  <c r="B30" i="4" s="1"/>
  <c r="B44" i="4" s="1"/>
  <c r="D44" i="4" s="1"/>
  <c r="B30" i="5" s="1"/>
  <c r="B44" i="5" s="1"/>
  <c r="D44" i="5" s="1"/>
  <c r="J23" i="1"/>
  <c r="D6" i="2"/>
  <c r="F44" i="1"/>
  <c r="H44" i="1" s="1"/>
  <c r="R34" i="2" l="1"/>
  <c r="T34" i="2" s="1"/>
  <c r="F30" i="2"/>
  <c r="F44" i="2" s="1"/>
  <c r="H44" i="2" s="1"/>
  <c r="F30" i="3" s="1"/>
  <c r="F44" i="3" s="1"/>
  <c r="H44" i="3" s="1"/>
  <c r="F30" i="4" s="1"/>
  <c r="F44" i="4" s="1"/>
  <c r="H44" i="4" s="1"/>
  <c r="F30" i="5" s="1"/>
  <c r="F44" i="5" s="1"/>
  <c r="H44" i="5" s="1"/>
  <c r="R20" i="3" l="1"/>
  <c r="R34" i="3" s="1"/>
  <c r="T34" i="3" s="1"/>
  <c r="V35" i="2"/>
  <c r="R20" i="4" l="1"/>
  <c r="R34" i="4" l="1"/>
  <c r="T34" i="4" s="1"/>
  <c r="R20" i="5" s="1"/>
  <c r="R34" i="5" s="1"/>
  <c r="T34" i="5" s="1"/>
</calcChain>
</file>

<file path=xl/sharedStrings.xml><?xml version="1.0" encoding="utf-8"?>
<sst xmlns="http://schemas.openxmlformats.org/spreadsheetml/2006/main" count="590" uniqueCount="74">
  <si>
    <t xml:space="preserve">RENT STATEMENT </t>
  </si>
  <si>
    <t>NAME</t>
  </si>
  <si>
    <t>NO</t>
  </si>
  <si>
    <t>DEPOSIT</t>
  </si>
  <si>
    <t>B/F</t>
  </si>
  <si>
    <t>RENT</t>
  </si>
  <si>
    <t>DUE BILL</t>
  </si>
  <si>
    <t>PAID</t>
  </si>
  <si>
    <t>BAL</t>
  </si>
  <si>
    <t>VACCANT</t>
  </si>
  <si>
    <t>SHOP 1</t>
  </si>
  <si>
    <t>SHOP 2</t>
  </si>
  <si>
    <t>SHOP 3</t>
  </si>
  <si>
    <t>TOTAL</t>
  </si>
  <si>
    <t>SUMMARY</t>
  </si>
  <si>
    <t>EXPECTED</t>
  </si>
  <si>
    <t xml:space="preserve">DETAILS </t>
  </si>
  <si>
    <t xml:space="preserve">CR </t>
  </si>
  <si>
    <t>DR</t>
  </si>
  <si>
    <t>BL</t>
  </si>
  <si>
    <t>BF</t>
  </si>
  <si>
    <t>COMM</t>
  </si>
  <si>
    <t>PAYMENTS</t>
  </si>
  <si>
    <t xml:space="preserve"> </t>
  </si>
  <si>
    <t>LETTING FEE</t>
  </si>
  <si>
    <t>PREPARED BY</t>
  </si>
  <si>
    <t>APPROVED BY</t>
  </si>
  <si>
    <t xml:space="preserve">RECEIVED  BY </t>
  </si>
  <si>
    <t>FLORENCE</t>
  </si>
  <si>
    <t>GRACE</t>
  </si>
  <si>
    <t>AUGUST</t>
  </si>
  <si>
    <t>FOR THE MONTH OF AUGUST 2021</t>
  </si>
  <si>
    <t>BENSON CARETAKER</t>
  </si>
  <si>
    <t>DAMARIS DAMBUKI</t>
  </si>
  <si>
    <t>ALLI</t>
  </si>
  <si>
    <t>LILIAN WASINDE</t>
  </si>
  <si>
    <t>ALUNA SINZIKAYO LL</t>
  </si>
  <si>
    <t>JUDY</t>
  </si>
  <si>
    <t>CARREN KITHOME</t>
  </si>
  <si>
    <t>BONIFACE</t>
  </si>
  <si>
    <t>MARY WANGECI</t>
  </si>
  <si>
    <t>FRIDAH KIRIMI</t>
  </si>
  <si>
    <t>ANTONY GITAU</t>
  </si>
  <si>
    <t>GRACE S.</t>
  </si>
  <si>
    <t xml:space="preserve">GRACE SANAYIAN </t>
  </si>
  <si>
    <t>LL</t>
  </si>
  <si>
    <t>A/C EQUITY</t>
  </si>
  <si>
    <t>PAID ON 10/8</t>
  </si>
  <si>
    <t>WATER</t>
  </si>
  <si>
    <t>GARBAGE</t>
  </si>
  <si>
    <t>FOR THE MONTH OF SEPTEMBER 2021</t>
  </si>
  <si>
    <t>SEPTEMBER</t>
  </si>
  <si>
    <t>PAUL MUENDO</t>
  </si>
  <si>
    <t>FRIDAH MUKAMI</t>
  </si>
  <si>
    <t>JOHN NGARUIYA</t>
  </si>
  <si>
    <t>STEPHEN</t>
  </si>
  <si>
    <t>AGNES ATOM</t>
  </si>
  <si>
    <t>DORCAS KABATA</t>
  </si>
  <si>
    <t>FELISTA KALUKI</t>
  </si>
  <si>
    <t>ANDREW ALI</t>
  </si>
  <si>
    <t>PAID ON 13/9</t>
  </si>
  <si>
    <t>WATER Olooraiser</t>
  </si>
  <si>
    <t>ACUMEN</t>
  </si>
  <si>
    <t>PAID ON 16/9</t>
  </si>
  <si>
    <t>FOR THE MONTH OF OCTOBER 2021</t>
  </si>
  <si>
    <t>PAID ON 12/10</t>
  </si>
  <si>
    <t>FOR THE MONTH OF NOVEMBER 2021</t>
  </si>
  <si>
    <t>NOV</t>
  </si>
  <si>
    <t>PAID ON 1/11</t>
  </si>
  <si>
    <t>NOVEMBER</t>
  </si>
  <si>
    <t>TAX</t>
  </si>
  <si>
    <t>PAID ON 10/11</t>
  </si>
  <si>
    <t>PAID ON 12/11</t>
  </si>
  <si>
    <t>FOR THE MONTH OF DECEMBER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</si>
</sst>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(* #,##0_);_(* \(#,##0\);_(* &quot;-&quot;??_);_(@_)"/>
    <numFmt numFmtId="165" formatCode="#,##0.00;\-#,##0.0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b/>
      <sz val="14"/>
      <name val="Calibri"/>
      <family val="2"/>
      <scheme val="minor"/>
    </font>
    <font>
      <b/>
      <u/>
      <sz val="8"/>
      <name val="Times New Roman"/>
      <family val="1"/>
    </font>
    <font>
      <u/>
      <sz val="8"/>
      <name val="Times New Roman"/>
      <family val="1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name val="Calibri"/>
      <family val="2"/>
      <scheme val="minor"/>
    </font>
    <font>
      <b/>
      <sz val="8"/>
      <name val="Calibri"/>
      <family val="2"/>
      <scheme val="minor"/>
    </font>
    <font>
      <b/>
      <sz val="8"/>
      <name val="Arial"/>
      <family val="2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5">
    <xf numFmtId="0" fontId="0" fillId="0" borderId="0" xfId="0"/>
    <xf numFmtId="0" fontId="3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5" fillId="0" borderId="0" xfId="0" applyFont="1"/>
    <xf numFmtId="0" fontId="3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7" fillId="0" borderId="1" xfId="0" applyFont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9" fillId="0" borderId="1" xfId="0" applyFont="1" applyFill="1" applyBorder="1"/>
    <xf numFmtId="0" fontId="10" fillId="0" borderId="1" xfId="0" applyFont="1" applyBorder="1" applyAlignment="1">
      <alignment horizontal="center"/>
    </xf>
    <xf numFmtId="0" fontId="10" fillId="0" borderId="2" xfId="0" applyFont="1" applyBorder="1"/>
    <xf numFmtId="0" fontId="10" fillId="0" borderId="1" xfId="0" applyFont="1" applyBorder="1" applyAlignment="1">
      <alignment horizontal="right"/>
    </xf>
    <xf numFmtId="164" fontId="10" fillId="0" borderId="1" xfId="1" applyNumberFormat="1" applyFont="1" applyBorder="1" applyAlignment="1">
      <alignment horizontal="right"/>
    </xf>
    <xf numFmtId="164" fontId="10" fillId="0" borderId="1" xfId="0" applyNumberFormat="1" applyFont="1" applyBorder="1" applyAlignment="1">
      <alignment horizontal="right"/>
    </xf>
    <xf numFmtId="0" fontId="0" fillId="0" borderId="1" xfId="0" applyBorder="1"/>
    <xf numFmtId="0" fontId="9" fillId="0" borderId="1" xfId="0" applyFont="1" applyBorder="1"/>
    <xf numFmtId="0" fontId="11" fillId="0" borderId="1" xfId="0" applyFont="1" applyFill="1" applyBorder="1"/>
    <xf numFmtId="43" fontId="12" fillId="0" borderId="1" xfId="1" applyFont="1" applyBorder="1" applyAlignment="1">
      <alignment horizontal="left"/>
    </xf>
    <xf numFmtId="43" fontId="11" fillId="0" borderId="1" xfId="1" applyFont="1" applyBorder="1" applyAlignment="1">
      <alignment horizontal="left"/>
    </xf>
    <xf numFmtId="0" fontId="5" fillId="0" borderId="1" xfId="0" applyFont="1" applyBorder="1" applyAlignment="1">
      <alignment horizontal="center"/>
    </xf>
    <xf numFmtId="0" fontId="13" fillId="0" borderId="1" xfId="0" applyFont="1" applyBorder="1"/>
    <xf numFmtId="0" fontId="5" fillId="0" borderId="1" xfId="0" applyFont="1" applyBorder="1"/>
    <xf numFmtId="164" fontId="14" fillId="0" borderId="2" xfId="0" applyNumberFormat="1" applyFont="1" applyBorder="1" applyAlignment="1">
      <alignment horizontal="right"/>
    </xf>
    <xf numFmtId="164" fontId="0" fillId="0" borderId="0" xfId="0" applyNumberFormat="1"/>
    <xf numFmtId="49" fontId="15" fillId="0" borderId="0" xfId="1" applyNumberFormat="1" applyFont="1" applyBorder="1" applyAlignment="1">
      <alignment horizontal="right"/>
    </xf>
    <xf numFmtId="49" fontId="15" fillId="0" borderId="0" xfId="0" applyNumberFormat="1" applyFont="1" applyBorder="1" applyAlignment="1">
      <alignment horizontal="right"/>
    </xf>
    <xf numFmtId="0" fontId="16" fillId="0" borderId="0" xfId="0" applyFont="1" applyBorder="1"/>
    <xf numFmtId="4" fontId="16" fillId="0" borderId="0" xfId="0" applyNumberFormat="1" applyFont="1" applyBorder="1"/>
    <xf numFmtId="165" fontId="15" fillId="0" borderId="0" xfId="0" applyNumberFormat="1" applyFont="1" applyBorder="1"/>
    <xf numFmtId="164" fontId="5" fillId="0" borderId="0" xfId="0" applyNumberFormat="1" applyFont="1"/>
    <xf numFmtId="0" fontId="16" fillId="0" borderId="0" xfId="0" applyFont="1"/>
    <xf numFmtId="0" fontId="16" fillId="0" borderId="3" xfId="0" applyFont="1" applyBorder="1"/>
    <xf numFmtId="0" fontId="16" fillId="0" borderId="1" xfId="0" applyFont="1" applyBorder="1"/>
    <xf numFmtId="3" fontId="5" fillId="0" borderId="1" xfId="0" applyNumberFormat="1" applyFont="1" applyBorder="1"/>
    <xf numFmtId="9" fontId="5" fillId="0" borderId="1" xfId="0" applyNumberFormat="1" applyFont="1" applyBorder="1"/>
    <xf numFmtId="14" fontId="5" fillId="0" borderId="1" xfId="0" applyNumberFormat="1" applyFont="1" applyBorder="1"/>
    <xf numFmtId="16" fontId="5" fillId="0" borderId="1" xfId="0" applyNumberFormat="1" applyFont="1" applyBorder="1"/>
    <xf numFmtId="164" fontId="5" fillId="0" borderId="1" xfId="0" applyNumberFormat="1" applyFont="1" applyBorder="1"/>
    <xf numFmtId="3" fontId="16" fillId="0" borderId="1" xfId="0" applyNumberFormat="1" applyFont="1" applyBorder="1"/>
    <xf numFmtId="43" fontId="10" fillId="0" borderId="0" xfId="1" applyFont="1" applyFill="1" applyBorder="1"/>
    <xf numFmtId="0" fontId="10" fillId="0" borderId="0" xfId="0" applyFont="1" applyBorder="1"/>
    <xf numFmtId="164" fontId="10" fillId="0" borderId="0" xfId="0" applyNumberFormat="1" applyFont="1" applyBorder="1"/>
    <xf numFmtId="0" fontId="12" fillId="0" borderId="1" xfId="0" applyFont="1" applyBorder="1"/>
    <xf numFmtId="0" fontId="2" fillId="0" borderId="0" xfId="0" applyFont="1"/>
    <xf numFmtId="0" fontId="11" fillId="0" borderId="1" xfId="0" applyFont="1" applyBorder="1"/>
    <xf numFmtId="0" fontId="10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2" xfId="0" applyFont="1" applyBorder="1"/>
    <xf numFmtId="164" fontId="10" fillId="0" borderId="2" xfId="0" applyNumberFormat="1" applyFont="1" applyBorder="1"/>
    <xf numFmtId="0" fontId="12" fillId="0" borderId="1" xfId="0" applyFont="1" applyFill="1" applyBorder="1"/>
    <xf numFmtId="3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JASON%20TIPATE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EMBER 20"/>
      <sheetName val="JANUARY 21"/>
      <sheetName val="FEBRUARY 21"/>
      <sheetName val="MARCH 21"/>
      <sheetName val="APRIL 21"/>
      <sheetName val="MAY 21"/>
      <sheetName val="JUNE 21"/>
      <sheetName val="JULY 21"/>
      <sheetName val="AUGUST 21"/>
      <sheetName val="SEPT 21"/>
      <sheetName val="OCTOBER 21"/>
      <sheetName val="NOVEMBER 21"/>
      <sheetName val="DECEMBER 2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21">
          <cell r="E21">
            <v>43000</v>
          </cell>
        </row>
        <row r="22">
          <cell r="H22">
            <v>6000</v>
          </cell>
        </row>
        <row r="26">
          <cell r="H26" t="str">
            <v>BL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46"/>
  <sheetViews>
    <sheetView topLeftCell="A16" workbookViewId="0">
      <selection activeCell="H44" sqref="H44"/>
    </sheetView>
  </sheetViews>
  <sheetFormatPr defaultRowHeight="15" x14ac:dyDescent="0.25"/>
  <cols>
    <col min="1" max="1" width="23.140625" customWidth="1"/>
    <col min="8" max="8" width="12" bestFit="1" customWidth="1"/>
    <col min="9" max="9" width="14.5703125" customWidth="1"/>
  </cols>
  <sheetData>
    <row r="2" spans="1:11" ht="15.75" x14ac:dyDescent="0.25">
      <c r="B2" s="1" t="s">
        <v>44</v>
      </c>
      <c r="C2" s="1"/>
      <c r="D2" s="1"/>
      <c r="E2" s="1"/>
      <c r="F2" s="1"/>
      <c r="G2" s="1"/>
      <c r="H2" s="2" t="s">
        <v>46</v>
      </c>
      <c r="I2" s="3">
        <v>610272317011</v>
      </c>
      <c r="J2" s="3"/>
    </row>
    <row r="3" spans="1:11" ht="15.75" x14ac:dyDescent="0.25">
      <c r="A3" s="3"/>
      <c r="B3" s="1" t="s">
        <v>0</v>
      </c>
      <c r="C3" s="1"/>
      <c r="D3" s="1"/>
      <c r="F3" s="1"/>
      <c r="G3" s="1"/>
      <c r="H3" s="4"/>
      <c r="I3" s="3"/>
      <c r="J3" s="3"/>
    </row>
    <row r="4" spans="1:11" ht="18.75" x14ac:dyDescent="0.3">
      <c r="A4" s="5"/>
      <c r="B4" s="1" t="s">
        <v>31</v>
      </c>
      <c r="C4" s="1"/>
      <c r="D4" s="1"/>
      <c r="E4" s="1"/>
      <c r="F4" s="1"/>
      <c r="G4" s="1"/>
      <c r="H4" s="6"/>
      <c r="I4" s="7"/>
      <c r="J4" s="3"/>
    </row>
    <row r="5" spans="1:11" x14ac:dyDescent="0.25">
      <c r="A5" s="8" t="s">
        <v>1</v>
      </c>
      <c r="B5" s="8" t="s">
        <v>2</v>
      </c>
      <c r="C5" s="8" t="s">
        <v>3</v>
      </c>
      <c r="D5" s="9" t="s">
        <v>4</v>
      </c>
      <c r="E5" s="10" t="s">
        <v>5</v>
      </c>
      <c r="F5" s="9" t="s">
        <v>48</v>
      </c>
      <c r="G5" s="10" t="s">
        <v>49</v>
      </c>
      <c r="H5" s="9" t="s">
        <v>6</v>
      </c>
      <c r="I5" s="10" t="s">
        <v>7</v>
      </c>
      <c r="J5" s="11" t="s">
        <v>8</v>
      </c>
    </row>
    <row r="6" spans="1:11" x14ac:dyDescent="0.25">
      <c r="A6" s="12"/>
      <c r="B6" s="13"/>
      <c r="C6" s="49"/>
      <c r="D6" s="49"/>
      <c r="E6" s="16"/>
      <c r="F6" s="15"/>
      <c r="G6" s="16"/>
      <c r="H6" s="16">
        <f>E6+F6+G6</f>
        <v>0</v>
      </c>
      <c r="I6" s="16"/>
      <c r="J6" s="17">
        <f>H6-I6</f>
        <v>0</v>
      </c>
    </row>
    <row r="7" spans="1:11" x14ac:dyDescent="0.25">
      <c r="A7" s="47" t="s">
        <v>32</v>
      </c>
      <c r="B7" s="13">
        <v>2</v>
      </c>
      <c r="C7" s="49"/>
      <c r="D7" s="49"/>
      <c r="E7" s="16"/>
      <c r="F7" s="15"/>
      <c r="G7" s="16"/>
      <c r="H7" s="16">
        <f t="shared" ref="H7:H20" si="0">E7+F7+G7</f>
        <v>0</v>
      </c>
      <c r="I7" s="16"/>
      <c r="J7" s="17">
        <f t="shared" ref="J7:J20" si="1">H7-I7</f>
        <v>0</v>
      </c>
    </row>
    <row r="8" spans="1:11" x14ac:dyDescent="0.25">
      <c r="A8" s="18" t="s">
        <v>33</v>
      </c>
      <c r="B8" s="13">
        <v>3</v>
      </c>
      <c r="C8" s="49"/>
      <c r="D8" s="49"/>
      <c r="E8" s="16">
        <v>3000</v>
      </c>
      <c r="F8" s="15">
        <v>300</v>
      </c>
      <c r="G8" s="16">
        <v>200</v>
      </c>
      <c r="H8" s="16">
        <f t="shared" si="0"/>
        <v>3500</v>
      </c>
      <c r="I8" s="16">
        <v>3500</v>
      </c>
      <c r="J8" s="17">
        <f t="shared" si="1"/>
        <v>0</v>
      </c>
    </row>
    <row r="9" spans="1:11" x14ac:dyDescent="0.25">
      <c r="A9" s="48" t="s">
        <v>38</v>
      </c>
      <c r="B9" s="13">
        <v>4</v>
      </c>
      <c r="C9" s="49"/>
      <c r="D9" s="49"/>
      <c r="E9" s="16">
        <v>3000</v>
      </c>
      <c r="F9" s="15">
        <v>300</v>
      </c>
      <c r="G9" s="16">
        <v>200</v>
      </c>
      <c r="H9" s="16">
        <f t="shared" si="0"/>
        <v>3500</v>
      </c>
      <c r="I9" s="16">
        <f>3500</f>
        <v>3500</v>
      </c>
      <c r="J9" s="17">
        <f>H9-I9</f>
        <v>0</v>
      </c>
    </row>
    <row r="10" spans="1:11" x14ac:dyDescent="0.25">
      <c r="A10" s="19" t="s">
        <v>34</v>
      </c>
      <c r="B10" s="13">
        <v>5</v>
      </c>
      <c r="C10" s="49"/>
      <c r="D10" s="49"/>
      <c r="E10" s="16">
        <v>3000</v>
      </c>
      <c r="F10" s="15">
        <v>300</v>
      </c>
      <c r="G10" s="16">
        <v>200</v>
      </c>
      <c r="H10" s="16">
        <f t="shared" si="0"/>
        <v>3500</v>
      </c>
      <c r="I10" s="16">
        <v>3500</v>
      </c>
      <c r="J10" s="17">
        <f>H10-I10</f>
        <v>0</v>
      </c>
    </row>
    <row r="11" spans="1:11" x14ac:dyDescent="0.25">
      <c r="A11" s="20" t="s">
        <v>35</v>
      </c>
      <c r="B11" s="13">
        <v>6</v>
      </c>
      <c r="C11" s="49"/>
      <c r="D11" s="49"/>
      <c r="E11" s="16">
        <v>3000</v>
      </c>
      <c r="F11" s="15">
        <v>300</v>
      </c>
      <c r="G11" s="16">
        <v>200</v>
      </c>
      <c r="H11" s="16">
        <f>E11+F11+G11</f>
        <v>3500</v>
      </c>
      <c r="I11" s="16">
        <v>3500</v>
      </c>
      <c r="J11" s="17">
        <f t="shared" si="1"/>
        <v>0</v>
      </c>
    </row>
    <row r="12" spans="1:11" x14ac:dyDescent="0.25">
      <c r="A12" s="46" t="s">
        <v>36</v>
      </c>
      <c r="B12" s="13">
        <v>7</v>
      </c>
      <c r="C12" s="49"/>
      <c r="D12" s="49"/>
      <c r="E12" s="16"/>
      <c r="F12" s="15"/>
      <c r="G12" s="16"/>
      <c r="H12" s="16">
        <f t="shared" si="0"/>
        <v>0</v>
      </c>
      <c r="I12" s="16"/>
      <c r="J12" s="17">
        <f t="shared" si="1"/>
        <v>0</v>
      </c>
      <c r="K12" t="s">
        <v>45</v>
      </c>
    </row>
    <row r="13" spans="1:11" x14ac:dyDescent="0.25">
      <c r="A13" s="22" t="s">
        <v>37</v>
      </c>
      <c r="B13" s="13">
        <v>8</v>
      </c>
      <c r="C13" s="49"/>
      <c r="D13" s="49"/>
      <c r="E13" s="16">
        <v>2000</v>
      </c>
      <c r="F13" s="15">
        <v>300</v>
      </c>
      <c r="G13" s="16">
        <v>200</v>
      </c>
      <c r="H13" s="16">
        <f t="shared" si="0"/>
        <v>2500</v>
      </c>
      <c r="I13" s="16">
        <v>2500</v>
      </c>
      <c r="J13" s="17">
        <f t="shared" si="1"/>
        <v>0</v>
      </c>
    </row>
    <row r="14" spans="1:11" x14ac:dyDescent="0.25">
      <c r="A14" s="21" t="s">
        <v>9</v>
      </c>
      <c r="B14" s="13">
        <v>9</v>
      </c>
      <c r="C14" s="49"/>
      <c r="D14" s="49"/>
      <c r="E14" s="16"/>
      <c r="F14" s="15"/>
      <c r="G14" s="16"/>
      <c r="H14" s="16">
        <f t="shared" si="0"/>
        <v>0</v>
      </c>
      <c r="I14" s="16"/>
      <c r="J14" s="17">
        <f>H14-I14</f>
        <v>0</v>
      </c>
    </row>
    <row r="15" spans="1:11" x14ac:dyDescent="0.25">
      <c r="A15" s="22" t="s">
        <v>9</v>
      </c>
      <c r="B15" s="23">
        <v>10</v>
      </c>
      <c r="C15" s="50"/>
      <c r="D15" s="50"/>
      <c r="E15" s="16"/>
      <c r="F15" s="15"/>
      <c r="G15" s="16"/>
      <c r="H15" s="16">
        <f t="shared" si="0"/>
        <v>0</v>
      </c>
      <c r="I15" s="16"/>
      <c r="J15" s="17">
        <f>H15-I15</f>
        <v>0</v>
      </c>
    </row>
    <row r="16" spans="1:11" x14ac:dyDescent="0.25">
      <c r="A16" s="22" t="s">
        <v>9</v>
      </c>
      <c r="B16" s="13">
        <v>11</v>
      </c>
      <c r="C16" s="49"/>
      <c r="D16" s="49"/>
      <c r="E16" s="16"/>
      <c r="F16" s="15"/>
      <c r="G16" s="16"/>
      <c r="H16" s="16">
        <f>E16+F16+G16</f>
        <v>0</v>
      </c>
      <c r="I16" s="16"/>
      <c r="J16" s="17">
        <f>H16-I16</f>
        <v>0</v>
      </c>
    </row>
    <row r="17" spans="1:10" x14ac:dyDescent="0.25">
      <c r="A17" s="22" t="s">
        <v>9</v>
      </c>
      <c r="B17" s="23">
        <v>12</v>
      </c>
      <c r="C17" s="50"/>
      <c r="D17" s="50"/>
      <c r="E17" s="16"/>
      <c r="F17" s="15"/>
      <c r="G17" s="16"/>
      <c r="H17" s="16">
        <f t="shared" si="0"/>
        <v>0</v>
      </c>
      <c r="I17" s="16"/>
      <c r="J17" s="17">
        <f>H17-I17</f>
        <v>0</v>
      </c>
    </row>
    <row r="18" spans="1:10" x14ac:dyDescent="0.25">
      <c r="A18" s="46" t="s">
        <v>39</v>
      </c>
      <c r="B18" s="13">
        <v>13</v>
      </c>
      <c r="C18" s="49"/>
      <c r="D18" s="49"/>
      <c r="E18" s="16"/>
      <c r="F18" s="15"/>
      <c r="G18" s="16"/>
      <c r="H18" s="16">
        <f t="shared" si="0"/>
        <v>0</v>
      </c>
      <c r="I18" s="16"/>
      <c r="J18" s="17">
        <f>H18-I18</f>
        <v>0</v>
      </c>
    </row>
    <row r="19" spans="1:10" x14ac:dyDescent="0.25">
      <c r="A19" s="18" t="s">
        <v>40</v>
      </c>
      <c r="B19" s="13" t="s">
        <v>10</v>
      </c>
      <c r="C19" s="49"/>
      <c r="D19" s="49"/>
      <c r="E19" s="16">
        <v>6000</v>
      </c>
      <c r="F19" s="15">
        <v>300</v>
      </c>
      <c r="G19" s="16">
        <v>200</v>
      </c>
      <c r="H19" s="16">
        <f t="shared" si="0"/>
        <v>6500</v>
      </c>
      <c r="I19" s="16">
        <v>6500</v>
      </c>
      <c r="J19" s="17">
        <f t="shared" si="1"/>
        <v>0</v>
      </c>
    </row>
    <row r="20" spans="1:10" x14ac:dyDescent="0.25">
      <c r="A20" s="12" t="s">
        <v>41</v>
      </c>
      <c r="B20" s="13" t="s">
        <v>11</v>
      </c>
      <c r="C20" s="49"/>
      <c r="D20" s="49"/>
      <c r="E20" s="16">
        <v>5000</v>
      </c>
      <c r="F20" s="15">
        <v>300</v>
      </c>
      <c r="G20" s="16">
        <v>200</v>
      </c>
      <c r="H20" s="16">
        <f t="shared" si="0"/>
        <v>5500</v>
      </c>
      <c r="I20" s="16">
        <v>5500</v>
      </c>
      <c r="J20" s="17">
        <f t="shared" si="1"/>
        <v>0</v>
      </c>
    </row>
    <row r="21" spans="1:10" x14ac:dyDescent="0.25">
      <c r="A21" s="12" t="s">
        <v>42</v>
      </c>
      <c r="B21" s="13" t="s">
        <v>12</v>
      </c>
      <c r="C21" s="49"/>
      <c r="D21" s="49"/>
      <c r="E21" s="16">
        <v>5000</v>
      </c>
      <c r="F21" s="15">
        <v>300</v>
      </c>
      <c r="G21" s="16"/>
      <c r="H21" s="16">
        <f>E21+F21+G21</f>
        <v>5300</v>
      </c>
      <c r="I21" s="16">
        <v>5300</v>
      </c>
      <c r="J21" s="17">
        <f>H21-I21</f>
        <v>0</v>
      </c>
    </row>
    <row r="22" spans="1:10" x14ac:dyDescent="0.25">
      <c r="A22" s="12"/>
      <c r="B22" s="13"/>
      <c r="C22" s="49"/>
      <c r="D22" s="49"/>
      <c r="E22" s="16"/>
      <c r="F22" s="15"/>
      <c r="G22" s="16"/>
      <c r="H22" s="16">
        <f>E22+F22+G22</f>
        <v>0</v>
      </c>
      <c r="I22" s="16"/>
      <c r="J22" s="17">
        <f>H22-I22</f>
        <v>0</v>
      </c>
    </row>
    <row r="23" spans="1:10" x14ac:dyDescent="0.25">
      <c r="A23" s="24" t="s">
        <v>13</v>
      </c>
      <c r="B23" s="25"/>
      <c r="C23" s="51"/>
      <c r="D23" s="51"/>
      <c r="E23" s="14">
        <f t="shared" ref="E23:J23" si="2">SUM(E6:E22)</f>
        <v>30000</v>
      </c>
      <c r="F23" s="15">
        <f t="shared" si="2"/>
        <v>2400</v>
      </c>
      <c r="G23" s="26">
        <f t="shared" si="2"/>
        <v>1400</v>
      </c>
      <c r="H23" s="16">
        <f t="shared" si="2"/>
        <v>33800</v>
      </c>
      <c r="I23" s="16">
        <f t="shared" si="2"/>
        <v>33800</v>
      </c>
      <c r="J23" s="16">
        <f t="shared" si="2"/>
        <v>0</v>
      </c>
    </row>
    <row r="24" spans="1:10" x14ac:dyDescent="0.25">
      <c r="F24" s="15">
        <f>'[1]MAY 21'!H22:H38</f>
        <v>0</v>
      </c>
      <c r="J24" s="27"/>
    </row>
    <row r="26" spans="1:10" x14ac:dyDescent="0.25">
      <c r="A26" s="3" t="s">
        <v>14</v>
      </c>
      <c r="B26" s="28"/>
      <c r="C26" s="28"/>
      <c r="D26" s="28"/>
      <c r="E26" s="29"/>
      <c r="F26" s="30"/>
      <c r="G26" s="31"/>
      <c r="H26" s="32"/>
      <c r="I26" s="31"/>
      <c r="J26" s="33"/>
    </row>
    <row r="27" spans="1:10" x14ac:dyDescent="0.25">
      <c r="A27" s="34" t="s">
        <v>15</v>
      </c>
      <c r="B27" s="34"/>
      <c r="C27" s="34"/>
      <c r="D27" s="35"/>
      <c r="E27" s="34" t="s">
        <v>7</v>
      </c>
      <c r="F27" s="3"/>
      <c r="G27" s="3"/>
      <c r="H27" s="3"/>
    </row>
    <row r="28" spans="1:10" x14ac:dyDescent="0.25">
      <c r="A28" s="36" t="s">
        <v>16</v>
      </c>
      <c r="B28" s="36" t="s">
        <v>17</v>
      </c>
      <c r="C28" s="36" t="s">
        <v>18</v>
      </c>
      <c r="D28" s="36" t="s">
        <v>19</v>
      </c>
      <c r="E28" s="36" t="s">
        <v>16</v>
      </c>
      <c r="F28" s="36" t="s">
        <v>17</v>
      </c>
      <c r="G28" s="36" t="s">
        <v>18</v>
      </c>
      <c r="H28" s="36" t="s">
        <v>19</v>
      </c>
    </row>
    <row r="29" spans="1:10" x14ac:dyDescent="0.25">
      <c r="A29" s="25" t="s">
        <v>30</v>
      </c>
      <c r="B29" s="37">
        <f>E23</f>
        <v>30000</v>
      </c>
      <c r="C29" s="25"/>
      <c r="D29" s="25"/>
      <c r="E29" s="25" t="s">
        <v>30</v>
      </c>
      <c r="F29" s="37">
        <f>I23</f>
        <v>33800</v>
      </c>
      <c r="G29" s="25"/>
      <c r="H29" s="25"/>
    </row>
    <row r="30" spans="1:10" x14ac:dyDescent="0.25">
      <c r="A30" s="25" t="s">
        <v>20</v>
      </c>
      <c r="B30" s="37"/>
      <c r="C30" s="25"/>
      <c r="D30" s="25"/>
      <c r="E30" s="25" t="s">
        <v>20</v>
      </c>
      <c r="F30" s="37"/>
      <c r="G30" s="25"/>
      <c r="H30" s="25"/>
    </row>
    <row r="31" spans="1:10" x14ac:dyDescent="0.25">
      <c r="A31" s="25" t="s">
        <v>3</v>
      </c>
      <c r="B31" s="37"/>
      <c r="C31" s="25"/>
      <c r="D31" s="25"/>
      <c r="E31" s="25"/>
      <c r="F31" s="37"/>
      <c r="G31" s="25"/>
      <c r="H31" s="25"/>
    </row>
    <row r="32" spans="1:10" x14ac:dyDescent="0.25">
      <c r="A32" s="25" t="s">
        <v>48</v>
      </c>
      <c r="B32" s="37">
        <f>F23</f>
        <v>2400</v>
      </c>
      <c r="C32" s="25"/>
      <c r="D32" s="25"/>
      <c r="E32" s="25"/>
      <c r="F32" s="37"/>
      <c r="G32" s="25"/>
      <c r="H32" s="25"/>
    </row>
    <row r="33" spans="1:8" x14ac:dyDescent="0.25">
      <c r="A33" s="25" t="s">
        <v>49</v>
      </c>
      <c r="B33" s="37">
        <f>G23</f>
        <v>1400</v>
      </c>
      <c r="C33" s="25"/>
      <c r="D33" s="25"/>
      <c r="E33" s="25"/>
      <c r="F33" s="37"/>
      <c r="G33" s="25"/>
      <c r="H33" s="25"/>
    </row>
    <row r="34" spans="1:8" x14ac:dyDescent="0.25">
      <c r="A34" s="25" t="s">
        <v>21</v>
      </c>
      <c r="B34" s="38">
        <v>0.1</v>
      </c>
      <c r="C34" s="37">
        <f>B34*B29</f>
        <v>3000</v>
      </c>
      <c r="D34" s="25"/>
      <c r="E34" s="25" t="s">
        <v>21</v>
      </c>
      <c r="F34" s="38">
        <v>0.1</v>
      </c>
      <c r="G34" s="37">
        <f>F34*B29</f>
        <v>3000</v>
      </c>
      <c r="H34" s="25"/>
    </row>
    <row r="35" spans="1:8" x14ac:dyDescent="0.25">
      <c r="A35" s="36" t="s">
        <v>22</v>
      </c>
      <c r="B35" s="25" t="s">
        <v>23</v>
      </c>
      <c r="C35" s="25"/>
      <c r="D35" s="25"/>
      <c r="E35" s="36" t="s">
        <v>22</v>
      </c>
      <c r="F35" s="39"/>
      <c r="G35" s="25"/>
      <c r="H35" s="25"/>
    </row>
    <row r="36" spans="1:8" x14ac:dyDescent="0.25">
      <c r="A36" s="40" t="s">
        <v>24</v>
      </c>
      <c r="B36" s="38">
        <v>0.3</v>
      </c>
      <c r="C36" s="41"/>
      <c r="D36" s="25"/>
      <c r="E36" s="40" t="s">
        <v>24</v>
      </c>
      <c r="F36" s="38">
        <v>0.3</v>
      </c>
      <c r="G36" s="41"/>
      <c r="H36" s="25"/>
    </row>
    <row r="37" spans="1:8" x14ac:dyDescent="0.25">
      <c r="A37" s="39"/>
      <c r="D37" s="41"/>
      <c r="E37" s="39"/>
      <c r="H37" s="25"/>
    </row>
    <row r="38" spans="1:8" x14ac:dyDescent="0.25">
      <c r="A38" s="39" t="s">
        <v>47</v>
      </c>
      <c r="B38" s="38"/>
      <c r="C38" s="25">
        <v>30420</v>
      </c>
      <c r="D38" s="25"/>
      <c r="E38" s="39" t="s">
        <v>47</v>
      </c>
      <c r="F38" s="38"/>
      <c r="G38" s="25">
        <v>30420</v>
      </c>
      <c r="H38" s="25"/>
    </row>
    <row r="39" spans="1:8" x14ac:dyDescent="0.25">
      <c r="A39" s="39"/>
      <c r="B39" s="38"/>
      <c r="C39" s="25"/>
      <c r="D39" s="25"/>
      <c r="E39" s="39"/>
      <c r="F39" s="38"/>
      <c r="G39" s="25"/>
      <c r="H39" s="25"/>
    </row>
    <row r="40" spans="1:8" x14ac:dyDescent="0.25">
      <c r="A40" s="39"/>
      <c r="B40" s="25"/>
      <c r="C40" s="41"/>
      <c r="D40" s="25"/>
      <c r="E40" s="39"/>
      <c r="F40" s="25"/>
      <c r="G40" s="41"/>
      <c r="H40" s="25"/>
    </row>
    <row r="41" spans="1:8" x14ac:dyDescent="0.25">
      <c r="A41" s="39"/>
      <c r="B41" s="25"/>
      <c r="C41" s="41"/>
      <c r="D41" s="25"/>
      <c r="E41" s="39"/>
      <c r="F41" s="25"/>
      <c r="G41" s="41"/>
      <c r="H41" s="25"/>
    </row>
    <row r="42" spans="1:8" x14ac:dyDescent="0.25">
      <c r="A42" s="39"/>
      <c r="B42" s="25"/>
      <c r="C42" s="41"/>
      <c r="D42" s="25"/>
      <c r="E42" s="39"/>
      <c r="F42" s="25"/>
      <c r="G42" s="41"/>
      <c r="H42" s="25"/>
    </row>
    <row r="43" spans="1:8" x14ac:dyDescent="0.25">
      <c r="A43" s="39"/>
      <c r="B43" s="25"/>
      <c r="C43" s="41"/>
      <c r="D43" s="25"/>
      <c r="E43" s="39"/>
      <c r="F43" s="25"/>
      <c r="G43" s="41"/>
      <c r="H43" s="25"/>
    </row>
    <row r="44" spans="1:8" x14ac:dyDescent="0.25">
      <c r="A44" s="36" t="s">
        <v>13</v>
      </c>
      <c r="B44" s="42">
        <f>B29+B32+B33-C34</f>
        <v>30800</v>
      </c>
      <c r="C44" s="42">
        <f>SUM(C36:C43)</f>
        <v>30420</v>
      </c>
      <c r="D44" s="42">
        <f>B44-C44</f>
        <v>380</v>
      </c>
      <c r="E44" s="36" t="s">
        <v>13</v>
      </c>
      <c r="F44" s="42">
        <f>F29+F30+F33-G34</f>
        <v>30800</v>
      </c>
      <c r="G44" s="42">
        <f>SUM(G36:G43)</f>
        <v>30420</v>
      </c>
      <c r="H44" s="42">
        <f>F44-G44</f>
        <v>380</v>
      </c>
    </row>
    <row r="45" spans="1:8" x14ac:dyDescent="0.25">
      <c r="A45" s="43" t="s">
        <v>25</v>
      </c>
      <c r="B45" s="44"/>
      <c r="C45" s="44" t="s">
        <v>26</v>
      </c>
      <c r="D45" s="45"/>
      <c r="E45" s="43"/>
      <c r="F45" s="43" t="s">
        <v>27</v>
      </c>
      <c r="G45" s="3"/>
      <c r="H45" s="3"/>
    </row>
    <row r="46" spans="1:8" x14ac:dyDescent="0.25">
      <c r="A46" s="43" t="s">
        <v>28</v>
      </c>
      <c r="B46" s="44"/>
      <c r="C46" s="44" t="s">
        <v>29</v>
      </c>
      <c r="D46" s="45"/>
      <c r="E46" s="43"/>
      <c r="F46" s="43" t="s">
        <v>43</v>
      </c>
      <c r="G46" s="3"/>
      <c r="H46" s="3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46"/>
  <sheetViews>
    <sheetView topLeftCell="A7" workbookViewId="0">
      <selection activeCell="V31" sqref="V31"/>
    </sheetView>
  </sheetViews>
  <sheetFormatPr defaultRowHeight="15" x14ac:dyDescent="0.25"/>
  <cols>
    <col min="1" max="1" width="19.42578125" customWidth="1"/>
    <col min="5" max="5" width="10.85546875" customWidth="1"/>
    <col min="9" max="9" width="9.140625" customWidth="1"/>
    <col min="13" max="13" width="19.42578125" customWidth="1"/>
    <col min="17" max="17" width="9.140625" customWidth="1"/>
    <col min="21" max="21" width="9.85546875" customWidth="1"/>
  </cols>
  <sheetData>
    <row r="2" spans="1:22" ht="15.75" x14ac:dyDescent="0.25">
      <c r="B2" s="1" t="s">
        <v>44</v>
      </c>
      <c r="C2" s="1"/>
      <c r="D2" s="1"/>
      <c r="E2" s="1"/>
      <c r="F2" s="1"/>
      <c r="G2" s="1"/>
      <c r="H2" s="2" t="s">
        <v>46</v>
      </c>
      <c r="I2" s="3">
        <v>610272317011</v>
      </c>
      <c r="J2" s="3"/>
      <c r="N2" s="1" t="s">
        <v>44</v>
      </c>
      <c r="O2" s="1"/>
      <c r="P2" s="1"/>
      <c r="Q2" s="1"/>
      <c r="R2" s="1"/>
      <c r="S2" s="1"/>
      <c r="T2" s="2" t="s">
        <v>46</v>
      </c>
      <c r="U2" s="3">
        <v>610272317011</v>
      </c>
      <c r="V2" s="3"/>
    </row>
    <row r="3" spans="1:22" ht="15.75" x14ac:dyDescent="0.25">
      <c r="A3" s="3"/>
      <c r="B3" s="1" t="s">
        <v>0</v>
      </c>
      <c r="C3" s="1"/>
      <c r="D3" s="1"/>
      <c r="F3" s="1"/>
      <c r="G3" s="1"/>
      <c r="H3" s="4"/>
      <c r="I3" s="3"/>
      <c r="J3" s="3"/>
      <c r="M3" s="3"/>
      <c r="N3" s="1" t="s">
        <v>0</v>
      </c>
      <c r="O3" s="1"/>
      <c r="P3" s="1"/>
      <c r="R3" s="1"/>
      <c r="S3" s="1"/>
      <c r="T3" s="4"/>
      <c r="U3" s="3"/>
      <c r="V3" s="3"/>
    </row>
    <row r="4" spans="1:22" ht="18.75" x14ac:dyDescent="0.3">
      <c r="A4" s="5"/>
      <c r="B4" s="1" t="s">
        <v>50</v>
      </c>
      <c r="C4" s="1"/>
      <c r="D4" s="1"/>
      <c r="E4" s="1"/>
      <c r="F4" s="1"/>
      <c r="G4" s="1"/>
      <c r="H4" s="6"/>
      <c r="I4" s="7"/>
      <c r="J4" s="3"/>
      <c r="M4" s="5"/>
      <c r="N4" s="1" t="s">
        <v>50</v>
      </c>
      <c r="O4" s="1"/>
      <c r="P4" s="1"/>
      <c r="Q4" s="1"/>
      <c r="R4" s="1"/>
      <c r="S4" s="1"/>
      <c r="T4" s="6"/>
      <c r="U4" s="7"/>
      <c r="V4" s="3"/>
    </row>
    <row r="5" spans="1:22" x14ac:dyDescent="0.25">
      <c r="A5" s="8" t="s">
        <v>1</v>
      </c>
      <c r="B5" s="8" t="s">
        <v>2</v>
      </c>
      <c r="C5" s="8" t="s">
        <v>3</v>
      </c>
      <c r="D5" s="9" t="s">
        <v>4</v>
      </c>
      <c r="E5" s="10" t="s">
        <v>5</v>
      </c>
      <c r="F5" s="9" t="s">
        <v>48</v>
      </c>
      <c r="G5" s="10" t="s">
        <v>49</v>
      </c>
      <c r="H5" s="9" t="s">
        <v>6</v>
      </c>
      <c r="I5" s="10" t="s">
        <v>7</v>
      </c>
      <c r="J5" s="11" t="s">
        <v>8</v>
      </c>
      <c r="M5" s="8" t="s">
        <v>1</v>
      </c>
      <c r="N5" s="8" t="s">
        <v>2</v>
      </c>
      <c r="O5" s="8" t="s">
        <v>3</v>
      </c>
      <c r="P5" s="9" t="s">
        <v>4</v>
      </c>
      <c r="Q5" s="10" t="s">
        <v>5</v>
      </c>
      <c r="R5" s="9" t="s">
        <v>48</v>
      </c>
      <c r="S5" s="10" t="s">
        <v>49</v>
      </c>
      <c r="T5" s="9" t="s">
        <v>6</v>
      </c>
      <c r="U5" s="10" t="s">
        <v>7</v>
      </c>
      <c r="V5" s="11" t="s">
        <v>8</v>
      </c>
    </row>
    <row r="6" spans="1:22" x14ac:dyDescent="0.25">
      <c r="A6" s="12"/>
      <c r="B6" s="13"/>
      <c r="C6" s="49"/>
      <c r="D6" s="49">
        <f>'AUGUST 21'!J6:J22</f>
        <v>0</v>
      </c>
      <c r="E6" s="16"/>
      <c r="F6" s="15"/>
      <c r="G6" s="16"/>
      <c r="H6" s="16">
        <f>E6+F6+G6</f>
        <v>0</v>
      </c>
      <c r="I6" s="16"/>
      <c r="J6" s="17">
        <f>H6-I6</f>
        <v>0</v>
      </c>
      <c r="M6" s="12" t="s">
        <v>52</v>
      </c>
      <c r="N6" s="13"/>
      <c r="O6" s="49"/>
      <c r="P6" s="49">
        <f>'AUGUST 21'!V6:V22</f>
        <v>0</v>
      </c>
      <c r="Q6" s="16">
        <v>12000</v>
      </c>
      <c r="R6" s="15">
        <v>300</v>
      </c>
      <c r="S6" s="16">
        <v>200</v>
      </c>
      <c r="T6" s="16">
        <f t="shared" ref="T6:T12" si="0">Q6+R6+S6</f>
        <v>12500</v>
      </c>
      <c r="U6" s="16">
        <v>12000</v>
      </c>
      <c r="V6" s="17">
        <f>T6-U6</f>
        <v>500</v>
      </c>
    </row>
    <row r="7" spans="1:22" x14ac:dyDescent="0.25">
      <c r="A7" s="47" t="s">
        <v>32</v>
      </c>
      <c r="B7" s="13">
        <v>2</v>
      </c>
      <c r="C7" s="49"/>
      <c r="D7" s="49">
        <f>'AUGUST 21'!J7:J23</f>
        <v>0</v>
      </c>
      <c r="E7" s="16"/>
      <c r="F7" s="15"/>
      <c r="G7" s="16"/>
      <c r="H7" s="16">
        <f t="shared" ref="H7:H20" si="1">E7+F7+G7</f>
        <v>0</v>
      </c>
      <c r="I7" s="16"/>
      <c r="J7" s="17">
        <f t="shared" ref="J7:J20" si="2">H7-I7</f>
        <v>0</v>
      </c>
      <c r="M7" s="47" t="s">
        <v>53</v>
      </c>
      <c r="N7" s="13">
        <v>2</v>
      </c>
      <c r="O7" s="49"/>
      <c r="P7" s="49">
        <f>'AUGUST 21'!V7:V23</f>
        <v>0</v>
      </c>
      <c r="Q7" s="16">
        <v>12000</v>
      </c>
      <c r="R7" s="15">
        <v>300</v>
      </c>
      <c r="S7" s="16">
        <v>200</v>
      </c>
      <c r="T7" s="16">
        <f t="shared" si="0"/>
        <v>12500</v>
      </c>
      <c r="U7" s="16">
        <v>12200</v>
      </c>
      <c r="V7" s="17">
        <f t="shared" ref="V7:V12" si="3">T7-U7</f>
        <v>300</v>
      </c>
    </row>
    <row r="8" spans="1:22" x14ac:dyDescent="0.25">
      <c r="A8" s="18" t="s">
        <v>33</v>
      </c>
      <c r="B8" s="13">
        <v>3</v>
      </c>
      <c r="C8" s="49"/>
      <c r="D8" s="49">
        <f>'AUGUST 21'!J8:J24</f>
        <v>0</v>
      </c>
      <c r="E8" s="16">
        <v>3000</v>
      </c>
      <c r="F8" s="15">
        <v>300</v>
      </c>
      <c r="G8" s="16">
        <v>200</v>
      </c>
      <c r="H8" s="16">
        <f t="shared" si="1"/>
        <v>3500</v>
      </c>
      <c r="I8" s="16">
        <v>3500</v>
      </c>
      <c r="J8" s="17">
        <f t="shared" si="2"/>
        <v>0</v>
      </c>
      <c r="M8" s="18" t="s">
        <v>54</v>
      </c>
      <c r="N8" s="13">
        <v>3</v>
      </c>
      <c r="O8" s="49"/>
      <c r="P8" s="49">
        <f>'AUGUST 21'!V8:V24</f>
        <v>0</v>
      </c>
      <c r="Q8" s="16">
        <v>12000</v>
      </c>
      <c r="R8" s="15">
        <v>300</v>
      </c>
      <c r="S8" s="16">
        <v>200</v>
      </c>
      <c r="T8" s="16">
        <f t="shared" si="0"/>
        <v>12500</v>
      </c>
      <c r="U8" s="16">
        <v>12500</v>
      </c>
      <c r="V8" s="17">
        <f t="shared" si="3"/>
        <v>0</v>
      </c>
    </row>
    <row r="9" spans="1:22" x14ac:dyDescent="0.25">
      <c r="A9" s="48" t="s">
        <v>38</v>
      </c>
      <c r="B9" s="13">
        <v>4</v>
      </c>
      <c r="C9" s="49"/>
      <c r="D9" s="49">
        <f>'AUGUST 21'!J9:J25</f>
        <v>0</v>
      </c>
      <c r="E9" s="16">
        <v>3000</v>
      </c>
      <c r="F9" s="15">
        <v>300</v>
      </c>
      <c r="G9" s="16">
        <v>200</v>
      </c>
      <c r="H9" s="16">
        <f t="shared" si="1"/>
        <v>3500</v>
      </c>
      <c r="I9" s="16">
        <v>3500</v>
      </c>
      <c r="J9" s="17">
        <f>H9-I9</f>
        <v>0</v>
      </c>
      <c r="M9" s="48" t="s">
        <v>55</v>
      </c>
      <c r="N9" s="13">
        <v>4</v>
      </c>
      <c r="O9" s="49"/>
      <c r="P9" s="49">
        <f>'AUGUST 21'!V9:V25</f>
        <v>0</v>
      </c>
      <c r="Q9" s="16">
        <v>8500</v>
      </c>
      <c r="R9" s="15">
        <v>300</v>
      </c>
      <c r="S9" s="16">
        <v>200</v>
      </c>
      <c r="T9" s="16">
        <f t="shared" si="0"/>
        <v>9000</v>
      </c>
      <c r="U9" s="16">
        <v>8800</v>
      </c>
      <c r="V9" s="17">
        <f t="shared" si="3"/>
        <v>200</v>
      </c>
    </row>
    <row r="10" spans="1:22" x14ac:dyDescent="0.25">
      <c r="A10" s="19" t="s">
        <v>59</v>
      </c>
      <c r="B10" s="13">
        <v>5</v>
      </c>
      <c r="C10" s="49"/>
      <c r="D10" s="49">
        <f>'AUGUST 21'!J10:J26</f>
        <v>0</v>
      </c>
      <c r="E10" s="16">
        <v>3000</v>
      </c>
      <c r="F10" s="15">
        <v>300</v>
      </c>
      <c r="G10" s="16">
        <v>200</v>
      </c>
      <c r="H10" s="16">
        <f t="shared" si="1"/>
        <v>3500</v>
      </c>
      <c r="I10" s="16">
        <v>3500</v>
      </c>
      <c r="J10" s="17">
        <f>H10-I10</f>
        <v>0</v>
      </c>
      <c r="M10" s="19" t="s">
        <v>56</v>
      </c>
      <c r="N10" s="13">
        <v>5</v>
      </c>
      <c r="O10" s="49"/>
      <c r="P10" s="49">
        <f>'AUGUST 21'!V10:V26</f>
        <v>0</v>
      </c>
      <c r="Q10" s="16">
        <v>10000</v>
      </c>
      <c r="R10" s="15">
        <v>300</v>
      </c>
      <c r="S10" s="16">
        <v>200</v>
      </c>
      <c r="T10" s="16">
        <f t="shared" si="0"/>
        <v>10500</v>
      </c>
      <c r="U10" s="16">
        <v>10500</v>
      </c>
      <c r="V10" s="17">
        <f t="shared" si="3"/>
        <v>0</v>
      </c>
    </row>
    <row r="11" spans="1:22" x14ac:dyDescent="0.25">
      <c r="A11" s="53" t="s">
        <v>9</v>
      </c>
      <c r="B11" s="13">
        <v>6</v>
      </c>
      <c r="C11" s="49"/>
      <c r="D11" s="49">
        <f>'AUGUST 21'!J11:J27</f>
        <v>0</v>
      </c>
      <c r="E11" s="16"/>
      <c r="F11" s="15"/>
      <c r="G11" s="16"/>
      <c r="H11" s="16">
        <f>E11+F11+G11</f>
        <v>0</v>
      </c>
      <c r="I11" s="16"/>
      <c r="J11" s="17">
        <f t="shared" si="2"/>
        <v>0</v>
      </c>
      <c r="M11" s="20" t="s">
        <v>57</v>
      </c>
      <c r="N11" s="13">
        <v>6</v>
      </c>
      <c r="O11" s="49"/>
      <c r="P11" s="49">
        <f>'AUGUST 21'!V11:V27</f>
        <v>0</v>
      </c>
      <c r="Q11" s="16">
        <v>10000</v>
      </c>
      <c r="R11" s="15">
        <v>300</v>
      </c>
      <c r="S11" s="16">
        <v>200</v>
      </c>
      <c r="T11" s="16">
        <f t="shared" si="0"/>
        <v>10500</v>
      </c>
      <c r="U11" s="16">
        <v>10500</v>
      </c>
      <c r="V11" s="17">
        <f t="shared" si="3"/>
        <v>0</v>
      </c>
    </row>
    <row r="12" spans="1:22" x14ac:dyDescent="0.25">
      <c r="A12" s="46" t="s">
        <v>36</v>
      </c>
      <c r="B12" s="13">
        <v>7</v>
      </c>
      <c r="C12" s="49"/>
      <c r="D12" s="49">
        <f>'AUGUST 21'!J12:J28</f>
        <v>0</v>
      </c>
      <c r="E12" s="16"/>
      <c r="F12" s="15"/>
      <c r="G12" s="16"/>
      <c r="H12" s="16">
        <f t="shared" si="1"/>
        <v>0</v>
      </c>
      <c r="I12" s="16"/>
      <c r="J12" s="17">
        <f t="shared" si="2"/>
        <v>0</v>
      </c>
      <c r="K12" t="s">
        <v>45</v>
      </c>
      <c r="M12" s="46" t="s">
        <v>58</v>
      </c>
      <c r="N12" s="13">
        <v>7</v>
      </c>
      <c r="O12" s="49"/>
      <c r="P12" s="49">
        <f>'AUGUST 21'!V12:V28</f>
        <v>0</v>
      </c>
      <c r="Q12" s="16">
        <v>8500</v>
      </c>
      <c r="R12" s="15">
        <v>600</v>
      </c>
      <c r="S12" s="16">
        <v>200</v>
      </c>
      <c r="T12" s="16">
        <f t="shared" si="0"/>
        <v>9300</v>
      </c>
      <c r="U12" s="16">
        <f>8700+600</f>
        <v>9300</v>
      </c>
      <c r="V12" s="17">
        <f t="shared" si="3"/>
        <v>0</v>
      </c>
    </row>
    <row r="13" spans="1:22" x14ac:dyDescent="0.25">
      <c r="A13" s="22" t="s">
        <v>37</v>
      </c>
      <c r="B13" s="13">
        <v>8</v>
      </c>
      <c r="C13" s="49"/>
      <c r="D13" s="49">
        <f>'AUGUST 21'!J13:J29</f>
        <v>0</v>
      </c>
      <c r="E13" s="16">
        <v>2000</v>
      </c>
      <c r="F13" s="15">
        <v>300</v>
      </c>
      <c r="G13" s="16">
        <v>200</v>
      </c>
      <c r="H13" s="16">
        <f t="shared" si="1"/>
        <v>2500</v>
      </c>
      <c r="I13" s="16">
        <v>2500</v>
      </c>
      <c r="J13" s="17">
        <f t="shared" si="2"/>
        <v>0</v>
      </c>
      <c r="M13" s="24" t="s">
        <v>13</v>
      </c>
      <c r="N13" s="25"/>
      <c r="O13" s="51"/>
      <c r="P13" s="51"/>
      <c r="Q13" s="52">
        <f t="shared" ref="Q13:U13" si="4">SUM(Q6:Q12)</f>
        <v>73000</v>
      </c>
      <c r="R13" s="15">
        <f t="shared" si="4"/>
        <v>2400</v>
      </c>
      <c r="S13" s="26">
        <f t="shared" si="4"/>
        <v>1400</v>
      </c>
      <c r="T13" s="16">
        <f t="shared" si="4"/>
        <v>76800</v>
      </c>
      <c r="U13" s="16">
        <f t="shared" si="4"/>
        <v>75800</v>
      </c>
      <c r="V13" s="16">
        <f>SUM(V6:V12)</f>
        <v>1000</v>
      </c>
    </row>
    <row r="14" spans="1:22" x14ac:dyDescent="0.25">
      <c r="A14" s="21" t="s">
        <v>9</v>
      </c>
      <c r="B14" s="13">
        <v>9</v>
      </c>
      <c r="C14" s="49"/>
      <c r="D14" s="49">
        <f>'AUGUST 21'!J14:J30</f>
        <v>0</v>
      </c>
      <c r="E14" s="16"/>
      <c r="F14" s="15"/>
      <c r="G14" s="16"/>
      <c r="H14" s="16">
        <f t="shared" si="1"/>
        <v>0</v>
      </c>
      <c r="I14" s="16"/>
      <c r="J14" s="17">
        <f>H14-I14</f>
        <v>0</v>
      </c>
    </row>
    <row r="15" spans="1:22" x14ac:dyDescent="0.25">
      <c r="A15" s="21" t="s">
        <v>9</v>
      </c>
      <c r="B15" s="23">
        <v>10</v>
      </c>
      <c r="C15" s="50"/>
      <c r="D15" s="49">
        <f>'AUGUST 21'!J15:J31</f>
        <v>0</v>
      </c>
      <c r="E15" s="16"/>
      <c r="F15" s="15"/>
      <c r="G15" s="16"/>
      <c r="H15" s="16">
        <f t="shared" si="1"/>
        <v>0</v>
      </c>
      <c r="I15" s="16"/>
      <c r="J15" s="17">
        <f>H15-I15</f>
        <v>0</v>
      </c>
    </row>
    <row r="16" spans="1:22" x14ac:dyDescent="0.25">
      <c r="A16" s="21" t="s">
        <v>9</v>
      </c>
      <c r="B16" s="13">
        <v>11</v>
      </c>
      <c r="C16" s="49"/>
      <c r="D16" s="49">
        <f>'AUGUST 21'!J16:J32</f>
        <v>0</v>
      </c>
      <c r="E16" s="16"/>
      <c r="F16" s="15"/>
      <c r="G16" s="16"/>
      <c r="H16" s="16">
        <f>E16+F16+G16</f>
        <v>0</v>
      </c>
      <c r="I16" s="16"/>
      <c r="J16" s="17">
        <f>H16-I16</f>
        <v>0</v>
      </c>
      <c r="M16" s="3" t="s">
        <v>14</v>
      </c>
      <c r="N16" s="28"/>
      <c r="O16" s="28"/>
      <c r="P16" s="28"/>
      <c r="Q16" s="29"/>
      <c r="R16" s="30"/>
      <c r="S16" s="31"/>
      <c r="T16" s="32"/>
    </row>
    <row r="17" spans="1:22" x14ac:dyDescent="0.25">
      <c r="A17" s="21" t="s">
        <v>9</v>
      </c>
      <c r="B17" s="23">
        <v>12</v>
      </c>
      <c r="C17" s="50"/>
      <c r="D17" s="49">
        <f>'AUGUST 21'!J17:J33</f>
        <v>0</v>
      </c>
      <c r="E17" s="16"/>
      <c r="F17" s="15"/>
      <c r="G17" s="16"/>
      <c r="H17" s="16">
        <f t="shared" si="1"/>
        <v>0</v>
      </c>
      <c r="I17" s="16"/>
      <c r="J17" s="17">
        <f>H17-I17</f>
        <v>0</v>
      </c>
      <c r="M17" s="34" t="s">
        <v>15</v>
      </c>
      <c r="N17" s="34"/>
      <c r="O17" s="34"/>
      <c r="P17" s="35"/>
      <c r="Q17" s="34" t="s">
        <v>7</v>
      </c>
      <c r="R17" s="3"/>
      <c r="S17" s="3"/>
      <c r="T17" s="3"/>
    </row>
    <row r="18" spans="1:22" x14ac:dyDescent="0.25">
      <c r="A18" s="46" t="s">
        <v>39</v>
      </c>
      <c r="B18" s="13">
        <v>13</v>
      </c>
      <c r="C18" s="49"/>
      <c r="D18" s="49">
        <f>'AUGUST 21'!J18:J34</f>
        <v>0</v>
      </c>
      <c r="E18" s="16"/>
      <c r="F18" s="15"/>
      <c r="G18" s="16"/>
      <c r="H18" s="16">
        <f t="shared" si="1"/>
        <v>0</v>
      </c>
      <c r="I18" s="16"/>
      <c r="J18" s="17">
        <f>H18-I18</f>
        <v>0</v>
      </c>
      <c r="M18" s="36" t="s">
        <v>16</v>
      </c>
      <c r="N18" s="36" t="s">
        <v>17</v>
      </c>
      <c r="O18" s="36" t="s">
        <v>18</v>
      </c>
      <c r="P18" s="36" t="s">
        <v>19</v>
      </c>
      <c r="Q18" s="36" t="s">
        <v>16</v>
      </c>
      <c r="R18" s="36" t="s">
        <v>17</v>
      </c>
      <c r="S18" s="36" t="s">
        <v>18</v>
      </c>
      <c r="T18" s="36" t="s">
        <v>19</v>
      </c>
    </row>
    <row r="19" spans="1:22" x14ac:dyDescent="0.25">
      <c r="A19" s="18" t="s">
        <v>40</v>
      </c>
      <c r="B19" s="13" t="s">
        <v>10</v>
      </c>
      <c r="C19" s="49"/>
      <c r="D19" s="49">
        <f>'AUGUST 21'!J19:J35</f>
        <v>0</v>
      </c>
      <c r="E19" s="16">
        <v>6000</v>
      </c>
      <c r="F19" s="15">
        <v>300</v>
      </c>
      <c r="G19" s="16">
        <v>200</v>
      </c>
      <c r="H19" s="16">
        <f t="shared" si="1"/>
        <v>6500</v>
      </c>
      <c r="I19" s="16">
        <v>6500</v>
      </c>
      <c r="J19" s="17">
        <f t="shared" si="2"/>
        <v>0</v>
      </c>
      <c r="M19" s="25" t="s">
        <v>51</v>
      </c>
      <c r="N19" s="37">
        <f>Q13</f>
        <v>73000</v>
      </c>
      <c r="O19" s="25"/>
      <c r="P19" s="25"/>
      <c r="Q19" s="25" t="s">
        <v>51</v>
      </c>
      <c r="R19" s="37">
        <f>U13</f>
        <v>75800</v>
      </c>
      <c r="S19" s="25"/>
      <c r="T19" s="25"/>
    </row>
    <row r="20" spans="1:22" x14ac:dyDescent="0.25">
      <c r="A20" s="12" t="s">
        <v>41</v>
      </c>
      <c r="B20" s="13" t="s">
        <v>11</v>
      </c>
      <c r="C20" s="49"/>
      <c r="D20" s="49">
        <f>'AUGUST 21'!J20:J36</f>
        <v>0</v>
      </c>
      <c r="E20" s="16">
        <v>5000</v>
      </c>
      <c r="F20" s="15">
        <v>300</v>
      </c>
      <c r="G20" s="16">
        <v>200</v>
      </c>
      <c r="H20" s="16">
        <f t="shared" si="1"/>
        <v>5500</v>
      </c>
      <c r="I20" s="16">
        <v>5500</v>
      </c>
      <c r="J20" s="17">
        <f t="shared" si="2"/>
        <v>0</v>
      </c>
      <c r="M20" s="25" t="s">
        <v>20</v>
      </c>
      <c r="N20" s="37"/>
      <c r="O20" s="25"/>
      <c r="P20" s="25"/>
      <c r="Q20" s="25" t="s">
        <v>20</v>
      </c>
      <c r="R20" s="37"/>
      <c r="S20" s="25"/>
      <c r="T20" s="25"/>
    </row>
    <row r="21" spans="1:22" x14ac:dyDescent="0.25">
      <c r="A21" s="12" t="s">
        <v>42</v>
      </c>
      <c r="B21" s="13" t="s">
        <v>12</v>
      </c>
      <c r="C21" s="49"/>
      <c r="D21" s="49">
        <f>'AUGUST 21'!J21:J37</f>
        <v>0</v>
      </c>
      <c r="E21" s="16">
        <v>5000</v>
      </c>
      <c r="F21" s="15">
        <v>300</v>
      </c>
      <c r="G21" s="16"/>
      <c r="H21" s="16">
        <f>E21+F21+G21</f>
        <v>5300</v>
      </c>
      <c r="I21" s="16">
        <v>5300</v>
      </c>
      <c r="J21" s="17">
        <f>H21-I21</f>
        <v>0</v>
      </c>
      <c r="M21" s="25" t="s">
        <v>3</v>
      </c>
      <c r="N21" s="37"/>
      <c r="O21" s="25"/>
      <c r="P21" s="25"/>
      <c r="Q21" s="25"/>
      <c r="R21" s="37"/>
      <c r="S21" s="25"/>
      <c r="T21" s="25"/>
    </row>
    <row r="22" spans="1:22" x14ac:dyDescent="0.25">
      <c r="A22" s="12"/>
      <c r="B22" s="13"/>
      <c r="C22" s="49"/>
      <c r="D22" s="49"/>
      <c r="E22" s="16"/>
      <c r="F22" s="15"/>
      <c r="G22" s="16"/>
      <c r="H22" s="16">
        <f>E22+F22+G22</f>
        <v>0</v>
      </c>
      <c r="I22" s="16"/>
      <c r="J22" s="17">
        <f>H22-I22</f>
        <v>0</v>
      </c>
      <c r="M22" s="25" t="s">
        <v>48</v>
      </c>
      <c r="N22" s="37">
        <f>R13</f>
        <v>2400</v>
      </c>
      <c r="O22" s="25"/>
      <c r="P22" s="25"/>
      <c r="Q22" s="25"/>
      <c r="R22" s="37"/>
      <c r="S22" s="25"/>
      <c r="T22" s="25"/>
    </row>
    <row r="23" spans="1:22" x14ac:dyDescent="0.25">
      <c r="A23" s="24" t="s">
        <v>13</v>
      </c>
      <c r="B23" s="25"/>
      <c r="C23" s="51"/>
      <c r="D23" s="51"/>
      <c r="E23" s="14">
        <f t="shared" ref="E23:J23" si="5">SUM(E6:E22)</f>
        <v>27000</v>
      </c>
      <c r="F23" s="15">
        <f t="shared" si="5"/>
        <v>2100</v>
      </c>
      <c r="G23" s="26">
        <f t="shared" si="5"/>
        <v>1200</v>
      </c>
      <c r="H23" s="16">
        <f t="shared" si="5"/>
        <v>30300</v>
      </c>
      <c r="I23" s="16">
        <f t="shared" si="5"/>
        <v>30300</v>
      </c>
      <c r="J23" s="16">
        <f t="shared" si="5"/>
        <v>0</v>
      </c>
      <c r="M23" s="25" t="s">
        <v>49</v>
      </c>
      <c r="N23" s="37">
        <f>S13</f>
        <v>1400</v>
      </c>
      <c r="O23" s="25"/>
      <c r="P23" s="25"/>
      <c r="Q23" s="25"/>
      <c r="R23" s="37"/>
      <c r="S23" s="25"/>
      <c r="T23" s="25"/>
    </row>
    <row r="24" spans="1:22" x14ac:dyDescent="0.25">
      <c r="F24" s="15">
        <f>'[1]MAY 21'!H22:H38</f>
        <v>0</v>
      </c>
      <c r="J24" s="27"/>
      <c r="M24" s="25" t="s">
        <v>21</v>
      </c>
      <c r="N24" s="38">
        <v>0.1</v>
      </c>
      <c r="O24" s="37">
        <f>N24*N19</f>
        <v>7300</v>
      </c>
      <c r="P24" s="25"/>
      <c r="Q24" s="25" t="s">
        <v>21</v>
      </c>
      <c r="R24" s="38">
        <v>0.1</v>
      </c>
      <c r="S24" s="37">
        <f>R24*N19</f>
        <v>7300</v>
      </c>
      <c r="T24" s="25"/>
      <c r="V24" s="27"/>
    </row>
    <row r="25" spans="1:22" x14ac:dyDescent="0.25">
      <c r="M25" s="36" t="s">
        <v>22</v>
      </c>
      <c r="N25" s="25" t="s">
        <v>23</v>
      </c>
      <c r="O25" s="25"/>
      <c r="P25" s="25"/>
      <c r="Q25" s="36" t="s">
        <v>22</v>
      </c>
      <c r="R25" s="39"/>
      <c r="S25" s="25"/>
      <c r="T25" s="25"/>
    </row>
    <row r="26" spans="1:22" x14ac:dyDescent="0.25">
      <c r="A26" s="3" t="s">
        <v>14</v>
      </c>
      <c r="B26" s="28"/>
      <c r="C26" s="28"/>
      <c r="D26" s="28"/>
      <c r="E26" s="29"/>
      <c r="F26" s="30"/>
      <c r="G26" s="31"/>
      <c r="H26" s="32"/>
      <c r="I26" s="31"/>
      <c r="J26" s="33"/>
      <c r="M26" s="40" t="s">
        <v>24</v>
      </c>
      <c r="N26" s="38">
        <v>0.3</v>
      </c>
      <c r="O26" s="41"/>
      <c r="P26" s="25"/>
      <c r="Q26" s="40" t="s">
        <v>24</v>
      </c>
      <c r="R26" s="38">
        <v>0.3</v>
      </c>
      <c r="S26" s="41"/>
      <c r="T26" s="25"/>
      <c r="U26" s="31"/>
      <c r="V26" s="33"/>
    </row>
    <row r="27" spans="1:22" x14ac:dyDescent="0.25">
      <c r="A27" s="34" t="s">
        <v>15</v>
      </c>
      <c r="B27" s="34"/>
      <c r="C27" s="34"/>
      <c r="D27" s="35"/>
      <c r="E27" s="34" t="s">
        <v>7</v>
      </c>
      <c r="F27" s="3"/>
      <c r="G27" s="3"/>
      <c r="H27" s="3"/>
      <c r="M27" s="39"/>
      <c r="P27" s="41"/>
      <c r="Q27" s="39"/>
      <c r="T27" s="25"/>
    </row>
    <row r="28" spans="1:22" x14ac:dyDescent="0.25">
      <c r="A28" s="36" t="s">
        <v>16</v>
      </c>
      <c r="B28" s="36" t="s">
        <v>17</v>
      </c>
      <c r="C28" s="36" t="s">
        <v>18</v>
      </c>
      <c r="D28" s="36" t="s">
        <v>19</v>
      </c>
      <c r="E28" s="36" t="s">
        <v>16</v>
      </c>
      <c r="F28" s="36" t="s">
        <v>17</v>
      </c>
      <c r="G28" s="36" t="s">
        <v>18</v>
      </c>
      <c r="H28" s="36" t="s">
        <v>19</v>
      </c>
      <c r="M28" s="39" t="s">
        <v>61</v>
      </c>
      <c r="N28" s="38"/>
      <c r="O28" s="25">
        <v>2614</v>
      </c>
      <c r="P28" s="25"/>
      <c r="Q28" s="39" t="s">
        <v>61</v>
      </c>
      <c r="R28" s="38"/>
      <c r="S28" s="25">
        <v>2614</v>
      </c>
      <c r="T28" s="25"/>
    </row>
    <row r="29" spans="1:22" x14ac:dyDescent="0.25">
      <c r="A29" s="25" t="s">
        <v>51</v>
      </c>
      <c r="B29" s="37">
        <f>E23</f>
        <v>27000</v>
      </c>
      <c r="C29" s="25"/>
      <c r="D29" s="25"/>
      <c r="E29" s="25" t="s">
        <v>51</v>
      </c>
      <c r="F29" s="37">
        <f>I23</f>
        <v>30300</v>
      </c>
      <c r="G29" s="25"/>
      <c r="H29" s="25"/>
      <c r="M29" s="39" t="s">
        <v>62</v>
      </c>
      <c r="N29" s="38"/>
      <c r="O29" s="25">
        <v>57334</v>
      </c>
      <c r="P29" s="25"/>
      <c r="Q29" s="39" t="s">
        <v>62</v>
      </c>
      <c r="R29" s="38"/>
      <c r="S29" s="25">
        <v>57334</v>
      </c>
      <c r="T29" s="25"/>
    </row>
    <row r="30" spans="1:22" x14ac:dyDescent="0.25">
      <c r="A30" s="25" t="s">
        <v>20</v>
      </c>
      <c r="B30" s="37">
        <f>'AUGUST 21'!D44</f>
        <v>380</v>
      </c>
      <c r="C30" s="25"/>
      <c r="D30" s="25"/>
      <c r="E30" s="25" t="s">
        <v>20</v>
      </c>
      <c r="F30" s="37">
        <f>'AUGUST 21'!H44</f>
        <v>380</v>
      </c>
      <c r="G30" s="25"/>
      <c r="H30" s="25"/>
      <c r="M30" s="39" t="s">
        <v>63</v>
      </c>
      <c r="N30" s="25"/>
      <c r="O30" s="41">
        <f>9550+87</f>
        <v>9637</v>
      </c>
      <c r="P30" s="25"/>
      <c r="Q30" s="39" t="s">
        <v>63</v>
      </c>
      <c r="R30" s="25"/>
      <c r="S30" s="41">
        <f>9550+87</f>
        <v>9637</v>
      </c>
      <c r="T30" s="25"/>
    </row>
    <row r="31" spans="1:22" x14ac:dyDescent="0.25">
      <c r="A31" s="25" t="s">
        <v>3</v>
      </c>
      <c r="B31" s="37"/>
      <c r="C31" s="25"/>
      <c r="D31" s="25"/>
      <c r="E31" s="25"/>
      <c r="F31" s="37"/>
      <c r="G31" s="25"/>
      <c r="H31" s="25"/>
      <c r="M31" s="39"/>
      <c r="N31" s="25"/>
      <c r="O31" s="41"/>
      <c r="P31" s="25"/>
      <c r="Q31" s="39"/>
      <c r="R31" s="25"/>
      <c r="S31" s="41"/>
      <c r="T31" s="25"/>
    </row>
    <row r="32" spans="1:22" x14ac:dyDescent="0.25">
      <c r="A32" s="25" t="s">
        <v>48</v>
      </c>
      <c r="B32" s="37">
        <f>F23</f>
        <v>2100</v>
      </c>
      <c r="C32" s="25"/>
      <c r="D32" s="25"/>
      <c r="E32" s="25"/>
      <c r="F32" s="37"/>
      <c r="G32" s="25"/>
      <c r="H32" s="25"/>
      <c r="L32">
        <f>30-17</f>
        <v>13</v>
      </c>
      <c r="M32" s="39"/>
      <c r="N32" s="25"/>
      <c r="O32" s="41"/>
      <c r="P32" s="25"/>
      <c r="Q32" s="39"/>
      <c r="R32" s="25"/>
      <c r="S32" s="41"/>
      <c r="T32" s="25"/>
    </row>
    <row r="33" spans="1:22" x14ac:dyDescent="0.25">
      <c r="A33" s="25" t="s">
        <v>49</v>
      </c>
      <c r="B33" s="37">
        <f>G23</f>
        <v>1200</v>
      </c>
      <c r="C33" s="25"/>
      <c r="D33" s="25"/>
      <c r="E33" s="25"/>
      <c r="F33" s="37"/>
      <c r="G33" s="25"/>
      <c r="H33" s="25"/>
      <c r="M33" s="39"/>
      <c r="N33" s="25"/>
      <c r="O33" s="41"/>
      <c r="P33" s="25"/>
      <c r="Q33" s="39"/>
      <c r="R33" s="25"/>
      <c r="S33" s="41"/>
      <c r="T33" s="25"/>
    </row>
    <row r="34" spans="1:22" x14ac:dyDescent="0.25">
      <c r="A34" s="25" t="s">
        <v>21</v>
      </c>
      <c r="B34" s="38">
        <v>0.1</v>
      </c>
      <c r="C34" s="37">
        <f>B34*B29</f>
        <v>2700</v>
      </c>
      <c r="D34" s="25"/>
      <c r="E34" s="25" t="s">
        <v>21</v>
      </c>
      <c r="F34" s="38">
        <v>0.1</v>
      </c>
      <c r="G34" s="37">
        <f>F34*B29</f>
        <v>2700</v>
      </c>
      <c r="H34" s="25"/>
      <c r="J34" s="54"/>
      <c r="M34" s="36" t="s">
        <v>13</v>
      </c>
      <c r="N34" s="42">
        <f>N19+N22+N23-O24</f>
        <v>69500</v>
      </c>
      <c r="O34" s="42">
        <f>SUM(O26:O33)</f>
        <v>69585</v>
      </c>
      <c r="P34" s="42">
        <f>N34-O34</f>
        <v>-85</v>
      </c>
      <c r="Q34" s="36" t="s">
        <v>13</v>
      </c>
      <c r="R34" s="42">
        <f>R19+R20+R23-S24</f>
        <v>68500</v>
      </c>
      <c r="S34" s="42">
        <f>SUM(S26:S33)</f>
        <v>69585</v>
      </c>
      <c r="T34" s="42">
        <f>R34-S34</f>
        <v>-1085</v>
      </c>
    </row>
    <row r="35" spans="1:22" x14ac:dyDescent="0.25">
      <c r="A35" s="36" t="s">
        <v>22</v>
      </c>
      <c r="B35" s="25" t="s">
        <v>23</v>
      </c>
      <c r="C35" s="25"/>
      <c r="D35" s="25"/>
      <c r="E35" s="36" t="s">
        <v>22</v>
      </c>
      <c r="F35" s="39"/>
      <c r="G35" s="25"/>
      <c r="H35" s="25"/>
      <c r="J35" s="54"/>
      <c r="M35" s="43" t="s">
        <v>25</v>
      </c>
      <c r="N35" s="44"/>
      <c r="O35" s="44" t="s">
        <v>26</v>
      </c>
      <c r="P35" s="45"/>
      <c r="Q35" s="43"/>
      <c r="R35" s="43" t="s">
        <v>27</v>
      </c>
      <c r="S35" s="3"/>
      <c r="T35" s="3"/>
      <c r="V35" s="54">
        <f>T34+V13</f>
        <v>-85</v>
      </c>
    </row>
    <row r="36" spans="1:22" x14ac:dyDescent="0.25">
      <c r="A36" s="40" t="s">
        <v>24</v>
      </c>
      <c r="B36" s="38">
        <v>0.3</v>
      </c>
      <c r="C36" s="41"/>
      <c r="D36" s="25"/>
      <c r="E36" s="40" t="s">
        <v>24</v>
      </c>
      <c r="F36" s="38">
        <v>0.3</v>
      </c>
      <c r="G36" s="41"/>
      <c r="H36" s="25"/>
      <c r="J36" s="54"/>
      <c r="M36" s="43" t="s">
        <v>28</v>
      </c>
      <c r="N36" s="44"/>
      <c r="O36" s="44" t="s">
        <v>29</v>
      </c>
      <c r="P36" s="45"/>
      <c r="Q36" s="43"/>
      <c r="R36" s="43" t="s">
        <v>43</v>
      </c>
      <c r="S36" s="3"/>
      <c r="T36" s="3"/>
    </row>
    <row r="37" spans="1:22" x14ac:dyDescent="0.25">
      <c r="A37" s="39"/>
      <c r="D37" s="41"/>
      <c r="E37" s="39"/>
      <c r="H37" s="25"/>
    </row>
    <row r="38" spans="1:22" x14ac:dyDescent="0.25">
      <c r="A38" s="39" t="s">
        <v>60</v>
      </c>
      <c r="B38" s="38"/>
      <c r="C38" s="25">
        <v>27600</v>
      </c>
      <c r="D38" s="25"/>
      <c r="E38" s="39" t="s">
        <v>60</v>
      </c>
      <c r="F38" s="38"/>
      <c r="G38" s="25">
        <v>27600</v>
      </c>
      <c r="H38" s="25"/>
    </row>
    <row r="39" spans="1:22" x14ac:dyDescent="0.25">
      <c r="A39" s="39"/>
      <c r="B39" s="38"/>
      <c r="C39" s="25"/>
      <c r="D39" s="25"/>
      <c r="E39" s="39"/>
      <c r="F39" s="38"/>
      <c r="G39" s="25"/>
      <c r="H39" s="25"/>
    </row>
    <row r="40" spans="1:22" x14ac:dyDescent="0.25">
      <c r="A40" s="39"/>
      <c r="B40" s="25"/>
      <c r="C40" s="41"/>
      <c r="D40" s="25"/>
      <c r="E40" s="39"/>
      <c r="F40" s="25"/>
      <c r="G40" s="41"/>
      <c r="H40" s="25"/>
    </row>
    <row r="41" spans="1:22" x14ac:dyDescent="0.25">
      <c r="A41" s="39"/>
      <c r="B41" s="25"/>
      <c r="C41" s="41"/>
      <c r="D41" s="25"/>
      <c r="E41" s="39"/>
      <c r="F41" s="25"/>
      <c r="G41" s="41"/>
      <c r="H41" s="25"/>
    </row>
    <row r="42" spans="1:22" x14ac:dyDescent="0.25">
      <c r="A42" s="39"/>
      <c r="B42" s="25"/>
      <c r="C42" s="41"/>
      <c r="D42" s="25"/>
      <c r="E42" s="39"/>
      <c r="F42" s="25"/>
      <c r="G42" s="41"/>
      <c r="H42" s="25"/>
    </row>
    <row r="43" spans="1:22" x14ac:dyDescent="0.25">
      <c r="A43" s="39"/>
      <c r="B43" s="25"/>
      <c r="C43" s="41"/>
      <c r="D43" s="25"/>
      <c r="E43" s="39"/>
      <c r="F43" s="25"/>
      <c r="G43" s="41"/>
      <c r="H43" s="25"/>
    </row>
    <row r="44" spans="1:22" x14ac:dyDescent="0.25">
      <c r="A44" s="36" t="s">
        <v>13</v>
      </c>
      <c r="B44" s="42">
        <f>B29+B32+B33+B30-C34</f>
        <v>27980</v>
      </c>
      <c r="C44" s="42">
        <f>SUM(C36:C43)</f>
        <v>27600</v>
      </c>
      <c r="D44" s="42">
        <f>B44-C44</f>
        <v>380</v>
      </c>
      <c r="E44" s="36" t="s">
        <v>13</v>
      </c>
      <c r="F44" s="42">
        <f>F29+F30+F33-G34</f>
        <v>27980</v>
      </c>
      <c r="G44" s="42">
        <f>SUM(G36:G43)</f>
        <v>27600</v>
      </c>
      <c r="H44" s="42">
        <f>F44-G44</f>
        <v>380</v>
      </c>
    </row>
    <row r="45" spans="1:22" x14ac:dyDescent="0.25">
      <c r="A45" s="43" t="s">
        <v>25</v>
      </c>
      <c r="B45" s="44"/>
      <c r="C45" s="44" t="s">
        <v>26</v>
      </c>
      <c r="D45" s="45"/>
      <c r="E45" s="43"/>
      <c r="F45" s="43" t="s">
        <v>27</v>
      </c>
      <c r="G45" s="3"/>
      <c r="H45" s="3"/>
    </row>
    <row r="46" spans="1:22" x14ac:dyDescent="0.25">
      <c r="A46" s="43" t="s">
        <v>28</v>
      </c>
      <c r="B46" s="44"/>
      <c r="C46" s="44" t="s">
        <v>29</v>
      </c>
      <c r="D46" s="45"/>
      <c r="E46" s="43"/>
      <c r="F46" s="43" t="s">
        <v>43</v>
      </c>
      <c r="G46" s="3"/>
      <c r="H46" s="3"/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46"/>
  <sheetViews>
    <sheetView topLeftCell="E1" workbookViewId="0">
      <selection activeCell="V19" sqref="V19"/>
    </sheetView>
  </sheetViews>
  <sheetFormatPr defaultRowHeight="15" x14ac:dyDescent="0.25"/>
  <cols>
    <col min="1" max="1" width="19.42578125" customWidth="1"/>
    <col min="5" max="5" width="10.85546875" customWidth="1"/>
    <col min="9" max="9" width="9.140625" customWidth="1"/>
    <col min="13" max="13" width="19.42578125" customWidth="1"/>
    <col min="17" max="17" width="9.140625" customWidth="1"/>
    <col min="21" max="21" width="9.85546875" customWidth="1"/>
  </cols>
  <sheetData>
    <row r="2" spans="1:22" ht="15.75" x14ac:dyDescent="0.25">
      <c r="B2" s="1" t="s">
        <v>44</v>
      </c>
      <c r="C2" s="1"/>
      <c r="D2" s="1"/>
      <c r="E2" s="1"/>
      <c r="F2" s="1"/>
      <c r="G2" s="1"/>
      <c r="H2" s="2" t="s">
        <v>46</v>
      </c>
      <c r="I2" s="3">
        <v>610272317011</v>
      </c>
      <c r="J2" s="3"/>
      <c r="N2" s="1" t="s">
        <v>44</v>
      </c>
      <c r="O2" s="1"/>
      <c r="P2" s="1"/>
      <c r="Q2" s="1"/>
      <c r="R2" s="1"/>
      <c r="S2" s="1"/>
      <c r="T2" s="2" t="s">
        <v>46</v>
      </c>
      <c r="U2" s="3">
        <v>610272317011</v>
      </c>
      <c r="V2" s="3"/>
    </row>
    <row r="3" spans="1:22" ht="15.75" x14ac:dyDescent="0.25">
      <c r="A3" s="3"/>
      <c r="B3" s="1" t="s">
        <v>0</v>
      </c>
      <c r="C3" s="1"/>
      <c r="D3" s="1"/>
      <c r="F3" s="1"/>
      <c r="G3" s="1"/>
      <c r="H3" s="4"/>
      <c r="I3" s="3"/>
      <c r="J3" s="3"/>
      <c r="M3" s="3"/>
      <c r="N3" s="1" t="s">
        <v>0</v>
      </c>
      <c r="O3" s="1"/>
      <c r="P3" s="1"/>
      <c r="R3" s="1"/>
      <c r="S3" s="1"/>
      <c r="T3" s="4"/>
      <c r="U3" s="3"/>
      <c r="V3" s="3"/>
    </row>
    <row r="4" spans="1:22" ht="18.75" x14ac:dyDescent="0.3">
      <c r="A4" s="5"/>
      <c r="B4" s="1" t="s">
        <v>64</v>
      </c>
      <c r="C4" s="1"/>
      <c r="D4" s="1"/>
      <c r="E4" s="1"/>
      <c r="F4" s="1"/>
      <c r="G4" s="1"/>
      <c r="H4" s="6"/>
      <c r="I4" s="7"/>
      <c r="J4" s="3"/>
      <c r="M4" s="5"/>
      <c r="N4" s="1" t="s">
        <v>64</v>
      </c>
      <c r="O4" s="1"/>
      <c r="P4" s="1"/>
      <c r="Q4" s="1"/>
      <c r="R4" s="1"/>
      <c r="S4" s="1"/>
      <c r="T4" s="6"/>
      <c r="U4" s="7"/>
      <c r="V4" s="3"/>
    </row>
    <row r="5" spans="1:22" x14ac:dyDescent="0.25">
      <c r="A5" s="8" t="s">
        <v>1</v>
      </c>
      <c r="B5" s="8" t="s">
        <v>2</v>
      </c>
      <c r="C5" s="8" t="s">
        <v>3</v>
      </c>
      <c r="D5" s="9" t="s">
        <v>4</v>
      </c>
      <c r="E5" s="10" t="s">
        <v>5</v>
      </c>
      <c r="F5" s="9" t="s">
        <v>48</v>
      </c>
      <c r="G5" s="10" t="s">
        <v>49</v>
      </c>
      <c r="H5" s="9" t="s">
        <v>6</v>
      </c>
      <c r="I5" s="10" t="s">
        <v>7</v>
      </c>
      <c r="J5" s="11" t="s">
        <v>8</v>
      </c>
      <c r="M5" s="8" t="s">
        <v>1</v>
      </c>
      <c r="N5" s="8" t="s">
        <v>2</v>
      </c>
      <c r="O5" s="8" t="s">
        <v>3</v>
      </c>
      <c r="P5" s="9" t="s">
        <v>4</v>
      </c>
      <c r="Q5" s="10" t="s">
        <v>5</v>
      </c>
      <c r="R5" s="9" t="s">
        <v>48</v>
      </c>
      <c r="S5" s="10" t="s">
        <v>49</v>
      </c>
      <c r="T5" s="9" t="s">
        <v>6</v>
      </c>
      <c r="U5" s="10" t="s">
        <v>7</v>
      </c>
      <c r="V5" s="11" t="s">
        <v>8</v>
      </c>
    </row>
    <row r="6" spans="1:22" x14ac:dyDescent="0.25">
      <c r="A6" s="12"/>
      <c r="B6" s="13"/>
      <c r="C6" s="49"/>
      <c r="D6" s="49">
        <f>'SEPT 21'!J6:J23</f>
        <v>0</v>
      </c>
      <c r="E6" s="16"/>
      <c r="F6" s="15"/>
      <c r="G6" s="16"/>
      <c r="H6" s="16">
        <f>E6+F6+G6</f>
        <v>0</v>
      </c>
      <c r="I6" s="16"/>
      <c r="J6" s="17">
        <f>H6-I6</f>
        <v>0</v>
      </c>
      <c r="M6" s="12" t="s">
        <v>52</v>
      </c>
      <c r="N6" s="13"/>
      <c r="O6" s="49"/>
      <c r="P6" s="49">
        <f>'SEPT 21'!V6:V12</f>
        <v>500</v>
      </c>
      <c r="Q6" s="16">
        <v>12000</v>
      </c>
      <c r="R6" s="15">
        <v>150</v>
      </c>
      <c r="S6" s="16">
        <v>300</v>
      </c>
      <c r="T6" s="16">
        <f>Q6+R6+S6+P6</f>
        <v>12950</v>
      </c>
      <c r="U6" s="16">
        <v>12950</v>
      </c>
      <c r="V6" s="17">
        <f>T6-U6</f>
        <v>0</v>
      </c>
    </row>
    <row r="7" spans="1:22" x14ac:dyDescent="0.25">
      <c r="A7" s="47" t="s">
        <v>32</v>
      </c>
      <c r="B7" s="13">
        <v>2</v>
      </c>
      <c r="C7" s="49"/>
      <c r="D7" s="49">
        <f>'SEPT 21'!J7:J24</f>
        <v>0</v>
      </c>
      <c r="E7" s="16"/>
      <c r="F7" s="15"/>
      <c r="G7" s="16"/>
      <c r="H7" s="16">
        <f t="shared" ref="H7:H20" si="0">E7+F7+G7</f>
        <v>0</v>
      </c>
      <c r="I7" s="16"/>
      <c r="J7" s="17">
        <f t="shared" ref="J7:J20" si="1">H7-I7</f>
        <v>0</v>
      </c>
      <c r="M7" s="47" t="s">
        <v>53</v>
      </c>
      <c r="N7" s="13">
        <v>2</v>
      </c>
      <c r="O7" s="49"/>
      <c r="P7" s="49">
        <f>'SEPT 21'!V7:V13</f>
        <v>300</v>
      </c>
      <c r="Q7" s="16">
        <v>12000</v>
      </c>
      <c r="R7" s="15">
        <v>1800</v>
      </c>
      <c r="S7" s="16">
        <v>300</v>
      </c>
      <c r="T7" s="16">
        <f t="shared" ref="T7:T12" si="2">Q7+R7+S7+P7</f>
        <v>14400</v>
      </c>
      <c r="U7" s="16">
        <v>14100</v>
      </c>
      <c r="V7" s="17">
        <f t="shared" ref="V7:V12" si="3">T7-U7</f>
        <v>300</v>
      </c>
    </row>
    <row r="8" spans="1:22" x14ac:dyDescent="0.25">
      <c r="A8" s="18" t="s">
        <v>33</v>
      </c>
      <c r="B8" s="13">
        <v>3</v>
      </c>
      <c r="C8" s="49"/>
      <c r="D8" s="49">
        <f>'SEPT 21'!J8:J25</f>
        <v>0</v>
      </c>
      <c r="E8" s="16">
        <v>3000</v>
      </c>
      <c r="F8" s="15">
        <v>300</v>
      </c>
      <c r="G8" s="16">
        <v>200</v>
      </c>
      <c r="H8" s="16">
        <f t="shared" si="0"/>
        <v>3500</v>
      </c>
      <c r="I8" s="16">
        <v>3500</v>
      </c>
      <c r="J8" s="17">
        <f t="shared" si="1"/>
        <v>0</v>
      </c>
      <c r="M8" s="18" t="s">
        <v>54</v>
      </c>
      <c r="N8" s="13">
        <v>3</v>
      </c>
      <c r="O8" s="49"/>
      <c r="P8" s="49">
        <f>'SEPT 21'!V8:V14</f>
        <v>0</v>
      </c>
      <c r="Q8" s="16">
        <v>12000</v>
      </c>
      <c r="R8" s="15">
        <v>1350</v>
      </c>
      <c r="S8" s="16">
        <v>300</v>
      </c>
      <c r="T8" s="16">
        <f t="shared" si="2"/>
        <v>13650</v>
      </c>
      <c r="U8" s="16">
        <v>13550</v>
      </c>
      <c r="V8" s="17">
        <f t="shared" si="3"/>
        <v>100</v>
      </c>
    </row>
    <row r="9" spans="1:22" x14ac:dyDescent="0.25">
      <c r="A9" s="46" t="s">
        <v>9</v>
      </c>
      <c r="B9" s="13">
        <v>4</v>
      </c>
      <c r="C9" s="49"/>
      <c r="D9" s="49">
        <f>'SEPT 21'!J9:J26</f>
        <v>0</v>
      </c>
      <c r="E9" s="16"/>
      <c r="F9" s="15"/>
      <c r="G9" s="16"/>
      <c r="H9" s="16">
        <f t="shared" si="0"/>
        <v>0</v>
      </c>
      <c r="I9" s="16"/>
      <c r="J9" s="17">
        <f>H9-I9</f>
        <v>0</v>
      </c>
      <c r="M9" s="48" t="s">
        <v>55</v>
      </c>
      <c r="N9" s="13">
        <v>4</v>
      </c>
      <c r="O9" s="49"/>
      <c r="P9" s="49">
        <f>'SEPT 21'!V9:V15</f>
        <v>200</v>
      </c>
      <c r="Q9" s="16">
        <v>10000</v>
      </c>
      <c r="R9" s="15">
        <v>600</v>
      </c>
      <c r="S9" s="16">
        <v>300</v>
      </c>
      <c r="T9" s="16">
        <f t="shared" si="2"/>
        <v>11100</v>
      </c>
      <c r="U9" s="16">
        <f>10800</f>
        <v>10800</v>
      </c>
      <c r="V9" s="17">
        <f t="shared" si="3"/>
        <v>300</v>
      </c>
    </row>
    <row r="10" spans="1:22" x14ac:dyDescent="0.25">
      <c r="A10" s="19" t="s">
        <v>59</v>
      </c>
      <c r="B10" s="13">
        <v>5</v>
      </c>
      <c r="C10" s="49"/>
      <c r="D10" s="49">
        <f>'SEPT 21'!J10:J27</f>
        <v>0</v>
      </c>
      <c r="E10" s="16">
        <v>3000</v>
      </c>
      <c r="F10" s="15">
        <v>300</v>
      </c>
      <c r="G10" s="16">
        <v>200</v>
      </c>
      <c r="H10" s="16">
        <f t="shared" si="0"/>
        <v>3500</v>
      </c>
      <c r="I10" s="16">
        <v>3500</v>
      </c>
      <c r="J10" s="17">
        <f>H10-I10</f>
        <v>0</v>
      </c>
      <c r="M10" s="19" t="s">
        <v>56</v>
      </c>
      <c r="N10" s="13">
        <v>5</v>
      </c>
      <c r="O10" s="49"/>
      <c r="P10" s="49">
        <f>'SEPT 21'!V10:V16</f>
        <v>0</v>
      </c>
      <c r="Q10" s="16">
        <v>10000</v>
      </c>
      <c r="R10" s="15">
        <v>300</v>
      </c>
      <c r="S10" s="16">
        <v>300</v>
      </c>
      <c r="T10" s="16">
        <f t="shared" si="2"/>
        <v>10600</v>
      </c>
      <c r="U10" s="16">
        <v>10300</v>
      </c>
      <c r="V10" s="17">
        <f t="shared" si="3"/>
        <v>300</v>
      </c>
    </row>
    <row r="11" spans="1:22" x14ac:dyDescent="0.25">
      <c r="A11" s="53" t="s">
        <v>9</v>
      </c>
      <c r="B11" s="13">
        <v>6</v>
      </c>
      <c r="C11" s="49"/>
      <c r="D11" s="49">
        <f>'SEPT 21'!J11:J28</f>
        <v>0</v>
      </c>
      <c r="E11" s="16"/>
      <c r="F11" s="15"/>
      <c r="G11" s="16"/>
      <c r="H11" s="16">
        <f>E11+F11+G11</f>
        <v>0</v>
      </c>
      <c r="I11" s="16"/>
      <c r="J11" s="17">
        <f t="shared" si="1"/>
        <v>0</v>
      </c>
      <c r="M11" s="20" t="s">
        <v>57</v>
      </c>
      <c r="N11" s="13">
        <v>6</v>
      </c>
      <c r="O11" s="49"/>
      <c r="P11" s="49">
        <f>'SEPT 21'!V11:V17</f>
        <v>0</v>
      </c>
      <c r="Q11" s="16">
        <v>10000</v>
      </c>
      <c r="R11" s="15">
        <v>600</v>
      </c>
      <c r="S11" s="16">
        <v>300</v>
      </c>
      <c r="T11" s="16">
        <f t="shared" si="2"/>
        <v>10900</v>
      </c>
      <c r="U11" s="16">
        <v>10700</v>
      </c>
      <c r="V11" s="17">
        <f t="shared" si="3"/>
        <v>200</v>
      </c>
    </row>
    <row r="12" spans="1:22" x14ac:dyDescent="0.25">
      <c r="A12" s="46" t="s">
        <v>36</v>
      </c>
      <c r="B12" s="13">
        <v>7</v>
      </c>
      <c r="C12" s="49"/>
      <c r="D12" s="49">
        <f>'SEPT 21'!J12:J29</f>
        <v>0</v>
      </c>
      <c r="E12" s="16"/>
      <c r="F12" s="15"/>
      <c r="G12" s="16"/>
      <c r="H12" s="16">
        <f t="shared" si="0"/>
        <v>0</v>
      </c>
      <c r="I12" s="16"/>
      <c r="J12" s="17">
        <f t="shared" si="1"/>
        <v>0</v>
      </c>
      <c r="K12" t="s">
        <v>45</v>
      </c>
      <c r="M12" s="46" t="s">
        <v>58</v>
      </c>
      <c r="N12" s="13">
        <v>7</v>
      </c>
      <c r="O12" s="49"/>
      <c r="P12" s="49">
        <f>'SEPT 21'!V12:V18</f>
        <v>0</v>
      </c>
      <c r="Q12" s="16">
        <v>8500</v>
      </c>
      <c r="R12" s="15">
        <v>600</v>
      </c>
      <c r="S12" s="16">
        <v>300</v>
      </c>
      <c r="T12" s="16">
        <f t="shared" si="2"/>
        <v>9400</v>
      </c>
      <c r="U12" s="16">
        <v>9400</v>
      </c>
      <c r="V12" s="17">
        <f t="shared" si="3"/>
        <v>0</v>
      </c>
    </row>
    <row r="13" spans="1:22" x14ac:dyDescent="0.25">
      <c r="A13" s="22" t="s">
        <v>37</v>
      </c>
      <c r="B13" s="13">
        <v>8</v>
      </c>
      <c r="C13" s="49"/>
      <c r="D13" s="49">
        <f>'SEPT 21'!J13:J30</f>
        <v>0</v>
      </c>
      <c r="E13" s="16">
        <v>2000</v>
      </c>
      <c r="F13" s="15">
        <v>300</v>
      </c>
      <c r="G13" s="16">
        <v>200</v>
      </c>
      <c r="H13" s="16">
        <f t="shared" si="0"/>
        <v>2500</v>
      </c>
      <c r="I13" s="16">
        <v>2500</v>
      </c>
      <c r="J13" s="17">
        <f t="shared" si="1"/>
        <v>0</v>
      </c>
      <c r="M13" s="24" t="s">
        <v>13</v>
      </c>
      <c r="N13" s="25"/>
      <c r="O13" s="51"/>
      <c r="P13" s="51">
        <f>SUM(P6:P12)</f>
        <v>1000</v>
      </c>
      <c r="Q13" s="52">
        <f t="shared" ref="Q13:U13" si="4">SUM(Q6:Q12)</f>
        <v>74500</v>
      </c>
      <c r="R13" s="15">
        <f t="shared" si="4"/>
        <v>5400</v>
      </c>
      <c r="S13" s="26">
        <f>SUM(S6:S12)</f>
        <v>2100</v>
      </c>
      <c r="T13" s="16">
        <f>SUM(T6:T12)</f>
        <v>83000</v>
      </c>
      <c r="U13" s="16">
        <f t="shared" si="4"/>
        <v>81800</v>
      </c>
      <c r="V13" s="16">
        <f>SUM(V6:V12)</f>
        <v>1200</v>
      </c>
    </row>
    <row r="14" spans="1:22" x14ac:dyDescent="0.25">
      <c r="A14" s="21" t="s">
        <v>9</v>
      </c>
      <c r="B14" s="13">
        <v>9</v>
      </c>
      <c r="C14" s="49"/>
      <c r="D14" s="49">
        <f>'SEPT 21'!J14:J31</f>
        <v>0</v>
      </c>
      <c r="E14" s="16"/>
      <c r="F14" s="15"/>
      <c r="G14" s="16"/>
      <c r="H14" s="16">
        <f t="shared" si="0"/>
        <v>0</v>
      </c>
      <c r="I14" s="16"/>
      <c r="J14" s="17">
        <f>H14-I14</f>
        <v>0</v>
      </c>
    </row>
    <row r="15" spans="1:22" x14ac:dyDescent="0.25">
      <c r="A15" s="21" t="s">
        <v>9</v>
      </c>
      <c r="B15" s="23">
        <v>10</v>
      </c>
      <c r="C15" s="50"/>
      <c r="D15" s="49">
        <f>'SEPT 21'!J15:J32</f>
        <v>0</v>
      </c>
      <c r="E15" s="16"/>
      <c r="F15" s="15"/>
      <c r="G15" s="16"/>
      <c r="H15" s="16">
        <f t="shared" si="0"/>
        <v>0</v>
      </c>
      <c r="I15" s="16"/>
      <c r="J15" s="17">
        <f>H15-I15</f>
        <v>0</v>
      </c>
    </row>
    <row r="16" spans="1:22" x14ac:dyDescent="0.25">
      <c r="A16" s="21" t="s">
        <v>9</v>
      </c>
      <c r="B16" s="13">
        <v>11</v>
      </c>
      <c r="C16" s="49"/>
      <c r="D16" s="49">
        <f>'SEPT 21'!J16:J33</f>
        <v>0</v>
      </c>
      <c r="E16" s="16"/>
      <c r="F16" s="15"/>
      <c r="G16" s="16"/>
      <c r="H16" s="16">
        <f>E16+F16+G16</f>
        <v>0</v>
      </c>
      <c r="I16" s="16"/>
      <c r="J16" s="17">
        <f>H16-I16</f>
        <v>0</v>
      </c>
      <c r="M16" s="3" t="s">
        <v>14</v>
      </c>
      <c r="N16" s="28"/>
      <c r="O16" s="28"/>
      <c r="P16" s="28"/>
      <c r="Q16" s="29"/>
      <c r="R16" s="30"/>
      <c r="S16" s="31"/>
      <c r="T16" s="32"/>
    </row>
    <row r="17" spans="1:22" x14ac:dyDescent="0.25">
      <c r="A17" s="21" t="s">
        <v>9</v>
      </c>
      <c r="B17" s="23">
        <v>12</v>
      </c>
      <c r="C17" s="50"/>
      <c r="D17" s="49">
        <f>'SEPT 21'!J17:J34</f>
        <v>0</v>
      </c>
      <c r="E17" s="16"/>
      <c r="F17" s="15"/>
      <c r="G17" s="16"/>
      <c r="H17" s="16">
        <f t="shared" si="0"/>
        <v>0</v>
      </c>
      <c r="I17" s="16"/>
      <c r="J17" s="17">
        <f>H17-I17</f>
        <v>0</v>
      </c>
      <c r="M17" s="34" t="s">
        <v>15</v>
      </c>
      <c r="N17" s="34"/>
      <c r="O17" s="34"/>
      <c r="P17" s="35"/>
      <c r="Q17" s="34" t="s">
        <v>7</v>
      </c>
      <c r="R17" s="3"/>
      <c r="S17" s="3"/>
      <c r="T17" s="3"/>
    </row>
    <row r="18" spans="1:22" x14ac:dyDescent="0.25">
      <c r="A18" s="46" t="s">
        <v>39</v>
      </c>
      <c r="B18" s="13">
        <v>13</v>
      </c>
      <c r="C18" s="49"/>
      <c r="D18" s="49">
        <f>'SEPT 21'!J18:J35</f>
        <v>0</v>
      </c>
      <c r="E18" s="16"/>
      <c r="F18" s="15"/>
      <c r="G18" s="16"/>
      <c r="H18" s="16">
        <f t="shared" si="0"/>
        <v>0</v>
      </c>
      <c r="I18" s="16"/>
      <c r="J18" s="17">
        <f>H18-I18</f>
        <v>0</v>
      </c>
      <c r="M18" s="36" t="s">
        <v>16</v>
      </c>
      <c r="N18" s="36" t="s">
        <v>17</v>
      </c>
      <c r="O18" s="36" t="s">
        <v>18</v>
      </c>
      <c r="P18" s="36" t="s">
        <v>19</v>
      </c>
      <c r="Q18" s="36" t="s">
        <v>16</v>
      </c>
      <c r="R18" s="36" t="s">
        <v>17</v>
      </c>
      <c r="S18" s="36" t="s">
        <v>18</v>
      </c>
      <c r="T18" s="36" t="s">
        <v>19</v>
      </c>
    </row>
    <row r="19" spans="1:22" x14ac:dyDescent="0.25">
      <c r="A19" s="18" t="s">
        <v>40</v>
      </c>
      <c r="B19" s="13" t="s">
        <v>10</v>
      </c>
      <c r="C19" s="49"/>
      <c r="D19" s="49">
        <f>'SEPT 21'!J19:J36</f>
        <v>0</v>
      </c>
      <c r="E19" s="16">
        <v>6000</v>
      </c>
      <c r="F19" s="15">
        <v>300</v>
      </c>
      <c r="G19" s="16">
        <v>200</v>
      </c>
      <c r="H19" s="16">
        <f t="shared" si="0"/>
        <v>6500</v>
      </c>
      <c r="I19" s="16">
        <v>6500</v>
      </c>
      <c r="J19" s="17">
        <f t="shared" si="1"/>
        <v>0</v>
      </c>
      <c r="M19" s="25" t="s">
        <v>67</v>
      </c>
      <c r="N19" s="37">
        <f>Q13</f>
        <v>74500</v>
      </c>
      <c r="O19" s="25"/>
      <c r="P19" s="25"/>
      <c r="Q19" s="25" t="s">
        <v>67</v>
      </c>
      <c r="R19" s="37">
        <f>U13</f>
        <v>81800</v>
      </c>
      <c r="S19" s="25"/>
      <c r="T19" s="25"/>
    </row>
    <row r="20" spans="1:22" x14ac:dyDescent="0.25">
      <c r="A20" s="12" t="s">
        <v>41</v>
      </c>
      <c r="B20" s="13" t="s">
        <v>11</v>
      </c>
      <c r="C20" s="49"/>
      <c r="D20" s="49">
        <f>'SEPT 21'!J20:J37</f>
        <v>0</v>
      </c>
      <c r="E20" s="16">
        <v>5000</v>
      </c>
      <c r="F20" s="15">
        <v>300</v>
      </c>
      <c r="G20" s="16">
        <v>200</v>
      </c>
      <c r="H20" s="16">
        <f t="shared" si="0"/>
        <v>5500</v>
      </c>
      <c r="I20" s="16">
        <v>5500</v>
      </c>
      <c r="J20" s="17">
        <f t="shared" si="1"/>
        <v>0</v>
      </c>
      <c r="M20" s="25" t="s">
        <v>20</v>
      </c>
      <c r="N20" s="37">
        <f>'SEPT 21'!P34</f>
        <v>-85</v>
      </c>
      <c r="O20" s="25"/>
      <c r="P20" s="25"/>
      <c r="Q20" s="25" t="s">
        <v>20</v>
      </c>
      <c r="R20" s="37">
        <f>'SEPT 21'!T34</f>
        <v>-1085</v>
      </c>
      <c r="S20" s="25"/>
      <c r="T20" s="25"/>
    </row>
    <row r="21" spans="1:22" x14ac:dyDescent="0.25">
      <c r="A21" s="12" t="s">
        <v>42</v>
      </c>
      <c r="B21" s="13" t="s">
        <v>12</v>
      </c>
      <c r="C21" s="49"/>
      <c r="D21" s="49">
        <f>'SEPT 21'!J21:J38</f>
        <v>0</v>
      </c>
      <c r="E21" s="16">
        <v>5000</v>
      </c>
      <c r="F21" s="15">
        <v>300</v>
      </c>
      <c r="G21" s="16"/>
      <c r="H21" s="16">
        <f>E21+F21+G21</f>
        <v>5300</v>
      </c>
      <c r="I21" s="16">
        <v>5300</v>
      </c>
      <c r="J21" s="17">
        <f>H21-I21</f>
        <v>0</v>
      </c>
      <c r="M21" s="25" t="s">
        <v>3</v>
      </c>
      <c r="N21" s="37"/>
      <c r="O21" s="25"/>
      <c r="P21" s="25"/>
      <c r="Q21" s="25"/>
      <c r="R21" s="37"/>
      <c r="S21" s="25"/>
      <c r="T21" s="25"/>
    </row>
    <row r="22" spans="1:22" x14ac:dyDescent="0.25">
      <c r="A22" s="12"/>
      <c r="B22" s="13"/>
      <c r="C22" s="49"/>
      <c r="D22" s="49">
        <f>'SEPT 21'!J22:J39</f>
        <v>0</v>
      </c>
      <c r="E22" s="16"/>
      <c r="F22" s="15"/>
      <c r="G22" s="16"/>
      <c r="H22" s="16">
        <f>E22+F22+G22</f>
        <v>0</v>
      </c>
      <c r="I22" s="16"/>
      <c r="J22" s="17">
        <f>H22-I22</f>
        <v>0</v>
      </c>
      <c r="M22" s="25" t="s">
        <v>48</v>
      </c>
      <c r="N22" s="37">
        <f>R13</f>
        <v>5400</v>
      </c>
      <c r="O22" s="25"/>
      <c r="P22" s="25"/>
      <c r="Q22" s="25"/>
      <c r="R22" s="37"/>
      <c r="S22" s="25"/>
      <c r="T22" s="25"/>
    </row>
    <row r="23" spans="1:22" x14ac:dyDescent="0.25">
      <c r="A23" s="24" t="s">
        <v>13</v>
      </c>
      <c r="B23" s="25"/>
      <c r="C23" s="51"/>
      <c r="D23" s="49">
        <f>'SEPT 21'!J23:J40</f>
        <v>0</v>
      </c>
      <c r="E23" s="14">
        <f t="shared" ref="E23:J23" si="5">SUM(E6:E22)</f>
        <v>24000</v>
      </c>
      <c r="F23" s="15">
        <f t="shared" si="5"/>
        <v>1800</v>
      </c>
      <c r="G23" s="26">
        <f t="shared" si="5"/>
        <v>1000</v>
      </c>
      <c r="H23" s="16">
        <f t="shared" si="5"/>
        <v>26800</v>
      </c>
      <c r="I23" s="16">
        <f t="shared" si="5"/>
        <v>26800</v>
      </c>
      <c r="J23" s="16">
        <f t="shared" si="5"/>
        <v>0</v>
      </c>
      <c r="M23" s="25" t="s">
        <v>49</v>
      </c>
      <c r="N23" s="37">
        <f>S13</f>
        <v>2100</v>
      </c>
      <c r="O23" s="25"/>
      <c r="P23" s="25"/>
      <c r="Q23" s="25"/>
      <c r="R23" s="37"/>
      <c r="S23" s="25"/>
      <c r="T23" s="25"/>
    </row>
    <row r="24" spans="1:22" x14ac:dyDescent="0.25">
      <c r="F24" s="15">
        <f>'[1]MAY 21'!H22:H38</f>
        <v>0</v>
      </c>
      <c r="J24" s="27"/>
      <c r="M24" s="25" t="s">
        <v>21</v>
      </c>
      <c r="N24" s="38">
        <v>0.1</v>
      </c>
      <c r="O24" s="37">
        <f>N24*N19</f>
        <v>7450</v>
      </c>
      <c r="P24" s="25"/>
      <c r="Q24" s="25" t="s">
        <v>21</v>
      </c>
      <c r="R24" s="38">
        <v>0.1</v>
      </c>
      <c r="S24" s="37">
        <f>R24*N19</f>
        <v>7450</v>
      </c>
      <c r="T24" s="25"/>
      <c r="V24" s="27"/>
    </row>
    <row r="25" spans="1:22" x14ac:dyDescent="0.25">
      <c r="M25" s="36" t="s">
        <v>22</v>
      </c>
      <c r="N25" s="25" t="s">
        <v>23</v>
      </c>
      <c r="O25" s="25"/>
      <c r="P25" s="25"/>
      <c r="Q25" s="36" t="s">
        <v>22</v>
      </c>
      <c r="R25" s="39"/>
      <c r="S25" s="25"/>
      <c r="T25" s="25"/>
    </row>
    <row r="26" spans="1:22" x14ac:dyDescent="0.25">
      <c r="A26" s="3" t="s">
        <v>14</v>
      </c>
      <c r="B26" s="28"/>
      <c r="C26" s="28"/>
      <c r="D26" s="28"/>
      <c r="E26" s="29"/>
      <c r="F26" s="30"/>
      <c r="G26" s="31"/>
      <c r="H26" s="32"/>
      <c r="I26" s="31"/>
      <c r="J26" s="33"/>
      <c r="M26" s="40" t="s">
        <v>24</v>
      </c>
      <c r="N26" s="38">
        <v>0.3</v>
      </c>
      <c r="O26" s="41"/>
      <c r="P26" s="25"/>
      <c r="Q26" s="40" t="s">
        <v>24</v>
      </c>
      <c r="R26" s="38">
        <v>0.3</v>
      </c>
      <c r="S26" s="41"/>
      <c r="T26" s="25"/>
      <c r="U26" s="31"/>
      <c r="V26" s="33"/>
    </row>
    <row r="27" spans="1:22" x14ac:dyDescent="0.25">
      <c r="A27" s="34" t="s">
        <v>15</v>
      </c>
      <c r="B27" s="34"/>
      <c r="C27" s="34"/>
      <c r="D27" s="35"/>
      <c r="E27" s="34" t="s">
        <v>7</v>
      </c>
      <c r="F27" s="3"/>
      <c r="G27" s="3"/>
      <c r="H27" s="3"/>
      <c r="M27" s="39"/>
      <c r="P27" s="41"/>
      <c r="Q27" s="39"/>
      <c r="T27" s="25"/>
      <c r="V27" s="54"/>
    </row>
    <row r="28" spans="1:22" x14ac:dyDescent="0.25">
      <c r="A28" s="36" t="s">
        <v>16</v>
      </c>
      <c r="B28" s="36" t="s">
        <v>17</v>
      </c>
      <c r="C28" s="36" t="s">
        <v>18</v>
      </c>
      <c r="D28" s="36" t="s">
        <v>19</v>
      </c>
      <c r="E28" s="36" t="s">
        <v>16</v>
      </c>
      <c r="F28" s="36" t="s">
        <v>17</v>
      </c>
      <c r="G28" s="36" t="s">
        <v>18</v>
      </c>
      <c r="H28" s="36" t="s">
        <v>19</v>
      </c>
      <c r="M28" s="39" t="s">
        <v>61</v>
      </c>
      <c r="N28" s="38"/>
      <c r="O28" s="25">
        <v>3795</v>
      </c>
      <c r="P28" s="25"/>
      <c r="Q28" s="39" t="s">
        <v>61</v>
      </c>
      <c r="R28" s="38"/>
      <c r="S28" s="25">
        <v>3795</v>
      </c>
      <c r="T28" s="25"/>
      <c r="V28" s="54"/>
    </row>
    <row r="29" spans="1:22" x14ac:dyDescent="0.25">
      <c r="A29" s="25" t="s">
        <v>67</v>
      </c>
      <c r="B29" s="37">
        <f>E23</f>
        <v>24000</v>
      </c>
      <c r="C29" s="25"/>
      <c r="D29" s="25"/>
      <c r="E29" s="25" t="s">
        <v>67</v>
      </c>
      <c r="F29" s="37">
        <f>I23</f>
        <v>26800</v>
      </c>
      <c r="G29" s="25"/>
      <c r="H29" s="25"/>
      <c r="M29" s="39" t="s">
        <v>62</v>
      </c>
      <c r="N29" s="38"/>
      <c r="O29" s="25">
        <v>57334</v>
      </c>
      <c r="P29" s="25"/>
      <c r="Q29" s="39" t="s">
        <v>62</v>
      </c>
      <c r="R29" s="38"/>
      <c r="S29" s="25">
        <v>57334</v>
      </c>
      <c r="T29" s="25"/>
      <c r="V29" s="54"/>
    </row>
    <row r="30" spans="1:22" x14ac:dyDescent="0.25">
      <c r="A30" s="25" t="s">
        <v>20</v>
      </c>
      <c r="B30" s="37">
        <f>'SEPT 21'!D44</f>
        <v>380</v>
      </c>
      <c r="C30" s="25"/>
      <c r="D30" s="25"/>
      <c r="E30" s="25" t="s">
        <v>20</v>
      </c>
      <c r="F30" s="37">
        <f>'SEPT 21'!H44</f>
        <v>380</v>
      </c>
      <c r="G30" s="25"/>
      <c r="H30" s="25"/>
      <c r="M30" s="39"/>
      <c r="N30" s="25"/>
      <c r="O30" s="41"/>
      <c r="P30" s="25"/>
      <c r="Q30" s="39"/>
      <c r="R30" s="25"/>
      <c r="S30" s="41"/>
      <c r="T30" s="25"/>
      <c r="V30" s="54"/>
    </row>
    <row r="31" spans="1:22" x14ac:dyDescent="0.25">
      <c r="A31" s="25" t="s">
        <v>3</v>
      </c>
      <c r="B31" s="37"/>
      <c r="C31" s="25"/>
      <c r="D31" s="25"/>
      <c r="E31" s="25"/>
      <c r="F31" s="37"/>
      <c r="G31" s="25"/>
      <c r="H31" s="25"/>
      <c r="M31" s="39"/>
      <c r="N31" s="25"/>
      <c r="O31" s="41"/>
      <c r="P31" s="25"/>
      <c r="Q31" s="39"/>
      <c r="R31" s="25"/>
      <c r="S31" s="41"/>
      <c r="T31" s="25"/>
    </row>
    <row r="32" spans="1:22" x14ac:dyDescent="0.25">
      <c r="A32" s="25" t="s">
        <v>48</v>
      </c>
      <c r="B32" s="37">
        <f>F23</f>
        <v>1800</v>
      </c>
      <c r="C32" s="25"/>
      <c r="D32" s="25"/>
      <c r="E32" s="25"/>
      <c r="F32" s="37"/>
      <c r="G32" s="25"/>
      <c r="H32" s="25"/>
      <c r="L32">
        <f>30-17</f>
        <v>13</v>
      </c>
      <c r="M32" s="39"/>
      <c r="N32" s="25"/>
      <c r="O32" s="41"/>
      <c r="P32" s="25"/>
      <c r="Q32" s="39"/>
      <c r="R32" s="25"/>
      <c r="S32" s="41"/>
      <c r="T32" s="25"/>
    </row>
    <row r="33" spans="1:20" x14ac:dyDescent="0.25">
      <c r="A33" s="25" t="s">
        <v>49</v>
      </c>
      <c r="B33" s="37">
        <f>G23</f>
        <v>1000</v>
      </c>
      <c r="C33" s="25"/>
      <c r="D33" s="25"/>
      <c r="E33" s="25"/>
      <c r="F33" s="37"/>
      <c r="G33" s="25"/>
      <c r="H33" s="25"/>
      <c r="M33" s="39"/>
      <c r="N33" s="25"/>
      <c r="O33" s="41"/>
      <c r="P33" s="25"/>
      <c r="Q33" s="39"/>
      <c r="R33" s="25"/>
      <c r="S33" s="41"/>
      <c r="T33" s="25"/>
    </row>
    <row r="34" spans="1:20" x14ac:dyDescent="0.25">
      <c r="A34" s="25" t="s">
        <v>21</v>
      </c>
      <c r="B34" s="38">
        <v>0.1</v>
      </c>
      <c r="C34" s="37">
        <f>B34*B29</f>
        <v>2400</v>
      </c>
      <c r="D34" s="25"/>
      <c r="E34" s="25" t="s">
        <v>21</v>
      </c>
      <c r="F34" s="38">
        <v>0.1</v>
      </c>
      <c r="G34" s="37">
        <f>F34*B29</f>
        <v>2400</v>
      </c>
      <c r="H34" s="25"/>
      <c r="J34" s="54"/>
      <c r="M34" s="36" t="s">
        <v>13</v>
      </c>
      <c r="N34" s="42">
        <f>N19+N22+N23+N20-O24</f>
        <v>74465</v>
      </c>
      <c r="O34" s="42">
        <f>SUM(O26:O33)</f>
        <v>61129</v>
      </c>
      <c r="P34" s="42">
        <f>N34-O34</f>
        <v>13336</v>
      </c>
      <c r="Q34" s="36" t="s">
        <v>13</v>
      </c>
      <c r="R34" s="42">
        <f>R19+R20+R23-S24</f>
        <v>73265</v>
      </c>
      <c r="S34" s="42">
        <f>SUM(S26:S33)</f>
        <v>61129</v>
      </c>
      <c r="T34" s="42">
        <f>R34-S34</f>
        <v>12136</v>
      </c>
    </row>
    <row r="35" spans="1:20" x14ac:dyDescent="0.25">
      <c r="A35" s="36" t="s">
        <v>22</v>
      </c>
      <c r="B35" s="25" t="s">
        <v>23</v>
      </c>
      <c r="C35" s="25"/>
      <c r="D35" s="25"/>
      <c r="E35" s="36" t="s">
        <v>22</v>
      </c>
      <c r="F35" s="39"/>
      <c r="G35" s="25"/>
      <c r="H35" s="25"/>
      <c r="J35" s="54"/>
      <c r="M35" s="43" t="s">
        <v>25</v>
      </c>
      <c r="N35" s="44"/>
      <c r="O35" s="44" t="s">
        <v>26</v>
      </c>
      <c r="P35" s="45"/>
      <c r="Q35" s="43"/>
      <c r="R35" s="43" t="s">
        <v>27</v>
      </c>
      <c r="S35" s="3"/>
      <c r="T35" s="3"/>
    </row>
    <row r="36" spans="1:20" x14ac:dyDescent="0.25">
      <c r="A36" s="40" t="s">
        <v>24</v>
      </c>
      <c r="B36" s="38">
        <v>0.3</v>
      </c>
      <c r="C36" s="41"/>
      <c r="D36" s="25"/>
      <c r="E36" s="40" t="s">
        <v>24</v>
      </c>
      <c r="F36" s="38">
        <v>0.3</v>
      </c>
      <c r="G36" s="41"/>
      <c r="H36" s="25"/>
      <c r="J36" s="54"/>
      <c r="M36" s="43" t="s">
        <v>28</v>
      </c>
      <c r="N36" s="44"/>
      <c r="O36" s="44" t="s">
        <v>29</v>
      </c>
      <c r="P36" s="45"/>
      <c r="Q36" s="43"/>
      <c r="R36" s="43" t="s">
        <v>43</v>
      </c>
      <c r="S36" s="3"/>
      <c r="T36" s="3"/>
    </row>
    <row r="37" spans="1:20" x14ac:dyDescent="0.25">
      <c r="A37" s="39" t="s">
        <v>65</v>
      </c>
      <c r="C37">
        <v>24780</v>
      </c>
      <c r="D37" s="41"/>
      <c r="E37" s="39" t="s">
        <v>65</v>
      </c>
      <c r="G37">
        <v>24780</v>
      </c>
      <c r="H37" s="25"/>
    </row>
    <row r="38" spans="1:20" x14ac:dyDescent="0.25">
      <c r="A38" s="39"/>
      <c r="B38" s="38"/>
      <c r="C38" s="25"/>
      <c r="D38" s="25"/>
      <c r="E38" s="39"/>
      <c r="F38" s="38"/>
      <c r="G38" s="25"/>
      <c r="H38" s="25"/>
    </row>
    <row r="39" spans="1:20" x14ac:dyDescent="0.25">
      <c r="A39" s="39"/>
      <c r="B39" s="38"/>
      <c r="C39" s="25"/>
      <c r="D39" s="25"/>
      <c r="E39" s="39"/>
      <c r="F39" s="38"/>
      <c r="G39" s="25"/>
      <c r="H39" s="25"/>
    </row>
    <row r="40" spans="1:20" x14ac:dyDescent="0.25">
      <c r="A40" s="39"/>
      <c r="B40" s="25"/>
      <c r="C40" s="41"/>
      <c r="D40" s="25"/>
      <c r="E40" s="39"/>
      <c r="F40" s="25"/>
      <c r="G40" s="41"/>
      <c r="H40" s="25"/>
    </row>
    <row r="41" spans="1:20" x14ac:dyDescent="0.25">
      <c r="A41" s="39"/>
      <c r="B41" s="25"/>
      <c r="C41" s="41"/>
      <c r="D41" s="25"/>
      <c r="E41" s="39"/>
      <c r="F41" s="25"/>
      <c r="G41" s="41"/>
      <c r="H41" s="25"/>
    </row>
    <row r="42" spans="1:20" x14ac:dyDescent="0.25">
      <c r="A42" s="39"/>
      <c r="B42" s="25"/>
      <c r="C42" s="41"/>
      <c r="D42" s="25"/>
      <c r="E42" s="39"/>
      <c r="F42" s="25"/>
      <c r="G42" s="41"/>
      <c r="H42" s="25"/>
    </row>
    <row r="43" spans="1:20" x14ac:dyDescent="0.25">
      <c r="A43" s="39"/>
      <c r="B43" s="25"/>
      <c r="C43" s="41"/>
      <c r="D43" s="25"/>
      <c r="E43" s="39"/>
      <c r="F43" s="25"/>
      <c r="G43" s="41"/>
      <c r="H43" s="25"/>
    </row>
    <row r="44" spans="1:20" x14ac:dyDescent="0.25">
      <c r="A44" s="36" t="s">
        <v>13</v>
      </c>
      <c r="B44" s="42">
        <f>B29+B32+B33+B30-C34</f>
        <v>24780</v>
      </c>
      <c r="C44" s="42">
        <f>SUM(C36:C43)</f>
        <v>24780</v>
      </c>
      <c r="D44" s="42">
        <f>B44-C44</f>
        <v>0</v>
      </c>
      <c r="E44" s="36" t="s">
        <v>13</v>
      </c>
      <c r="F44" s="42">
        <f>F29+F30+F33-G34</f>
        <v>24780</v>
      </c>
      <c r="G44" s="42">
        <f>SUM(G36:G43)</f>
        <v>24780</v>
      </c>
      <c r="H44" s="42">
        <f>F44-G44</f>
        <v>0</v>
      </c>
    </row>
    <row r="45" spans="1:20" x14ac:dyDescent="0.25">
      <c r="A45" s="43" t="s">
        <v>25</v>
      </c>
      <c r="B45" s="44"/>
      <c r="C45" s="44" t="s">
        <v>26</v>
      </c>
      <c r="D45" s="45"/>
      <c r="E45" s="43"/>
      <c r="F45" s="43" t="s">
        <v>27</v>
      </c>
      <c r="G45" s="3"/>
      <c r="H45" s="3"/>
    </row>
    <row r="46" spans="1:20" x14ac:dyDescent="0.25">
      <c r="A46" s="43" t="s">
        <v>28</v>
      </c>
      <c r="B46" s="44"/>
      <c r="C46" s="44" t="s">
        <v>29</v>
      </c>
      <c r="D46" s="45"/>
      <c r="E46" s="43"/>
      <c r="F46" s="43" t="s">
        <v>43</v>
      </c>
      <c r="G46" s="3"/>
      <c r="H46" s="3"/>
    </row>
  </sheetData>
  <pageMargins left="0.7" right="0.7" top="0.75" bottom="0.75" header="0.3" footer="0.3"/>
  <pageSetup paperSize="0" orientation="portrait" horizontalDpi="203" verticalDpi="20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46"/>
  <sheetViews>
    <sheetView topLeftCell="J7" workbookViewId="0">
      <selection activeCell="S39" sqref="S39"/>
    </sheetView>
  </sheetViews>
  <sheetFormatPr defaultRowHeight="15" x14ac:dyDescent="0.25"/>
  <cols>
    <col min="1" max="1" width="26.28515625" customWidth="1"/>
    <col min="5" max="5" width="9.28515625" customWidth="1"/>
    <col min="13" max="13" width="18.28515625" customWidth="1"/>
  </cols>
  <sheetData>
    <row r="2" spans="1:22" ht="15.75" x14ac:dyDescent="0.25">
      <c r="B2" s="1" t="s">
        <v>44</v>
      </c>
      <c r="C2" s="1"/>
      <c r="D2" s="1"/>
      <c r="E2" s="1"/>
      <c r="F2" s="1"/>
      <c r="G2" s="1"/>
      <c r="H2" s="2" t="s">
        <v>46</v>
      </c>
      <c r="I2" s="3">
        <v>610272317011</v>
      </c>
      <c r="J2" s="3"/>
      <c r="N2" s="1" t="s">
        <v>44</v>
      </c>
      <c r="O2" s="1"/>
      <c r="P2" s="1"/>
      <c r="Q2" s="1"/>
      <c r="R2" s="1"/>
      <c r="S2" s="1"/>
      <c r="T2" s="2" t="s">
        <v>46</v>
      </c>
      <c r="U2" s="3">
        <v>610272317011</v>
      </c>
      <c r="V2" s="3"/>
    </row>
    <row r="3" spans="1:22" ht="15.75" x14ac:dyDescent="0.25">
      <c r="A3" s="3"/>
      <c r="B3" s="1" t="s">
        <v>0</v>
      </c>
      <c r="C3" s="1"/>
      <c r="D3" s="1"/>
      <c r="F3" s="1"/>
      <c r="G3" s="1"/>
      <c r="H3" s="4"/>
      <c r="I3" s="3"/>
      <c r="J3" s="3"/>
      <c r="M3" s="3"/>
      <c r="N3" s="1" t="s">
        <v>0</v>
      </c>
      <c r="O3" s="1"/>
      <c r="P3" s="1"/>
      <c r="R3" s="1"/>
      <c r="S3" s="1"/>
      <c r="T3" s="4"/>
      <c r="U3" s="3"/>
      <c r="V3" s="3"/>
    </row>
    <row r="4" spans="1:22" ht="18.75" x14ac:dyDescent="0.3">
      <c r="A4" s="5"/>
      <c r="B4" s="1" t="s">
        <v>66</v>
      </c>
      <c r="C4" s="1"/>
      <c r="D4" s="1"/>
      <c r="E4" s="1"/>
      <c r="F4" s="1"/>
      <c r="G4" s="1"/>
      <c r="H4" s="6"/>
      <c r="I4" s="7"/>
      <c r="J4" s="3"/>
      <c r="M4" s="5"/>
      <c r="N4" s="1" t="s">
        <v>66</v>
      </c>
      <c r="O4" s="1"/>
      <c r="P4" s="1"/>
      <c r="Q4" s="1"/>
      <c r="R4" s="1"/>
      <c r="S4" s="1"/>
      <c r="T4" s="6"/>
      <c r="U4" s="7"/>
      <c r="V4" s="3"/>
    </row>
    <row r="5" spans="1:22" x14ac:dyDescent="0.25">
      <c r="A5" s="8" t="s">
        <v>1</v>
      </c>
      <c r="B5" s="8" t="s">
        <v>2</v>
      </c>
      <c r="C5" s="8" t="s">
        <v>3</v>
      </c>
      <c r="D5" s="9" t="s">
        <v>4</v>
      </c>
      <c r="E5" s="10" t="s">
        <v>5</v>
      </c>
      <c r="F5" s="9" t="s">
        <v>48</v>
      </c>
      <c r="G5" s="10" t="s">
        <v>49</v>
      </c>
      <c r="H5" s="9" t="s">
        <v>6</v>
      </c>
      <c r="I5" s="10" t="s">
        <v>7</v>
      </c>
      <c r="J5" s="11" t="s">
        <v>8</v>
      </c>
      <c r="M5" s="8" t="s">
        <v>1</v>
      </c>
      <c r="N5" s="8" t="s">
        <v>2</v>
      </c>
      <c r="O5" s="8" t="s">
        <v>3</v>
      </c>
      <c r="P5" s="9" t="s">
        <v>4</v>
      </c>
      <c r="Q5" s="10" t="s">
        <v>5</v>
      </c>
      <c r="R5" s="9" t="s">
        <v>48</v>
      </c>
      <c r="S5" s="10" t="s">
        <v>49</v>
      </c>
      <c r="T5" s="9" t="s">
        <v>6</v>
      </c>
      <c r="U5" s="10" t="s">
        <v>7</v>
      </c>
      <c r="V5" s="11" t="s">
        <v>8</v>
      </c>
    </row>
    <row r="6" spans="1:22" x14ac:dyDescent="0.25">
      <c r="A6" s="12"/>
      <c r="B6" s="13"/>
      <c r="C6" s="49"/>
      <c r="D6" s="49">
        <f>'OCTOBER 21'!J6</f>
        <v>0</v>
      </c>
      <c r="E6" s="16"/>
      <c r="F6" s="15"/>
      <c r="G6" s="16"/>
      <c r="H6" s="16">
        <f>E6+F6+G6</f>
        <v>0</v>
      </c>
      <c r="I6" s="16"/>
      <c r="J6" s="17">
        <f>H6-I6</f>
        <v>0</v>
      </c>
      <c r="M6" s="12" t="s">
        <v>52</v>
      </c>
      <c r="N6" s="13"/>
      <c r="O6" s="49"/>
      <c r="P6" s="49">
        <f>'OCTOBER 21'!V6</f>
        <v>0</v>
      </c>
      <c r="Q6" s="16">
        <v>12000</v>
      </c>
      <c r="R6" s="15">
        <v>300</v>
      </c>
      <c r="S6" s="16">
        <v>300</v>
      </c>
      <c r="T6" s="16">
        <f>Q6+R6+S6+P6</f>
        <v>12600</v>
      </c>
      <c r="U6" s="16">
        <v>12600</v>
      </c>
      <c r="V6" s="17">
        <f>T6-U6</f>
        <v>0</v>
      </c>
    </row>
    <row r="7" spans="1:22" x14ac:dyDescent="0.25">
      <c r="A7" s="47" t="s">
        <v>32</v>
      </c>
      <c r="B7" s="13">
        <v>2</v>
      </c>
      <c r="C7" s="49"/>
      <c r="D7" s="49">
        <f>'OCTOBER 21'!J7</f>
        <v>0</v>
      </c>
      <c r="E7" s="16"/>
      <c r="F7" s="15"/>
      <c r="G7" s="16"/>
      <c r="H7" s="16">
        <f t="shared" ref="H7:H20" si="0">E7+F7+G7</f>
        <v>0</v>
      </c>
      <c r="I7" s="16"/>
      <c r="J7" s="17">
        <f t="shared" ref="J7:J20" si="1">H7-I7</f>
        <v>0</v>
      </c>
      <c r="M7" s="47" t="s">
        <v>53</v>
      </c>
      <c r="N7" s="13">
        <v>2</v>
      </c>
      <c r="O7" s="49"/>
      <c r="P7" s="49">
        <f>'OCTOBER 21'!V7</f>
        <v>300</v>
      </c>
      <c r="Q7" s="16">
        <v>12000</v>
      </c>
      <c r="R7" s="15">
        <v>1050</v>
      </c>
      <c r="S7" s="16">
        <v>300</v>
      </c>
      <c r="T7" s="16">
        <f t="shared" ref="T7:T12" si="2">Q7+R7+S7+P7</f>
        <v>13650</v>
      </c>
      <c r="U7" s="16">
        <v>13350</v>
      </c>
      <c r="V7" s="17">
        <f t="shared" ref="V7:V12" si="3">T7-U7</f>
        <v>300</v>
      </c>
    </row>
    <row r="8" spans="1:22" x14ac:dyDescent="0.25">
      <c r="A8" s="18" t="s">
        <v>33</v>
      </c>
      <c r="B8" s="13">
        <v>3</v>
      </c>
      <c r="C8" s="49"/>
      <c r="D8" s="49">
        <f>'OCTOBER 21'!J8</f>
        <v>0</v>
      </c>
      <c r="E8" s="16">
        <v>3000</v>
      </c>
      <c r="F8" s="15">
        <v>300</v>
      </c>
      <c r="G8" s="16">
        <v>200</v>
      </c>
      <c r="H8" s="16">
        <f t="shared" si="0"/>
        <v>3500</v>
      </c>
      <c r="I8" s="16">
        <v>3500</v>
      </c>
      <c r="J8" s="17">
        <f t="shared" si="1"/>
        <v>0</v>
      </c>
      <c r="M8" s="18" t="s">
        <v>54</v>
      </c>
      <c r="N8" s="13">
        <v>3</v>
      </c>
      <c r="O8" s="49"/>
      <c r="P8" s="49">
        <f>'OCTOBER 21'!V8</f>
        <v>100</v>
      </c>
      <c r="Q8" s="16">
        <v>12000</v>
      </c>
      <c r="R8" s="15">
        <v>900</v>
      </c>
      <c r="S8" s="16">
        <v>300</v>
      </c>
      <c r="T8" s="16">
        <f t="shared" si="2"/>
        <v>13300</v>
      </c>
      <c r="U8" s="16">
        <v>13100</v>
      </c>
      <c r="V8" s="17">
        <f t="shared" si="3"/>
        <v>200</v>
      </c>
    </row>
    <row r="9" spans="1:22" x14ac:dyDescent="0.25">
      <c r="A9" s="46" t="s">
        <v>9</v>
      </c>
      <c r="B9" s="13">
        <v>4</v>
      </c>
      <c r="C9" s="49"/>
      <c r="D9" s="49">
        <f>'OCTOBER 21'!J9</f>
        <v>0</v>
      </c>
      <c r="E9" s="16"/>
      <c r="F9" s="15"/>
      <c r="G9" s="16"/>
      <c r="H9" s="16">
        <f t="shared" si="0"/>
        <v>0</v>
      </c>
      <c r="I9" s="16"/>
      <c r="J9" s="17">
        <f>H9-I9</f>
        <v>0</v>
      </c>
      <c r="M9" s="48" t="s">
        <v>55</v>
      </c>
      <c r="N9" s="13">
        <v>4</v>
      </c>
      <c r="O9" s="49"/>
      <c r="P9" s="49">
        <f>'OCTOBER 21'!V9</f>
        <v>300</v>
      </c>
      <c r="Q9" s="16">
        <v>10000</v>
      </c>
      <c r="R9" s="15">
        <v>300</v>
      </c>
      <c r="S9" s="16">
        <v>300</v>
      </c>
      <c r="T9" s="16">
        <f t="shared" si="2"/>
        <v>10900</v>
      </c>
      <c r="U9" s="16">
        <v>10500</v>
      </c>
      <c r="V9" s="17">
        <f t="shared" si="3"/>
        <v>400</v>
      </c>
    </row>
    <row r="10" spans="1:22" x14ac:dyDescent="0.25">
      <c r="A10" s="19" t="s">
        <v>59</v>
      </c>
      <c r="B10" s="13">
        <v>5</v>
      </c>
      <c r="C10" s="49"/>
      <c r="D10" s="49">
        <f>'OCTOBER 21'!J10</f>
        <v>0</v>
      </c>
      <c r="E10" s="16">
        <v>3000</v>
      </c>
      <c r="F10" s="15">
        <v>300</v>
      </c>
      <c r="G10" s="16">
        <v>200</v>
      </c>
      <c r="H10" s="16">
        <f t="shared" si="0"/>
        <v>3500</v>
      </c>
      <c r="I10" s="16">
        <v>3500</v>
      </c>
      <c r="J10" s="17">
        <f>H10-I10</f>
        <v>0</v>
      </c>
      <c r="M10" s="19" t="s">
        <v>56</v>
      </c>
      <c r="N10" s="13">
        <v>5</v>
      </c>
      <c r="O10" s="49"/>
      <c r="P10" s="49">
        <f>'OCTOBER 21'!V10</f>
        <v>300</v>
      </c>
      <c r="Q10" s="16">
        <v>10000</v>
      </c>
      <c r="R10" s="15">
        <v>300</v>
      </c>
      <c r="S10" s="16">
        <v>300</v>
      </c>
      <c r="T10" s="16">
        <f t="shared" si="2"/>
        <v>10900</v>
      </c>
      <c r="U10" s="16">
        <f>10300</f>
        <v>10300</v>
      </c>
      <c r="V10" s="17">
        <f t="shared" si="3"/>
        <v>600</v>
      </c>
    </row>
    <row r="11" spans="1:22" x14ac:dyDescent="0.25">
      <c r="A11" s="53" t="s">
        <v>9</v>
      </c>
      <c r="B11" s="13">
        <v>6</v>
      </c>
      <c r="C11" s="49"/>
      <c r="D11" s="49">
        <f>'OCTOBER 21'!J11</f>
        <v>0</v>
      </c>
      <c r="E11" s="16"/>
      <c r="F11" s="15"/>
      <c r="G11" s="16"/>
      <c r="H11" s="16">
        <f>E11+F11+G11</f>
        <v>0</v>
      </c>
      <c r="I11" s="16"/>
      <c r="J11" s="17">
        <f t="shared" si="1"/>
        <v>0</v>
      </c>
      <c r="M11" s="20" t="s">
        <v>57</v>
      </c>
      <c r="N11" s="13">
        <v>6</v>
      </c>
      <c r="O11" s="49"/>
      <c r="P11" s="49">
        <f>'OCTOBER 21'!V11</f>
        <v>200</v>
      </c>
      <c r="Q11" s="16">
        <v>10000</v>
      </c>
      <c r="R11" s="15">
        <v>300</v>
      </c>
      <c r="S11" s="16">
        <v>300</v>
      </c>
      <c r="T11" s="16">
        <f t="shared" si="2"/>
        <v>10800</v>
      </c>
      <c r="U11" s="16">
        <v>10500</v>
      </c>
      <c r="V11" s="17">
        <f t="shared" si="3"/>
        <v>300</v>
      </c>
    </row>
    <row r="12" spans="1:22" x14ac:dyDescent="0.25">
      <c r="A12" s="46" t="s">
        <v>36</v>
      </c>
      <c r="B12" s="13">
        <v>7</v>
      </c>
      <c r="C12" s="49"/>
      <c r="D12" s="49">
        <f>'OCTOBER 21'!J12</f>
        <v>0</v>
      </c>
      <c r="E12" s="16"/>
      <c r="F12" s="15"/>
      <c r="G12" s="16"/>
      <c r="H12" s="16">
        <f t="shared" si="0"/>
        <v>0</v>
      </c>
      <c r="I12" s="16"/>
      <c r="J12" s="17">
        <f t="shared" si="1"/>
        <v>0</v>
      </c>
      <c r="K12" t="s">
        <v>45</v>
      </c>
      <c r="M12" s="46" t="s">
        <v>58</v>
      </c>
      <c r="N12" s="13">
        <v>7</v>
      </c>
      <c r="O12" s="49"/>
      <c r="P12" s="49">
        <f>'OCTOBER 21'!V12</f>
        <v>0</v>
      </c>
      <c r="Q12" s="16">
        <v>8500</v>
      </c>
      <c r="R12" s="15"/>
      <c r="S12" s="16">
        <v>300</v>
      </c>
      <c r="T12" s="16">
        <f t="shared" si="2"/>
        <v>8800</v>
      </c>
      <c r="U12" s="16">
        <f>8800</f>
        <v>8800</v>
      </c>
      <c r="V12" s="17">
        <f t="shared" si="3"/>
        <v>0</v>
      </c>
    </row>
    <row r="13" spans="1:22" x14ac:dyDescent="0.25">
      <c r="A13" s="22" t="s">
        <v>37</v>
      </c>
      <c r="B13" s="13">
        <v>8</v>
      </c>
      <c r="C13" s="49"/>
      <c r="D13" s="49">
        <f>'OCTOBER 21'!J13</f>
        <v>0</v>
      </c>
      <c r="E13" s="16">
        <v>2000</v>
      </c>
      <c r="F13" s="15">
        <v>300</v>
      </c>
      <c r="G13" s="16">
        <v>200</v>
      </c>
      <c r="H13" s="16">
        <f t="shared" si="0"/>
        <v>2500</v>
      </c>
      <c r="I13" s="16">
        <v>2500</v>
      </c>
      <c r="J13" s="17">
        <f t="shared" si="1"/>
        <v>0</v>
      </c>
      <c r="M13" s="24" t="s">
        <v>13</v>
      </c>
      <c r="N13" s="25"/>
      <c r="O13" s="51"/>
      <c r="P13" s="51">
        <f>SUM(P6:P12)</f>
        <v>1200</v>
      </c>
      <c r="Q13" s="52">
        <f t="shared" ref="Q13:U13" si="4">SUM(Q6:Q12)</f>
        <v>74500</v>
      </c>
      <c r="R13" s="15">
        <f t="shared" si="4"/>
        <v>3150</v>
      </c>
      <c r="S13" s="26">
        <f>SUM(S6:S12)</f>
        <v>2100</v>
      </c>
      <c r="T13" s="16">
        <f>SUM(T6:T12)</f>
        <v>80950</v>
      </c>
      <c r="U13" s="16">
        <f t="shared" si="4"/>
        <v>79150</v>
      </c>
      <c r="V13" s="16">
        <f>SUM(V6:V12)</f>
        <v>1800</v>
      </c>
    </row>
    <row r="14" spans="1:22" x14ac:dyDescent="0.25">
      <c r="A14" s="21" t="s">
        <v>9</v>
      </c>
      <c r="B14" s="13">
        <v>9</v>
      </c>
      <c r="C14" s="49"/>
      <c r="D14" s="49">
        <f>'OCTOBER 21'!J14</f>
        <v>0</v>
      </c>
      <c r="E14" s="16"/>
      <c r="F14" s="15"/>
      <c r="G14" s="16"/>
      <c r="H14" s="16">
        <f t="shared" si="0"/>
        <v>0</v>
      </c>
      <c r="I14" s="16"/>
      <c r="J14" s="17">
        <f>H14-I14</f>
        <v>0</v>
      </c>
    </row>
    <row r="15" spans="1:22" x14ac:dyDescent="0.25">
      <c r="A15" s="21" t="s">
        <v>9</v>
      </c>
      <c r="B15" s="23">
        <v>10</v>
      </c>
      <c r="C15" s="50"/>
      <c r="D15" s="49">
        <f>'OCTOBER 21'!J15</f>
        <v>0</v>
      </c>
      <c r="E15" s="16"/>
      <c r="F15" s="15"/>
      <c r="G15" s="16"/>
      <c r="H15" s="16">
        <f t="shared" si="0"/>
        <v>0</v>
      </c>
      <c r="I15" s="16"/>
      <c r="J15" s="17">
        <f>H15-I15</f>
        <v>0</v>
      </c>
    </row>
    <row r="16" spans="1:22" x14ac:dyDescent="0.25">
      <c r="A16" s="21" t="s">
        <v>9</v>
      </c>
      <c r="B16" s="13">
        <v>11</v>
      </c>
      <c r="C16" s="49"/>
      <c r="D16" s="49">
        <f>'OCTOBER 21'!J16</f>
        <v>0</v>
      </c>
      <c r="E16" s="16"/>
      <c r="F16" s="15"/>
      <c r="G16" s="16"/>
      <c r="H16" s="16">
        <f>E16+F16+G16</f>
        <v>0</v>
      </c>
      <c r="I16" s="16"/>
      <c r="J16" s="17">
        <f>H16-I16</f>
        <v>0</v>
      </c>
      <c r="M16" s="3" t="s">
        <v>14</v>
      </c>
      <c r="N16" s="28"/>
      <c r="O16" s="28"/>
      <c r="P16" s="28"/>
      <c r="Q16" s="29"/>
      <c r="R16" s="30"/>
      <c r="S16" s="31"/>
      <c r="T16" s="32"/>
    </row>
    <row r="17" spans="1:22" x14ac:dyDescent="0.25">
      <c r="A17" s="21" t="s">
        <v>9</v>
      </c>
      <c r="B17" s="23">
        <v>12</v>
      </c>
      <c r="C17" s="50"/>
      <c r="D17" s="49">
        <f>'OCTOBER 21'!J17</f>
        <v>0</v>
      </c>
      <c r="E17" s="16"/>
      <c r="F17" s="15"/>
      <c r="G17" s="16"/>
      <c r="H17" s="16">
        <f t="shared" si="0"/>
        <v>0</v>
      </c>
      <c r="I17" s="16"/>
      <c r="J17" s="17">
        <f>H17-I17</f>
        <v>0</v>
      </c>
      <c r="M17" s="34" t="s">
        <v>15</v>
      </c>
      <c r="N17" s="34"/>
      <c r="O17" s="34"/>
      <c r="P17" s="35"/>
      <c r="Q17" s="34" t="s">
        <v>7</v>
      </c>
      <c r="R17" s="3"/>
      <c r="S17" s="3"/>
      <c r="T17" s="3"/>
    </row>
    <row r="18" spans="1:22" x14ac:dyDescent="0.25">
      <c r="A18" s="46" t="s">
        <v>39</v>
      </c>
      <c r="B18" s="13">
        <v>13</v>
      </c>
      <c r="C18" s="49"/>
      <c r="D18" s="49">
        <f>'OCTOBER 21'!J18</f>
        <v>0</v>
      </c>
      <c r="E18" s="16"/>
      <c r="F18" s="15"/>
      <c r="G18" s="16"/>
      <c r="H18" s="16">
        <f t="shared" si="0"/>
        <v>0</v>
      </c>
      <c r="I18" s="16"/>
      <c r="J18" s="17">
        <f>H18-I18</f>
        <v>0</v>
      </c>
      <c r="M18" s="36" t="s">
        <v>16</v>
      </c>
      <c r="N18" s="36" t="s">
        <v>17</v>
      </c>
      <c r="O18" s="36" t="s">
        <v>18</v>
      </c>
      <c r="P18" s="36" t="s">
        <v>19</v>
      </c>
      <c r="Q18" s="36" t="s">
        <v>16</v>
      </c>
      <c r="R18" s="36" t="s">
        <v>17</v>
      </c>
      <c r="S18" s="36" t="s">
        <v>18</v>
      </c>
      <c r="T18" s="36" t="s">
        <v>19</v>
      </c>
    </row>
    <row r="19" spans="1:22" x14ac:dyDescent="0.25">
      <c r="A19" s="18" t="s">
        <v>40</v>
      </c>
      <c r="B19" s="13" t="s">
        <v>10</v>
      </c>
      <c r="C19" s="49"/>
      <c r="D19" s="49">
        <f>'OCTOBER 21'!J19</f>
        <v>0</v>
      </c>
      <c r="E19" s="16">
        <v>6000</v>
      </c>
      <c r="F19" s="15">
        <v>300</v>
      </c>
      <c r="G19" s="16">
        <v>200</v>
      </c>
      <c r="H19" s="16">
        <f t="shared" si="0"/>
        <v>6500</v>
      </c>
      <c r="I19" s="16">
        <v>6500</v>
      </c>
      <c r="J19" s="17">
        <f t="shared" si="1"/>
        <v>0</v>
      </c>
      <c r="M19" s="25" t="s">
        <v>69</v>
      </c>
      <c r="N19" s="37">
        <f>Q13</f>
        <v>74500</v>
      </c>
      <c r="O19" s="25"/>
      <c r="P19" s="25"/>
      <c r="Q19" s="25" t="s">
        <v>69</v>
      </c>
      <c r="R19" s="37">
        <f>U13</f>
        <v>79150</v>
      </c>
      <c r="S19" s="25"/>
      <c r="T19" s="25"/>
    </row>
    <row r="20" spans="1:22" x14ac:dyDescent="0.25">
      <c r="A20" s="12" t="s">
        <v>41</v>
      </c>
      <c r="B20" s="13" t="s">
        <v>11</v>
      </c>
      <c r="C20" s="49"/>
      <c r="D20" s="49">
        <f>'OCTOBER 21'!J20</f>
        <v>0</v>
      </c>
      <c r="E20" s="16">
        <v>5000</v>
      </c>
      <c r="F20" s="15">
        <v>300</v>
      </c>
      <c r="G20" s="16">
        <v>200</v>
      </c>
      <c r="H20" s="16">
        <f t="shared" si="0"/>
        <v>5500</v>
      </c>
      <c r="I20" s="16">
        <v>5500</v>
      </c>
      <c r="J20" s="17">
        <f t="shared" si="1"/>
        <v>0</v>
      </c>
      <c r="M20" s="25" t="s">
        <v>20</v>
      </c>
      <c r="N20" s="37">
        <f>'OCTOBER 21'!P34</f>
        <v>13336</v>
      </c>
      <c r="O20" s="25"/>
      <c r="P20" s="25"/>
      <c r="Q20" s="25" t="s">
        <v>20</v>
      </c>
      <c r="R20" s="37">
        <f>'OCTOBER 21'!T34</f>
        <v>12136</v>
      </c>
      <c r="S20" s="25"/>
      <c r="T20" s="25"/>
    </row>
    <row r="21" spans="1:22" x14ac:dyDescent="0.25">
      <c r="A21" s="12" t="s">
        <v>42</v>
      </c>
      <c r="B21" s="13" t="s">
        <v>12</v>
      </c>
      <c r="C21" s="49"/>
      <c r="D21" s="49">
        <f>'OCTOBER 21'!J21</f>
        <v>0</v>
      </c>
      <c r="E21" s="16">
        <v>5000</v>
      </c>
      <c r="F21" s="15">
        <v>300</v>
      </c>
      <c r="G21" s="16"/>
      <c r="H21" s="16">
        <f>E21+F21+G21</f>
        <v>5300</v>
      </c>
      <c r="I21" s="16">
        <v>5300</v>
      </c>
      <c r="J21" s="17">
        <f>H21-I21</f>
        <v>0</v>
      </c>
      <c r="M21" s="25" t="s">
        <v>3</v>
      </c>
      <c r="N21" s="37"/>
      <c r="O21" s="25"/>
      <c r="P21" s="25"/>
      <c r="Q21" s="25"/>
      <c r="R21" s="37"/>
      <c r="S21" s="25"/>
      <c r="T21" s="25"/>
    </row>
    <row r="22" spans="1:22" x14ac:dyDescent="0.25">
      <c r="A22" s="12"/>
      <c r="B22" s="13"/>
      <c r="C22" s="49"/>
      <c r="D22" s="49">
        <f>'OCTOBER 21'!J22</f>
        <v>0</v>
      </c>
      <c r="E22" s="16"/>
      <c r="F22" s="15"/>
      <c r="G22" s="16"/>
      <c r="H22" s="16">
        <f>E22+F22+G22</f>
        <v>0</v>
      </c>
      <c r="I22" s="16"/>
      <c r="J22" s="17">
        <f>H22-I22</f>
        <v>0</v>
      </c>
      <c r="M22" s="25" t="s">
        <v>48</v>
      </c>
      <c r="N22" s="37">
        <f>R13</f>
        <v>3150</v>
      </c>
      <c r="O22" s="25"/>
      <c r="P22" s="25"/>
      <c r="Q22" s="25"/>
      <c r="R22" s="37"/>
      <c r="S22" s="25"/>
      <c r="T22" s="25"/>
    </row>
    <row r="23" spans="1:22" x14ac:dyDescent="0.25">
      <c r="A23" s="24" t="s">
        <v>13</v>
      </c>
      <c r="B23" s="25"/>
      <c r="C23" s="51"/>
      <c r="D23" s="49">
        <f>SUM(D6:D22)</f>
        <v>0</v>
      </c>
      <c r="E23" s="14">
        <f t="shared" ref="E23:J23" si="5">SUM(E6:E22)</f>
        <v>24000</v>
      </c>
      <c r="F23" s="15">
        <f t="shared" si="5"/>
        <v>1800</v>
      </c>
      <c r="G23" s="26">
        <f t="shared" si="5"/>
        <v>1000</v>
      </c>
      <c r="H23" s="16">
        <f t="shared" si="5"/>
        <v>26800</v>
      </c>
      <c r="I23" s="16">
        <f t="shared" si="5"/>
        <v>26800</v>
      </c>
      <c r="J23" s="16">
        <f t="shared" si="5"/>
        <v>0</v>
      </c>
      <c r="M23" s="25" t="s">
        <v>49</v>
      </c>
      <c r="N23" s="37">
        <f>S13</f>
        <v>2100</v>
      </c>
      <c r="O23" s="25"/>
      <c r="P23" s="25"/>
      <c r="Q23" s="25"/>
      <c r="R23" s="37"/>
      <c r="S23" s="25"/>
      <c r="T23" s="25"/>
    </row>
    <row r="24" spans="1:22" x14ac:dyDescent="0.25">
      <c r="F24" s="15">
        <f>'[1]MAY 21'!H22:H38</f>
        <v>0</v>
      </c>
      <c r="J24" s="27"/>
      <c r="M24" s="25" t="s">
        <v>21</v>
      </c>
      <c r="N24" s="38">
        <v>0.1</v>
      </c>
      <c r="O24" s="37">
        <f>N24*N19</f>
        <v>7450</v>
      </c>
      <c r="P24" s="25"/>
      <c r="Q24" s="25" t="s">
        <v>21</v>
      </c>
      <c r="R24" s="38">
        <v>0.1</v>
      </c>
      <c r="S24" s="37">
        <f>R24*N19</f>
        <v>7450</v>
      </c>
      <c r="T24" s="25"/>
      <c r="V24" s="27"/>
    </row>
    <row r="25" spans="1:22" x14ac:dyDescent="0.25">
      <c r="M25" s="36" t="s">
        <v>22</v>
      </c>
      <c r="N25" s="25" t="s">
        <v>23</v>
      </c>
      <c r="O25" s="25"/>
      <c r="P25" s="25"/>
      <c r="Q25" s="36" t="s">
        <v>22</v>
      </c>
      <c r="R25" s="39"/>
      <c r="S25" s="25"/>
      <c r="T25" s="25"/>
    </row>
    <row r="26" spans="1:22" x14ac:dyDescent="0.25">
      <c r="A26" s="3" t="s">
        <v>14</v>
      </c>
      <c r="B26" s="28"/>
      <c r="C26" s="28"/>
      <c r="D26" s="28"/>
      <c r="E26" s="29"/>
      <c r="F26" s="30"/>
      <c r="G26" s="31"/>
      <c r="H26" s="32"/>
      <c r="I26" s="31"/>
      <c r="J26" s="33"/>
      <c r="M26" s="40" t="s">
        <v>24</v>
      </c>
      <c r="N26" s="38">
        <v>0.3</v>
      </c>
      <c r="O26" s="41"/>
      <c r="P26" s="25"/>
      <c r="Q26" s="40" t="s">
        <v>24</v>
      </c>
      <c r="R26" s="38">
        <v>0.3</v>
      </c>
      <c r="S26" s="41"/>
      <c r="T26" s="25"/>
      <c r="U26" s="31"/>
      <c r="V26" s="33"/>
    </row>
    <row r="27" spans="1:22" x14ac:dyDescent="0.25">
      <c r="A27" s="34" t="s">
        <v>15</v>
      </c>
      <c r="B27" s="34"/>
      <c r="C27" s="34"/>
      <c r="D27" s="35"/>
      <c r="E27" s="34" t="s">
        <v>7</v>
      </c>
      <c r="F27" s="3"/>
      <c r="G27" s="3"/>
      <c r="H27" s="3"/>
      <c r="M27" s="39"/>
      <c r="P27" s="41"/>
      <c r="Q27" s="39"/>
      <c r="T27" s="25"/>
      <c r="U27" s="54">
        <f>N19-O24</f>
        <v>67050</v>
      </c>
    </row>
    <row r="28" spans="1:22" x14ac:dyDescent="0.25">
      <c r="A28" s="36" t="s">
        <v>16</v>
      </c>
      <c r="B28" s="36" t="s">
        <v>17</v>
      </c>
      <c r="C28" s="36" t="s">
        <v>18</v>
      </c>
      <c r="D28" s="36" t="s">
        <v>19</v>
      </c>
      <c r="E28" s="36" t="s">
        <v>16</v>
      </c>
      <c r="F28" s="36" t="s">
        <v>17</v>
      </c>
      <c r="G28" s="36" t="s">
        <v>18</v>
      </c>
      <c r="H28" s="36" t="s">
        <v>19</v>
      </c>
      <c r="M28" s="39" t="s">
        <v>61</v>
      </c>
      <c r="N28" s="38"/>
      <c r="O28" s="25"/>
      <c r="P28" s="25"/>
      <c r="Q28" s="39" t="s">
        <v>61</v>
      </c>
      <c r="R28" s="38"/>
      <c r="S28" s="25"/>
      <c r="T28" s="25"/>
      <c r="U28" s="54">
        <f>U27-O29-O31</f>
        <v>7717</v>
      </c>
      <c r="V28" s="54">
        <f>U28+N23+N22</f>
        <v>12967</v>
      </c>
    </row>
    <row r="29" spans="1:22" x14ac:dyDescent="0.25">
      <c r="A29" s="25" t="s">
        <v>69</v>
      </c>
      <c r="B29" s="37">
        <f>E23</f>
        <v>24000</v>
      </c>
      <c r="C29" s="25"/>
      <c r="D29" s="25"/>
      <c r="E29" s="25" t="s">
        <v>69</v>
      </c>
      <c r="F29" s="37">
        <f>I23</f>
        <v>26800</v>
      </c>
      <c r="G29" s="25"/>
      <c r="H29" s="25"/>
      <c r="M29" s="39" t="s">
        <v>62</v>
      </c>
      <c r="N29" s="38"/>
      <c r="O29" s="25">
        <v>53333</v>
      </c>
      <c r="P29" s="25"/>
      <c r="Q29" s="39" t="s">
        <v>62</v>
      </c>
      <c r="R29" s="38"/>
      <c r="S29" s="25">
        <v>53333</v>
      </c>
      <c r="T29" s="25"/>
    </row>
    <row r="30" spans="1:22" x14ac:dyDescent="0.25">
      <c r="A30" s="25" t="s">
        <v>20</v>
      </c>
      <c r="B30" s="37">
        <f>'OCTOBER 21'!D44</f>
        <v>0</v>
      </c>
      <c r="C30" s="25"/>
      <c r="D30" s="25"/>
      <c r="E30" s="25" t="s">
        <v>20</v>
      </c>
      <c r="F30" s="37">
        <f>'OCTOBER 21'!H44</f>
        <v>0</v>
      </c>
      <c r="G30" s="25"/>
      <c r="H30" s="25"/>
      <c r="M30" s="39" t="s">
        <v>68</v>
      </c>
      <c r="N30" s="25"/>
      <c r="O30" s="41">
        <v>13336</v>
      </c>
      <c r="P30" s="25"/>
      <c r="Q30" s="39" t="s">
        <v>68</v>
      </c>
      <c r="R30" s="25"/>
      <c r="S30" s="41">
        <v>13336</v>
      </c>
      <c r="T30" s="25"/>
    </row>
    <row r="31" spans="1:22" x14ac:dyDescent="0.25">
      <c r="A31" s="25" t="s">
        <v>3</v>
      </c>
      <c r="B31" s="37"/>
      <c r="C31" s="25"/>
      <c r="D31" s="25"/>
      <c r="E31" s="25"/>
      <c r="F31" s="37"/>
      <c r="G31" s="25"/>
      <c r="H31" s="25"/>
      <c r="M31" s="39" t="s">
        <v>70</v>
      </c>
      <c r="N31" s="25"/>
      <c r="O31" s="41">
        <v>6000</v>
      </c>
      <c r="P31" s="25"/>
      <c r="Q31" s="39" t="s">
        <v>70</v>
      </c>
      <c r="R31" s="25"/>
      <c r="S31" s="41">
        <v>6000</v>
      </c>
      <c r="T31" s="25"/>
    </row>
    <row r="32" spans="1:22" x14ac:dyDescent="0.25">
      <c r="A32" s="25" t="s">
        <v>48</v>
      </c>
      <c r="B32" s="37">
        <f>F23</f>
        <v>1800</v>
      </c>
      <c r="C32" s="25"/>
      <c r="D32" s="25"/>
      <c r="E32" s="25"/>
      <c r="F32" s="37"/>
      <c r="G32" s="25"/>
      <c r="H32" s="25"/>
      <c r="M32" s="39" t="s">
        <v>72</v>
      </c>
      <c r="N32" s="25"/>
      <c r="O32" s="41">
        <v>7717</v>
      </c>
      <c r="P32" s="25"/>
      <c r="Q32" s="39" t="s">
        <v>72</v>
      </c>
      <c r="R32" s="25"/>
      <c r="S32" s="41">
        <v>7717</v>
      </c>
      <c r="T32" s="25"/>
    </row>
    <row r="33" spans="1:22" x14ac:dyDescent="0.25">
      <c r="A33" s="25" t="s">
        <v>49</v>
      </c>
      <c r="B33" s="37">
        <f>G23</f>
        <v>1000</v>
      </c>
      <c r="C33" s="25"/>
      <c r="D33" s="25"/>
      <c r="E33" s="25"/>
      <c r="F33" s="37"/>
      <c r="G33" s="25"/>
      <c r="H33" s="25"/>
      <c r="M33" s="39" t="s">
        <v>49</v>
      </c>
      <c r="N33" s="25"/>
      <c r="O33" s="41">
        <v>2100</v>
      </c>
      <c r="P33" s="25"/>
      <c r="Q33" s="39" t="s">
        <v>49</v>
      </c>
      <c r="R33" s="25"/>
      <c r="S33" s="41">
        <v>2100</v>
      </c>
      <c r="T33" s="25"/>
    </row>
    <row r="34" spans="1:22" x14ac:dyDescent="0.25">
      <c r="A34" s="25" t="s">
        <v>21</v>
      </c>
      <c r="B34" s="38">
        <v>0.1</v>
      </c>
      <c r="C34" s="37">
        <f>B34*B29</f>
        <v>2400</v>
      </c>
      <c r="D34" s="25"/>
      <c r="E34" s="25" t="s">
        <v>21</v>
      </c>
      <c r="F34" s="38">
        <v>0.1</v>
      </c>
      <c r="G34" s="37">
        <f>F34*B29</f>
        <v>2400</v>
      </c>
      <c r="H34" s="25"/>
      <c r="J34" s="54"/>
      <c r="M34" s="36" t="s">
        <v>13</v>
      </c>
      <c r="N34" s="42">
        <f>N19+N22+N23+N20-O24</f>
        <v>85636</v>
      </c>
      <c r="O34" s="42">
        <f>SUM(O26:O33)</f>
        <v>82486</v>
      </c>
      <c r="P34" s="42">
        <f>N34-O34</f>
        <v>3150</v>
      </c>
      <c r="Q34" s="36" t="s">
        <v>13</v>
      </c>
      <c r="R34" s="42">
        <f>R19+R20+R23-S24</f>
        <v>83836</v>
      </c>
      <c r="S34" s="42">
        <f>SUM(S26:S33)</f>
        <v>82486</v>
      </c>
      <c r="T34" s="42">
        <f>R34-S34</f>
        <v>1350</v>
      </c>
      <c r="V34" s="54"/>
    </row>
    <row r="35" spans="1:22" x14ac:dyDescent="0.25">
      <c r="A35" s="36" t="s">
        <v>22</v>
      </c>
      <c r="B35" s="25" t="s">
        <v>23</v>
      </c>
      <c r="C35" s="25"/>
      <c r="D35" s="25"/>
      <c r="E35" s="36" t="s">
        <v>22</v>
      </c>
      <c r="F35" s="39"/>
      <c r="G35" s="25"/>
      <c r="H35" s="25"/>
      <c r="J35" s="54"/>
      <c r="M35" s="43" t="s">
        <v>25</v>
      </c>
      <c r="N35" s="44"/>
      <c r="O35" s="44" t="s">
        <v>26</v>
      </c>
      <c r="P35" s="45"/>
      <c r="Q35" s="43"/>
      <c r="R35" s="43" t="s">
        <v>27</v>
      </c>
      <c r="S35" s="3"/>
      <c r="T35" s="3"/>
      <c r="V35" s="27"/>
    </row>
    <row r="36" spans="1:22" x14ac:dyDescent="0.25">
      <c r="A36" s="40" t="s">
        <v>24</v>
      </c>
      <c r="B36" s="38">
        <v>0.3</v>
      </c>
      <c r="C36" s="41"/>
      <c r="D36" s="25"/>
      <c r="E36" s="40" t="s">
        <v>24</v>
      </c>
      <c r="F36" s="38">
        <v>0.3</v>
      </c>
      <c r="G36" s="41"/>
      <c r="H36" s="25"/>
      <c r="J36" s="54"/>
      <c r="M36" s="43" t="s">
        <v>28</v>
      </c>
      <c r="N36" s="44"/>
      <c r="O36" s="44" t="s">
        <v>29</v>
      </c>
      <c r="P36" s="45"/>
      <c r="Q36" s="43"/>
      <c r="R36" s="43" t="s">
        <v>43</v>
      </c>
      <c r="S36" s="3"/>
      <c r="T36" s="3"/>
      <c r="V36" s="27"/>
    </row>
    <row r="37" spans="1:22" x14ac:dyDescent="0.25">
      <c r="A37" s="39"/>
      <c r="D37" s="41"/>
      <c r="E37" s="39"/>
      <c r="H37" s="25"/>
    </row>
    <row r="38" spans="1:22" x14ac:dyDescent="0.25">
      <c r="A38" s="39" t="s">
        <v>71</v>
      </c>
      <c r="B38" s="38"/>
      <c r="C38" s="25">
        <v>24400</v>
      </c>
      <c r="D38" s="25"/>
      <c r="E38" s="39" t="s">
        <v>71</v>
      </c>
      <c r="F38" s="38"/>
      <c r="G38" s="25">
        <v>24400</v>
      </c>
      <c r="H38" s="25"/>
    </row>
    <row r="39" spans="1:22" x14ac:dyDescent="0.25">
      <c r="A39" s="39"/>
      <c r="B39" s="38"/>
      <c r="C39" s="25"/>
      <c r="D39" s="25"/>
      <c r="E39" s="39"/>
      <c r="F39" s="38"/>
      <c r="G39" s="25"/>
      <c r="H39" s="25"/>
    </row>
    <row r="40" spans="1:22" x14ac:dyDescent="0.25">
      <c r="A40" s="39"/>
      <c r="B40" s="25"/>
      <c r="C40" s="41"/>
      <c r="D40" s="25"/>
      <c r="E40" s="39"/>
      <c r="F40" s="25"/>
      <c r="G40" s="41"/>
      <c r="H40" s="25"/>
    </row>
    <row r="41" spans="1:22" x14ac:dyDescent="0.25">
      <c r="A41" s="39"/>
      <c r="B41" s="25"/>
      <c r="C41" s="41"/>
      <c r="D41" s="25"/>
      <c r="E41" s="39"/>
      <c r="F41" s="25"/>
      <c r="G41" s="41"/>
      <c r="H41" s="25"/>
    </row>
    <row r="42" spans="1:22" x14ac:dyDescent="0.25">
      <c r="A42" s="39"/>
      <c r="B42" s="25"/>
      <c r="C42" s="41"/>
      <c r="D42" s="25"/>
      <c r="E42" s="39"/>
      <c r="F42" s="25"/>
      <c r="G42" s="41"/>
      <c r="H42" s="25"/>
    </row>
    <row r="43" spans="1:22" x14ac:dyDescent="0.25">
      <c r="A43" s="39"/>
      <c r="B43" s="25"/>
      <c r="C43" s="41"/>
      <c r="D43" s="25"/>
      <c r="E43" s="39"/>
      <c r="F43" s="25"/>
      <c r="G43" s="41"/>
      <c r="H43" s="25"/>
    </row>
    <row r="44" spans="1:22" x14ac:dyDescent="0.25">
      <c r="A44" s="36" t="s">
        <v>13</v>
      </c>
      <c r="B44" s="42">
        <f>B29+B32+B33+B30-C34</f>
        <v>24400</v>
      </c>
      <c r="C44" s="42">
        <f>SUM(C36:C43)</f>
        <v>24400</v>
      </c>
      <c r="D44" s="42">
        <f>B44-C44</f>
        <v>0</v>
      </c>
      <c r="E44" s="36" t="s">
        <v>13</v>
      </c>
      <c r="F44" s="42">
        <f>F29+F30+F33-G34</f>
        <v>24400</v>
      </c>
      <c r="G44" s="42">
        <f>SUM(G36:G43)</f>
        <v>24400</v>
      </c>
      <c r="H44" s="42">
        <f>F44-G44</f>
        <v>0</v>
      </c>
    </row>
    <row r="45" spans="1:22" x14ac:dyDescent="0.25">
      <c r="A45" s="43" t="s">
        <v>25</v>
      </c>
      <c r="B45" s="44"/>
      <c r="C45" s="44" t="s">
        <v>26</v>
      </c>
      <c r="D45" s="45"/>
      <c r="E45" s="43"/>
      <c r="F45" s="43" t="s">
        <v>27</v>
      </c>
      <c r="G45" s="3"/>
      <c r="H45" s="3"/>
    </row>
    <row r="46" spans="1:22" x14ac:dyDescent="0.25">
      <c r="A46" s="43" t="s">
        <v>28</v>
      </c>
      <c r="B46" s="44"/>
      <c r="C46" s="44" t="s">
        <v>29</v>
      </c>
      <c r="D46" s="45"/>
      <c r="E46" s="43"/>
      <c r="F46" s="43" t="s">
        <v>43</v>
      </c>
      <c r="G46" s="3"/>
      <c r="H46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46"/>
  <sheetViews>
    <sheetView tabSelected="1" topLeftCell="H1" workbookViewId="0">
      <selection activeCell="U9" sqref="U9"/>
    </sheetView>
  </sheetViews>
  <sheetFormatPr defaultRowHeight="15" x14ac:dyDescent="0.25"/>
  <cols>
    <col min="1" max="1" width="24.42578125" customWidth="1"/>
    <col min="13" max="13" width="21.140625" customWidth="1"/>
  </cols>
  <sheetData>
    <row r="2" spans="1:22" ht="15.75" x14ac:dyDescent="0.25">
      <c r="B2" s="1" t="s">
        <v>44</v>
      </c>
      <c r="C2" s="1"/>
      <c r="D2" s="1"/>
      <c r="E2" s="1"/>
      <c r="F2" s="1"/>
      <c r="G2" s="1"/>
      <c r="H2" s="2" t="s">
        <v>46</v>
      </c>
      <c r="I2" s="3">
        <v>610272317011</v>
      </c>
      <c r="J2" s="3"/>
      <c r="N2" s="1" t="s">
        <v>44</v>
      </c>
      <c r="O2" s="1"/>
      <c r="P2" s="1"/>
      <c r="Q2" s="1"/>
      <c r="R2" s="1"/>
      <c r="S2" s="1"/>
      <c r="T2" s="2" t="s">
        <v>46</v>
      </c>
      <c r="U2" s="3">
        <v>610272317011</v>
      </c>
      <c r="V2" s="3"/>
    </row>
    <row r="3" spans="1:22" ht="15.75" x14ac:dyDescent="0.25">
      <c r="A3" s="3"/>
      <c r="B3" s="1" t="s">
        <v>0</v>
      </c>
      <c r="C3" s="1"/>
      <c r="D3" s="1"/>
      <c r="F3" s="1"/>
      <c r="G3" s="1"/>
      <c r="H3" s="4"/>
      <c r="I3" s="3"/>
      <c r="J3" s="3"/>
      <c r="M3" s="3"/>
      <c r="N3" s="1" t="s">
        <v>0</v>
      </c>
      <c r="O3" s="1"/>
      <c r="P3" s="1"/>
      <c r="R3" s="1"/>
      <c r="S3" s="1"/>
      <c r="T3" s="4"/>
      <c r="U3" s="3"/>
      <c r="V3" s="3"/>
    </row>
    <row r="4" spans="1:22" ht="18.75" x14ac:dyDescent="0.3">
      <c r="A4" s="5"/>
      <c r="B4" s="1" t="s">
        <v>73</v>
      </c>
      <c r="C4" s="1"/>
      <c r="D4" s="1"/>
      <c r="E4" s="1"/>
      <c r="F4" s="1"/>
      <c r="G4" s="1"/>
      <c r="H4" s="6"/>
      <c r="I4" s="7"/>
      <c r="J4" s="3"/>
      <c r="M4" s="5"/>
      <c r="N4" s="1" t="s">
        <v>73</v>
      </c>
      <c r="O4" s="1"/>
      <c r="P4" s="1"/>
      <c r="Q4" s="1"/>
      <c r="R4" s="1"/>
      <c r="S4" s="1"/>
      <c r="T4" s="6"/>
      <c r="U4" s="7"/>
      <c r="V4" s="3"/>
    </row>
    <row r="5" spans="1:22" x14ac:dyDescent="0.25">
      <c r="A5" s="8" t="s">
        <v>1</v>
      </c>
      <c r="B5" s="8" t="s">
        <v>2</v>
      </c>
      <c r="C5" s="8" t="s">
        <v>3</v>
      </c>
      <c r="D5" s="9" t="s">
        <v>4</v>
      </c>
      <c r="E5" s="10" t="s">
        <v>5</v>
      </c>
      <c r="F5" s="9" t="s">
        <v>48</v>
      </c>
      <c r="G5" s="10" t="s">
        <v>49</v>
      </c>
      <c r="H5" s="9" t="s">
        <v>6</v>
      </c>
      <c r="I5" s="10" t="s">
        <v>7</v>
      </c>
      <c r="J5" s="11" t="s">
        <v>8</v>
      </c>
      <c r="M5" s="8" t="s">
        <v>1</v>
      </c>
      <c r="N5" s="8" t="s">
        <v>2</v>
      </c>
      <c r="O5" s="8" t="s">
        <v>3</v>
      </c>
      <c r="P5" s="9" t="s">
        <v>4</v>
      </c>
      <c r="Q5" s="10" t="s">
        <v>5</v>
      </c>
      <c r="R5" s="9" t="s">
        <v>48</v>
      </c>
      <c r="S5" s="10" t="s">
        <v>49</v>
      </c>
      <c r="T5" s="9" t="s">
        <v>6</v>
      </c>
      <c r="U5" s="10" t="s">
        <v>7</v>
      </c>
      <c r="V5" s="11" t="s">
        <v>8</v>
      </c>
    </row>
    <row r="6" spans="1:22" x14ac:dyDescent="0.25">
      <c r="A6" s="12"/>
      <c r="B6" s="13"/>
      <c r="C6" s="49"/>
      <c r="D6" s="49">
        <f>'NOVEMBER 21'!J6</f>
        <v>0</v>
      </c>
      <c r="E6" s="16"/>
      <c r="F6" s="15"/>
      <c r="G6" s="16"/>
      <c r="H6" s="16">
        <f>E6+F6+G6</f>
        <v>0</v>
      </c>
      <c r="I6" s="16"/>
      <c r="J6" s="17">
        <f>H6-I6</f>
        <v>0</v>
      </c>
      <c r="M6" s="12" t="s">
        <v>52</v>
      </c>
      <c r="N6" s="13"/>
      <c r="O6" s="49"/>
      <c r="P6" s="49">
        <f>'OCTOBER 21'!V6</f>
        <v>0</v>
      </c>
      <c r="Q6" s="16">
        <v>12000</v>
      </c>
      <c r="R6" s="15">
        <v>300</v>
      </c>
      <c r="S6" s="16">
        <v>300</v>
      </c>
      <c r="T6" s="16">
        <f>Q6+R6+S6+P6</f>
        <v>12600</v>
      </c>
      <c r="U6" s="16"/>
      <c r="V6" s="17">
        <f>T6-U6</f>
        <v>12600</v>
      </c>
    </row>
    <row r="7" spans="1:22" x14ac:dyDescent="0.25">
      <c r="A7" s="47" t="s">
        <v>32</v>
      </c>
      <c r="B7" s="13">
        <v>2</v>
      </c>
      <c r="C7" s="49"/>
      <c r="D7" s="49">
        <f>'NOVEMBER 21'!J7</f>
        <v>0</v>
      </c>
      <c r="E7" s="16"/>
      <c r="F7" s="15"/>
      <c r="G7" s="16"/>
      <c r="H7" s="16">
        <f t="shared" ref="H7:H20" si="0">E7+F7+G7</f>
        <v>0</v>
      </c>
      <c r="I7" s="16"/>
      <c r="J7" s="17">
        <f t="shared" ref="J7:J20" si="1">H7-I7</f>
        <v>0</v>
      </c>
      <c r="M7" s="47" t="s">
        <v>53</v>
      </c>
      <c r="N7" s="13">
        <v>2</v>
      </c>
      <c r="O7" s="49"/>
      <c r="P7" s="49">
        <f>'OCTOBER 21'!V7</f>
        <v>300</v>
      </c>
      <c r="Q7" s="16">
        <v>12000</v>
      </c>
      <c r="R7" s="15">
        <v>1200</v>
      </c>
      <c r="S7" s="16">
        <v>300</v>
      </c>
      <c r="T7" s="16">
        <f t="shared" ref="T7:T12" si="2">Q7+R7+S7+P7</f>
        <v>13800</v>
      </c>
      <c r="U7" s="16"/>
      <c r="V7" s="17">
        <f t="shared" ref="V7:V12" si="3">T7-U7</f>
        <v>13800</v>
      </c>
    </row>
    <row r="8" spans="1:22" x14ac:dyDescent="0.25">
      <c r="A8" s="18" t="s">
        <v>33</v>
      </c>
      <c r="B8" s="13">
        <v>3</v>
      </c>
      <c r="C8" s="49"/>
      <c r="D8" s="49">
        <f>'NOVEMBER 21'!J8</f>
        <v>0</v>
      </c>
      <c r="E8" s="16">
        <v>3000</v>
      </c>
      <c r="F8" s="15">
        <v>300</v>
      </c>
      <c r="G8" s="16">
        <v>200</v>
      </c>
      <c r="H8" s="16">
        <f t="shared" si="0"/>
        <v>3500</v>
      </c>
      <c r="I8" s="16">
        <v>3500</v>
      </c>
      <c r="J8" s="17">
        <f t="shared" si="1"/>
        <v>0</v>
      </c>
      <c r="M8" s="18" t="s">
        <v>54</v>
      </c>
      <c r="N8" s="13">
        <v>3</v>
      </c>
      <c r="O8" s="49"/>
      <c r="P8" s="49">
        <f>'OCTOBER 21'!V8</f>
        <v>100</v>
      </c>
      <c r="Q8" s="16">
        <v>12000</v>
      </c>
      <c r="R8" s="15">
        <v>1050</v>
      </c>
      <c r="S8" s="16">
        <v>300</v>
      </c>
      <c r="T8" s="16">
        <f t="shared" si="2"/>
        <v>13450</v>
      </c>
      <c r="U8" s="16">
        <v>13250</v>
      </c>
      <c r="V8" s="17">
        <f t="shared" si="3"/>
        <v>200</v>
      </c>
    </row>
    <row r="9" spans="1:22" x14ac:dyDescent="0.25">
      <c r="A9" s="46" t="s">
        <v>9</v>
      </c>
      <c r="B9" s="13">
        <v>4</v>
      </c>
      <c r="C9" s="49"/>
      <c r="D9" s="49">
        <f>'NOVEMBER 21'!J9</f>
        <v>0</v>
      </c>
      <c r="E9" s="16"/>
      <c r="F9" s="15"/>
      <c r="G9" s="16"/>
      <c r="H9" s="16">
        <f t="shared" si="0"/>
        <v>0</v>
      </c>
      <c r="I9" s="16"/>
      <c r="J9" s="17">
        <f>H9-I9</f>
        <v>0</v>
      </c>
      <c r="M9" s="48" t="s">
        <v>55</v>
      </c>
      <c r="N9" s="13">
        <v>4</v>
      </c>
      <c r="O9" s="49"/>
      <c r="P9" s="49">
        <f>'OCTOBER 21'!V9</f>
        <v>300</v>
      </c>
      <c r="Q9" s="16">
        <v>10000</v>
      </c>
      <c r="R9" s="15">
        <v>450</v>
      </c>
      <c r="S9" s="16">
        <v>300</v>
      </c>
      <c r="T9" s="16">
        <f t="shared" si="2"/>
        <v>11050</v>
      </c>
      <c r="U9" s="16"/>
      <c r="V9" s="17">
        <f t="shared" si="3"/>
        <v>11050</v>
      </c>
    </row>
    <row r="10" spans="1:22" x14ac:dyDescent="0.25">
      <c r="A10" s="19" t="s">
        <v>59</v>
      </c>
      <c r="B10" s="13">
        <v>5</v>
      </c>
      <c r="C10" s="49"/>
      <c r="D10" s="49">
        <f>'NOVEMBER 21'!J10</f>
        <v>0</v>
      </c>
      <c r="E10" s="16">
        <v>3000</v>
      </c>
      <c r="F10" s="15">
        <v>300</v>
      </c>
      <c r="G10" s="16">
        <v>200</v>
      </c>
      <c r="H10" s="16">
        <f t="shared" si="0"/>
        <v>3500</v>
      </c>
      <c r="I10" s="16">
        <v>3500</v>
      </c>
      <c r="J10" s="17">
        <f>H10-I10</f>
        <v>0</v>
      </c>
      <c r="M10" s="19" t="s">
        <v>56</v>
      </c>
      <c r="N10" s="13">
        <v>5</v>
      </c>
      <c r="O10" s="49"/>
      <c r="P10" s="49">
        <f>'OCTOBER 21'!V10</f>
        <v>300</v>
      </c>
      <c r="Q10" s="16">
        <v>10000</v>
      </c>
      <c r="R10" s="15">
        <v>150</v>
      </c>
      <c r="S10" s="16">
        <v>300</v>
      </c>
      <c r="T10" s="16">
        <f t="shared" si="2"/>
        <v>10750</v>
      </c>
      <c r="U10" s="16"/>
      <c r="V10" s="17">
        <f t="shared" si="3"/>
        <v>10750</v>
      </c>
    </row>
    <row r="11" spans="1:22" x14ac:dyDescent="0.25">
      <c r="A11" s="53" t="s">
        <v>9</v>
      </c>
      <c r="B11" s="13">
        <v>6</v>
      </c>
      <c r="C11" s="49"/>
      <c r="D11" s="49">
        <f>'NOVEMBER 21'!J11</f>
        <v>0</v>
      </c>
      <c r="E11" s="16"/>
      <c r="F11" s="15"/>
      <c r="G11" s="16"/>
      <c r="H11" s="16">
        <f>E11+F11+G11</f>
        <v>0</v>
      </c>
      <c r="I11" s="16"/>
      <c r="J11" s="17">
        <f t="shared" si="1"/>
        <v>0</v>
      </c>
      <c r="M11" s="20" t="s">
        <v>57</v>
      </c>
      <c r="N11" s="13">
        <v>6</v>
      </c>
      <c r="O11" s="49"/>
      <c r="P11" s="49">
        <f>'OCTOBER 21'!V11</f>
        <v>200</v>
      </c>
      <c r="Q11" s="16">
        <v>10000</v>
      </c>
      <c r="R11" s="15">
        <v>600</v>
      </c>
      <c r="S11" s="16">
        <v>300</v>
      </c>
      <c r="T11" s="16">
        <f t="shared" si="2"/>
        <v>11100</v>
      </c>
      <c r="U11" s="16"/>
      <c r="V11" s="17">
        <f t="shared" si="3"/>
        <v>11100</v>
      </c>
    </row>
    <row r="12" spans="1:22" x14ac:dyDescent="0.25">
      <c r="A12" s="46" t="s">
        <v>36</v>
      </c>
      <c r="B12" s="13">
        <v>7</v>
      </c>
      <c r="C12" s="49"/>
      <c r="D12" s="49">
        <f>'NOVEMBER 21'!J12</f>
        <v>0</v>
      </c>
      <c r="E12" s="16"/>
      <c r="F12" s="15"/>
      <c r="G12" s="16"/>
      <c r="H12" s="16">
        <f t="shared" si="0"/>
        <v>0</v>
      </c>
      <c r="I12" s="16"/>
      <c r="J12" s="17">
        <f t="shared" si="1"/>
        <v>0</v>
      </c>
      <c r="K12" t="s">
        <v>45</v>
      </c>
      <c r="M12" s="46" t="s">
        <v>58</v>
      </c>
      <c r="N12" s="13">
        <v>7</v>
      </c>
      <c r="O12" s="49"/>
      <c r="P12" s="49">
        <f>'OCTOBER 21'!V12</f>
        <v>0</v>
      </c>
      <c r="Q12" s="16">
        <v>8500</v>
      </c>
      <c r="R12" s="15">
        <v>300</v>
      </c>
      <c r="S12" s="16">
        <v>300</v>
      </c>
      <c r="T12" s="16">
        <f t="shared" si="2"/>
        <v>9100</v>
      </c>
      <c r="U12" s="16">
        <v>8800</v>
      </c>
      <c r="V12" s="17">
        <f t="shared" si="3"/>
        <v>300</v>
      </c>
    </row>
    <row r="13" spans="1:22" x14ac:dyDescent="0.25">
      <c r="A13" s="22" t="s">
        <v>37</v>
      </c>
      <c r="B13" s="13">
        <v>8</v>
      </c>
      <c r="C13" s="49"/>
      <c r="D13" s="49">
        <f>'NOVEMBER 21'!J13</f>
        <v>0</v>
      </c>
      <c r="E13" s="16">
        <v>2000</v>
      </c>
      <c r="F13" s="15">
        <v>300</v>
      </c>
      <c r="G13" s="16">
        <v>200</v>
      </c>
      <c r="H13" s="16">
        <f t="shared" si="0"/>
        <v>2500</v>
      </c>
      <c r="I13" s="16"/>
      <c r="J13" s="17">
        <f t="shared" si="1"/>
        <v>2500</v>
      </c>
      <c r="M13" s="24" t="s">
        <v>13</v>
      </c>
      <c r="N13" s="25"/>
      <c r="O13" s="51"/>
      <c r="P13" s="51">
        <f>SUM(P6:P12)</f>
        <v>1200</v>
      </c>
      <c r="Q13" s="52">
        <f t="shared" ref="Q13:U13" si="4">SUM(Q6:Q12)</f>
        <v>74500</v>
      </c>
      <c r="R13" s="15">
        <f t="shared" si="4"/>
        <v>4050</v>
      </c>
      <c r="S13" s="26">
        <f>SUM(S6:S12)</f>
        <v>2100</v>
      </c>
      <c r="T13" s="16">
        <f>SUM(T6:T12)</f>
        <v>81850</v>
      </c>
      <c r="U13" s="16">
        <f t="shared" si="4"/>
        <v>22050</v>
      </c>
      <c r="V13" s="16">
        <f>SUM(V6:V12)</f>
        <v>59800</v>
      </c>
    </row>
    <row r="14" spans="1:22" x14ac:dyDescent="0.25">
      <c r="A14" s="21" t="s">
        <v>9</v>
      </c>
      <c r="B14" s="13">
        <v>9</v>
      </c>
      <c r="C14" s="49"/>
      <c r="D14" s="49">
        <f>'NOVEMBER 21'!J14</f>
        <v>0</v>
      </c>
      <c r="E14" s="16"/>
      <c r="F14" s="15"/>
      <c r="G14" s="16"/>
      <c r="H14" s="16">
        <f t="shared" si="0"/>
        <v>0</v>
      </c>
      <c r="I14" s="16"/>
      <c r="J14" s="17">
        <f>H14-I14</f>
        <v>0</v>
      </c>
    </row>
    <row r="15" spans="1:22" x14ac:dyDescent="0.25">
      <c r="A15" s="21" t="s">
        <v>9</v>
      </c>
      <c r="B15" s="23">
        <v>10</v>
      </c>
      <c r="C15" s="50"/>
      <c r="D15" s="49">
        <f>'NOVEMBER 21'!J15</f>
        <v>0</v>
      </c>
      <c r="E15" s="16"/>
      <c r="F15" s="15"/>
      <c r="G15" s="16"/>
      <c r="H15" s="16">
        <f t="shared" si="0"/>
        <v>0</v>
      </c>
      <c r="I15" s="16"/>
      <c r="J15" s="17">
        <f>H15-I15</f>
        <v>0</v>
      </c>
    </row>
    <row r="16" spans="1:22" x14ac:dyDescent="0.25">
      <c r="A16" s="21" t="s">
        <v>9</v>
      </c>
      <c r="B16" s="13">
        <v>11</v>
      </c>
      <c r="C16" s="49"/>
      <c r="D16" s="49">
        <f>'NOVEMBER 21'!J16</f>
        <v>0</v>
      </c>
      <c r="E16" s="16"/>
      <c r="F16" s="15"/>
      <c r="G16" s="16"/>
      <c r="H16" s="16">
        <f>E16+F16+G16</f>
        <v>0</v>
      </c>
      <c r="I16" s="16"/>
      <c r="J16" s="17">
        <f>H16-I16</f>
        <v>0</v>
      </c>
      <c r="M16" s="3" t="s">
        <v>14</v>
      </c>
      <c r="N16" s="28"/>
      <c r="O16" s="28"/>
      <c r="P16" s="28"/>
      <c r="Q16" s="29"/>
      <c r="R16" s="30"/>
      <c r="S16" s="31"/>
      <c r="T16" s="32"/>
    </row>
    <row r="17" spans="1:22" x14ac:dyDescent="0.25">
      <c r="A17" s="21" t="s">
        <v>9</v>
      </c>
      <c r="B17" s="23">
        <v>12</v>
      </c>
      <c r="C17" s="50"/>
      <c r="D17" s="49">
        <f>'NOVEMBER 21'!J17</f>
        <v>0</v>
      </c>
      <c r="E17" s="16"/>
      <c r="F17" s="15"/>
      <c r="G17" s="16"/>
      <c r="H17" s="16">
        <f t="shared" si="0"/>
        <v>0</v>
      </c>
      <c r="I17" s="16"/>
      <c r="J17" s="17">
        <f>H17-I17</f>
        <v>0</v>
      </c>
      <c r="M17" s="34" t="s">
        <v>15</v>
      </c>
      <c r="N17" s="34"/>
      <c r="O17" s="34"/>
      <c r="P17" s="35"/>
      <c r="Q17" s="34" t="s">
        <v>7</v>
      </c>
      <c r="R17" s="3"/>
      <c r="S17" s="3"/>
      <c r="T17" s="3"/>
    </row>
    <row r="18" spans="1:22" x14ac:dyDescent="0.25">
      <c r="A18" s="46" t="s">
        <v>39</v>
      </c>
      <c r="B18" s="13">
        <v>13</v>
      </c>
      <c r="C18" s="49"/>
      <c r="D18" s="49">
        <f>'NOVEMBER 21'!J18</f>
        <v>0</v>
      </c>
      <c r="E18" s="16"/>
      <c r="F18" s="15"/>
      <c r="G18" s="16"/>
      <c r="H18" s="16">
        <f t="shared" si="0"/>
        <v>0</v>
      </c>
      <c r="I18" s="16"/>
      <c r="J18" s="17">
        <f>H18-I18</f>
        <v>0</v>
      </c>
      <c r="M18" s="36" t="s">
        <v>16</v>
      </c>
      <c r="N18" s="36" t="s">
        <v>17</v>
      </c>
      <c r="O18" s="36" t="s">
        <v>18</v>
      </c>
      <c r="P18" s="36" t="s">
        <v>19</v>
      </c>
      <c r="Q18" s="36" t="s">
        <v>16</v>
      </c>
      <c r="R18" s="36" t="s">
        <v>17</v>
      </c>
      <c r="S18" s="36" t="s">
        <v>18</v>
      </c>
      <c r="T18" s="36" t="s">
        <v>19</v>
      </c>
    </row>
    <row r="19" spans="1:22" x14ac:dyDescent="0.25">
      <c r="A19" s="18" t="s">
        <v>40</v>
      </c>
      <c r="B19" s="13" t="s">
        <v>10</v>
      </c>
      <c r="C19" s="49"/>
      <c r="D19" s="49">
        <f>'NOVEMBER 21'!J19</f>
        <v>0</v>
      </c>
      <c r="E19" s="16">
        <v>6000</v>
      </c>
      <c r="F19" s="15">
        <v>300</v>
      </c>
      <c r="G19" s="16">
        <v>200</v>
      </c>
      <c r="H19" s="16">
        <f t="shared" si="0"/>
        <v>6500</v>
      </c>
      <c r="I19" s="16"/>
      <c r="J19" s="17">
        <f t="shared" si="1"/>
        <v>6500</v>
      </c>
      <c r="M19" s="25" t="s">
        <v>69</v>
      </c>
      <c r="N19" s="37">
        <f>Q13</f>
        <v>74500</v>
      </c>
      <c r="O19" s="25"/>
      <c r="P19" s="25"/>
      <c r="Q19" s="25" t="s">
        <v>69</v>
      </c>
      <c r="R19" s="37">
        <f>U13</f>
        <v>22050</v>
      </c>
      <c r="S19" s="25"/>
      <c r="T19" s="25"/>
    </row>
    <row r="20" spans="1:22" x14ac:dyDescent="0.25">
      <c r="A20" s="12" t="s">
        <v>41</v>
      </c>
      <c r="B20" s="13" t="s">
        <v>11</v>
      </c>
      <c r="C20" s="49"/>
      <c r="D20" s="49">
        <f>'NOVEMBER 21'!J20</f>
        <v>0</v>
      </c>
      <c r="E20" s="16">
        <v>5000</v>
      </c>
      <c r="F20" s="15">
        <v>300</v>
      </c>
      <c r="G20" s="16">
        <v>200</v>
      </c>
      <c r="H20" s="16">
        <f t="shared" si="0"/>
        <v>5500</v>
      </c>
      <c r="I20" s="16">
        <v>5500</v>
      </c>
      <c r="J20" s="17">
        <f t="shared" si="1"/>
        <v>0</v>
      </c>
      <c r="M20" s="25" t="s">
        <v>20</v>
      </c>
      <c r="N20" s="37">
        <f>'NOVEMBER 21'!P34</f>
        <v>3150</v>
      </c>
      <c r="O20" s="25"/>
      <c r="P20" s="25"/>
      <c r="Q20" s="25" t="s">
        <v>20</v>
      </c>
      <c r="R20" s="37">
        <f>'NOVEMBER 21'!T34</f>
        <v>1350</v>
      </c>
      <c r="S20" s="25"/>
      <c r="T20" s="25"/>
    </row>
    <row r="21" spans="1:22" x14ac:dyDescent="0.25">
      <c r="A21" s="12" t="s">
        <v>42</v>
      </c>
      <c r="B21" s="13" t="s">
        <v>12</v>
      </c>
      <c r="C21" s="49"/>
      <c r="D21" s="49">
        <f>'NOVEMBER 21'!J21</f>
        <v>0</v>
      </c>
      <c r="E21" s="16">
        <v>5000</v>
      </c>
      <c r="F21" s="15">
        <v>300</v>
      </c>
      <c r="G21" s="16"/>
      <c r="H21" s="16">
        <f>E21+F21+G21</f>
        <v>5300</v>
      </c>
      <c r="I21" s="16">
        <v>5300</v>
      </c>
      <c r="J21" s="17">
        <f>H21-I21</f>
        <v>0</v>
      </c>
      <c r="M21" s="25" t="s">
        <v>3</v>
      </c>
      <c r="N21" s="37"/>
      <c r="O21" s="25"/>
      <c r="P21" s="25"/>
      <c r="Q21" s="25"/>
      <c r="R21" s="37"/>
      <c r="S21" s="25"/>
      <c r="T21" s="25"/>
    </row>
    <row r="22" spans="1:22" x14ac:dyDescent="0.25">
      <c r="A22" s="12"/>
      <c r="B22" s="13"/>
      <c r="C22" s="49"/>
      <c r="D22" s="49">
        <f>'NOVEMBER 21'!J22</f>
        <v>0</v>
      </c>
      <c r="E22" s="16"/>
      <c r="F22" s="15"/>
      <c r="G22" s="16"/>
      <c r="H22" s="16">
        <f>E22+F22+G22</f>
        <v>0</v>
      </c>
      <c r="I22" s="16"/>
      <c r="J22" s="17">
        <f>H22-I22</f>
        <v>0</v>
      </c>
      <c r="M22" s="25" t="s">
        <v>48</v>
      </c>
      <c r="N22" s="37">
        <f>R13</f>
        <v>4050</v>
      </c>
      <c r="O22" s="25"/>
      <c r="P22" s="25"/>
      <c r="Q22" s="25"/>
      <c r="R22" s="37"/>
      <c r="S22" s="25"/>
      <c r="T22" s="25"/>
    </row>
    <row r="23" spans="1:22" x14ac:dyDescent="0.25">
      <c r="A23" s="24" t="s">
        <v>13</v>
      </c>
      <c r="B23" s="25"/>
      <c r="C23" s="51"/>
      <c r="D23" s="49">
        <f>SUM(D6:D22)</f>
        <v>0</v>
      </c>
      <c r="E23" s="14">
        <f t="shared" ref="E23:J23" si="5">SUM(E6:E22)</f>
        <v>24000</v>
      </c>
      <c r="F23" s="15">
        <f t="shared" si="5"/>
        <v>1800</v>
      </c>
      <c r="G23" s="26">
        <f t="shared" si="5"/>
        <v>1000</v>
      </c>
      <c r="H23" s="16">
        <f t="shared" si="5"/>
        <v>26800</v>
      </c>
      <c r="I23" s="16">
        <f t="shared" si="5"/>
        <v>17800</v>
      </c>
      <c r="J23" s="16">
        <f t="shared" si="5"/>
        <v>9000</v>
      </c>
      <c r="M23" s="25" t="s">
        <v>49</v>
      </c>
      <c r="N23" s="37">
        <f>S13</f>
        <v>2100</v>
      </c>
      <c r="O23" s="25"/>
      <c r="P23" s="25"/>
      <c r="Q23" s="25"/>
      <c r="R23" s="37"/>
      <c r="S23" s="25"/>
      <c r="T23" s="25"/>
    </row>
    <row r="24" spans="1:22" x14ac:dyDescent="0.25">
      <c r="F24" s="15">
        <f>'[1]MAY 21'!H22:H38</f>
        <v>0</v>
      </c>
      <c r="J24" s="27"/>
      <c r="M24" s="25" t="s">
        <v>21</v>
      </c>
      <c r="N24" s="38">
        <v>0.1</v>
      </c>
      <c r="O24" s="37">
        <f>N24*N19</f>
        <v>7450</v>
      </c>
      <c r="P24" s="25"/>
      <c r="Q24" s="25" t="s">
        <v>21</v>
      </c>
      <c r="R24" s="38">
        <v>0.1</v>
      </c>
      <c r="S24" s="37">
        <f>R24*N19</f>
        <v>7450</v>
      </c>
      <c r="T24" s="25"/>
      <c r="V24" s="27"/>
    </row>
    <row r="25" spans="1:22" x14ac:dyDescent="0.25">
      <c r="M25" s="36" t="s">
        <v>22</v>
      </c>
      <c r="N25" s="25" t="s">
        <v>23</v>
      </c>
      <c r="O25" s="25"/>
      <c r="P25" s="25"/>
      <c r="Q25" s="36" t="s">
        <v>22</v>
      </c>
      <c r="R25" s="39"/>
      <c r="S25" s="25"/>
      <c r="T25" s="25"/>
    </row>
    <row r="26" spans="1:22" x14ac:dyDescent="0.25">
      <c r="A26" s="3" t="s">
        <v>14</v>
      </c>
      <c r="B26" s="28"/>
      <c r="C26" s="28"/>
      <c r="D26" s="28"/>
      <c r="E26" s="29"/>
      <c r="F26" s="30"/>
      <c r="G26" s="31"/>
      <c r="H26" s="32"/>
      <c r="I26" s="31"/>
      <c r="J26" s="33"/>
      <c r="M26" s="40" t="s">
        <v>24</v>
      </c>
      <c r="N26" s="38">
        <v>0.3</v>
      </c>
      <c r="O26" s="41"/>
      <c r="P26" s="25"/>
      <c r="Q26" s="40" t="s">
        <v>24</v>
      </c>
      <c r="R26" s="38">
        <v>0.3</v>
      </c>
      <c r="S26" s="41"/>
      <c r="T26" s="25"/>
      <c r="U26" s="31"/>
      <c r="V26" s="33"/>
    </row>
    <row r="27" spans="1:22" x14ac:dyDescent="0.25">
      <c r="A27" s="34" t="s">
        <v>15</v>
      </c>
      <c r="B27" s="34"/>
      <c r="C27" s="34"/>
      <c r="D27" s="35"/>
      <c r="E27" s="34" t="s">
        <v>7</v>
      </c>
      <c r="F27" s="3"/>
      <c r="G27" s="3"/>
      <c r="H27" s="3"/>
      <c r="M27" s="39"/>
      <c r="P27" s="41"/>
      <c r="Q27" s="39"/>
      <c r="T27" s="25"/>
      <c r="U27" s="54">
        <f>N19-O24</f>
        <v>67050</v>
      </c>
    </row>
    <row r="28" spans="1:22" x14ac:dyDescent="0.25">
      <c r="A28" s="36" t="s">
        <v>16</v>
      </c>
      <c r="B28" s="36" t="s">
        <v>17</v>
      </c>
      <c r="C28" s="36" t="s">
        <v>18</v>
      </c>
      <c r="D28" s="36" t="s">
        <v>19</v>
      </c>
      <c r="E28" s="36" t="s">
        <v>16</v>
      </c>
      <c r="F28" s="36" t="s">
        <v>17</v>
      </c>
      <c r="G28" s="36" t="s">
        <v>18</v>
      </c>
      <c r="H28" s="36" t="s">
        <v>19</v>
      </c>
      <c r="M28" s="39" t="s">
        <v>61</v>
      </c>
      <c r="N28" s="38"/>
      <c r="O28" s="25"/>
      <c r="P28" s="25"/>
      <c r="Q28" s="39" t="s">
        <v>61</v>
      </c>
      <c r="R28" s="38"/>
      <c r="S28" s="25"/>
      <c r="T28" s="25"/>
      <c r="U28" s="54">
        <f>U27-O29-O31</f>
        <v>7717</v>
      </c>
      <c r="V28" s="54">
        <f>U28+N23+N22</f>
        <v>13867</v>
      </c>
    </row>
    <row r="29" spans="1:22" x14ac:dyDescent="0.25">
      <c r="A29" s="25" t="s">
        <v>69</v>
      </c>
      <c r="B29" s="37">
        <f>E23</f>
        <v>24000</v>
      </c>
      <c r="C29" s="25"/>
      <c r="D29" s="25"/>
      <c r="E29" s="25" t="s">
        <v>69</v>
      </c>
      <c r="F29" s="37">
        <f>I23</f>
        <v>17800</v>
      </c>
      <c r="G29" s="25"/>
      <c r="H29" s="25"/>
      <c r="M29" s="39" t="s">
        <v>62</v>
      </c>
      <c r="N29" s="38"/>
      <c r="O29" s="25">
        <v>53333</v>
      </c>
      <c r="P29" s="25"/>
      <c r="Q29" s="39" t="s">
        <v>62</v>
      </c>
      <c r="R29" s="38"/>
      <c r="S29" s="25">
        <v>53333</v>
      </c>
      <c r="T29" s="25"/>
    </row>
    <row r="30" spans="1:22" x14ac:dyDescent="0.25">
      <c r="A30" s="25" t="s">
        <v>20</v>
      </c>
      <c r="B30" s="37">
        <f>'NOVEMBER 21'!D44</f>
        <v>0</v>
      </c>
      <c r="C30" s="25"/>
      <c r="D30" s="25"/>
      <c r="E30" s="25" t="s">
        <v>20</v>
      </c>
      <c r="F30" s="37">
        <f>'NOVEMBER 21'!H44</f>
        <v>0</v>
      </c>
      <c r="G30" s="25"/>
      <c r="H30" s="25"/>
      <c r="M30" s="39"/>
      <c r="N30" s="25"/>
      <c r="O30" s="41"/>
      <c r="P30" s="25"/>
      <c r="Q30" s="39"/>
      <c r="R30" s="25"/>
      <c r="S30" s="41"/>
      <c r="T30" s="25"/>
    </row>
    <row r="31" spans="1:22" x14ac:dyDescent="0.25">
      <c r="A31" s="25" t="s">
        <v>3</v>
      </c>
      <c r="B31" s="37"/>
      <c r="C31" s="25"/>
      <c r="D31" s="25"/>
      <c r="E31" s="25"/>
      <c r="F31" s="37"/>
      <c r="G31" s="25"/>
      <c r="H31" s="25"/>
      <c r="M31" s="39" t="s">
        <v>70</v>
      </c>
      <c r="N31" s="25"/>
      <c r="O31" s="41">
        <v>6000</v>
      </c>
      <c r="P31" s="25"/>
      <c r="Q31" s="39"/>
      <c r="R31" s="25"/>
      <c r="S31" s="41"/>
      <c r="T31" s="25"/>
    </row>
    <row r="32" spans="1:22" x14ac:dyDescent="0.25">
      <c r="A32" s="25" t="s">
        <v>48</v>
      </c>
      <c r="B32" s="37">
        <f>F23</f>
        <v>1800</v>
      </c>
      <c r="C32" s="25"/>
      <c r="D32" s="25"/>
      <c r="E32" s="25"/>
      <c r="F32" s="37"/>
      <c r="G32" s="25"/>
      <c r="H32" s="25"/>
      <c r="M32" s="39"/>
      <c r="N32" s="25"/>
      <c r="O32" s="41"/>
      <c r="P32" s="25"/>
      <c r="Q32" s="39"/>
      <c r="R32" s="25"/>
      <c r="S32" s="41"/>
      <c r="T32" s="25"/>
    </row>
    <row r="33" spans="1:22" x14ac:dyDescent="0.25">
      <c r="A33" s="25" t="s">
        <v>49</v>
      </c>
      <c r="B33" s="37">
        <f>G23</f>
        <v>1000</v>
      </c>
      <c r="C33" s="25"/>
      <c r="D33" s="25"/>
      <c r="E33" s="25"/>
      <c r="F33" s="37"/>
      <c r="G33" s="25"/>
      <c r="H33" s="25"/>
      <c r="M33" s="39"/>
      <c r="N33" s="25"/>
      <c r="O33" s="41"/>
      <c r="P33" s="25"/>
      <c r="Q33" s="39"/>
      <c r="R33" s="25"/>
      <c r="S33" s="41"/>
      <c r="T33" s="25"/>
    </row>
    <row r="34" spans="1:22" x14ac:dyDescent="0.25">
      <c r="A34" s="25" t="s">
        <v>21</v>
      </c>
      <c r="B34" s="38">
        <v>0.1</v>
      </c>
      <c r="C34" s="37">
        <f>B34*B29</f>
        <v>2400</v>
      </c>
      <c r="D34" s="25"/>
      <c r="E34" s="25" t="s">
        <v>21</v>
      </c>
      <c r="F34" s="38">
        <v>0.1</v>
      </c>
      <c r="G34" s="37">
        <f>F34*B29</f>
        <v>2400</v>
      </c>
      <c r="H34" s="25"/>
      <c r="J34" s="54"/>
      <c r="M34" s="36" t="s">
        <v>13</v>
      </c>
      <c r="N34" s="42">
        <f>N19+N22+N23+N20-O24</f>
        <v>76350</v>
      </c>
      <c r="O34" s="42">
        <f>SUM(O26:O33)</f>
        <v>59333</v>
      </c>
      <c r="P34" s="42">
        <f>N34-O34</f>
        <v>17017</v>
      </c>
      <c r="Q34" s="36" t="s">
        <v>13</v>
      </c>
      <c r="R34" s="42">
        <f>R19+R20+R23-S24</f>
        <v>15950</v>
      </c>
      <c r="S34" s="42">
        <f>SUM(S26:S33)</f>
        <v>53333</v>
      </c>
      <c r="T34" s="42">
        <f>R34-S34</f>
        <v>-37383</v>
      </c>
      <c r="V34" s="54"/>
    </row>
    <row r="35" spans="1:22" x14ac:dyDescent="0.25">
      <c r="A35" s="36" t="s">
        <v>22</v>
      </c>
      <c r="B35" s="25" t="s">
        <v>23</v>
      </c>
      <c r="C35" s="25"/>
      <c r="D35" s="25"/>
      <c r="E35" s="36" t="s">
        <v>22</v>
      </c>
      <c r="F35" s="39"/>
      <c r="G35" s="25"/>
      <c r="H35" s="25"/>
      <c r="J35" s="54"/>
      <c r="M35" s="43" t="s">
        <v>25</v>
      </c>
      <c r="N35" s="44"/>
      <c r="O35" s="44" t="s">
        <v>26</v>
      </c>
      <c r="P35" s="45"/>
      <c r="Q35" s="43"/>
      <c r="R35" s="43" t="s">
        <v>27</v>
      </c>
      <c r="S35" s="3"/>
      <c r="T35" s="3"/>
      <c r="V35" s="27"/>
    </row>
    <row r="36" spans="1:22" x14ac:dyDescent="0.25">
      <c r="A36" s="40" t="s">
        <v>24</v>
      </c>
      <c r="B36" s="38">
        <v>0.3</v>
      </c>
      <c r="C36" s="41"/>
      <c r="D36" s="25"/>
      <c r="E36" s="40" t="s">
        <v>24</v>
      </c>
      <c r="F36" s="38">
        <v>0.3</v>
      </c>
      <c r="G36" s="41"/>
      <c r="H36" s="25"/>
      <c r="J36" s="54"/>
      <c r="M36" s="43" t="s">
        <v>28</v>
      </c>
      <c r="N36" s="44"/>
      <c r="O36" s="44" t="s">
        <v>29</v>
      </c>
      <c r="P36" s="45"/>
      <c r="Q36" s="43"/>
      <c r="R36" s="43" t="s">
        <v>43</v>
      </c>
      <c r="S36" s="3"/>
      <c r="T36" s="3"/>
      <c r="V36" s="27"/>
    </row>
    <row r="37" spans="1:22" x14ac:dyDescent="0.25">
      <c r="A37" s="39"/>
      <c r="D37" s="41"/>
      <c r="E37" s="39"/>
      <c r="H37" s="25"/>
    </row>
    <row r="38" spans="1:22" x14ac:dyDescent="0.25">
      <c r="A38" s="39"/>
      <c r="B38" s="38"/>
      <c r="C38" s="25"/>
      <c r="D38" s="25"/>
      <c r="E38" s="39"/>
      <c r="F38" s="38"/>
      <c r="G38" s="25"/>
      <c r="H38" s="25"/>
    </row>
    <row r="39" spans="1:22" x14ac:dyDescent="0.25">
      <c r="A39" s="39"/>
      <c r="B39" s="38"/>
      <c r="C39" s="25"/>
      <c r="D39" s="25"/>
      <c r="E39" s="39"/>
      <c r="F39" s="38"/>
      <c r="G39" s="25"/>
      <c r="H39" s="25"/>
    </row>
    <row r="40" spans="1:22" x14ac:dyDescent="0.25">
      <c r="A40" s="39"/>
      <c r="B40" s="25"/>
      <c r="C40" s="41"/>
      <c r="D40" s="25"/>
      <c r="E40" s="39"/>
      <c r="F40" s="25"/>
      <c r="G40" s="41"/>
      <c r="H40" s="25"/>
    </row>
    <row r="41" spans="1:22" x14ac:dyDescent="0.25">
      <c r="A41" s="39"/>
      <c r="B41" s="25"/>
      <c r="C41" s="41"/>
      <c r="D41" s="25"/>
      <c r="E41" s="39"/>
      <c r="F41" s="25"/>
      <c r="G41" s="41"/>
      <c r="H41" s="25"/>
    </row>
    <row r="42" spans="1:22" x14ac:dyDescent="0.25">
      <c r="A42" s="39"/>
      <c r="B42" s="25"/>
      <c r="C42" s="41"/>
      <c r="D42" s="25"/>
      <c r="E42" s="39"/>
      <c r="F42" s="25"/>
      <c r="G42" s="41"/>
      <c r="H42" s="25"/>
    </row>
    <row r="43" spans="1:22" x14ac:dyDescent="0.25">
      <c r="A43" s="39"/>
      <c r="B43" s="25"/>
      <c r="C43" s="41"/>
      <c r="D43" s="25"/>
      <c r="E43" s="39"/>
      <c r="F43" s="25"/>
      <c r="G43" s="41"/>
      <c r="H43" s="25"/>
    </row>
    <row r="44" spans="1:22" x14ac:dyDescent="0.25">
      <c r="A44" s="36" t="s">
        <v>13</v>
      </c>
      <c r="B44" s="42">
        <f>B29+B32+B33+B30-C34</f>
        <v>24400</v>
      </c>
      <c r="C44" s="42">
        <f>SUM(C36:C43)</f>
        <v>0</v>
      </c>
      <c r="D44" s="42">
        <f>B44-C44</f>
        <v>24400</v>
      </c>
      <c r="E44" s="36" t="s">
        <v>13</v>
      </c>
      <c r="F44" s="42">
        <f>F29+F30+F33-G34</f>
        <v>15400</v>
      </c>
      <c r="G44" s="42">
        <f>SUM(G36:G43)</f>
        <v>0</v>
      </c>
      <c r="H44" s="42">
        <f>F44-G44</f>
        <v>15400</v>
      </c>
    </row>
    <row r="45" spans="1:22" x14ac:dyDescent="0.25">
      <c r="A45" s="43" t="s">
        <v>25</v>
      </c>
      <c r="B45" s="44"/>
      <c r="C45" s="44" t="s">
        <v>26</v>
      </c>
      <c r="D45" s="45"/>
      <c r="E45" s="43"/>
      <c r="F45" s="43" t="s">
        <v>27</v>
      </c>
      <c r="G45" s="3"/>
      <c r="H45" s="3"/>
    </row>
    <row r="46" spans="1:22" x14ac:dyDescent="0.25">
      <c r="A46" s="43" t="s">
        <v>28</v>
      </c>
      <c r="B46" s="44"/>
      <c r="C46" s="44" t="s">
        <v>29</v>
      </c>
      <c r="D46" s="45"/>
      <c r="E46" s="43"/>
      <c r="F46" s="43" t="s">
        <v>43</v>
      </c>
      <c r="G46" s="3"/>
      <c r="H46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AUGUST 21</vt:lpstr>
      <vt:lpstr>SEPT 21</vt:lpstr>
      <vt:lpstr>OCTOBER 21</vt:lpstr>
      <vt:lpstr>NOVEMBER 21</vt:lpstr>
      <vt:lpstr>DECEMBER 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Assetflow</dc:creator>
  <cp:lastModifiedBy>ASSETFLOW PC3</cp:lastModifiedBy>
  <dcterms:created xsi:type="dcterms:W3CDTF">2021-07-29T12:03:43Z</dcterms:created>
  <dcterms:modified xsi:type="dcterms:W3CDTF">2021-12-07T14:11:01Z</dcterms:modified>
</cp:coreProperties>
</file>