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11640" activeTab="7"/>
  </bookViews>
  <sheets>
    <sheet name="JANUARY 21" sheetId="1" r:id="rId1"/>
    <sheet name="FEBRUARY21" sheetId="2" r:id="rId2"/>
    <sheet name="MARCH 21" sheetId="3" r:id="rId3"/>
    <sheet name="APRIL 21" sheetId="4" r:id="rId4"/>
    <sheet name="MAY 21" sheetId="5" r:id="rId5"/>
    <sheet name="JUNE21" sheetId="6" r:id="rId6"/>
    <sheet name="JULY 21" sheetId="7" r:id="rId7"/>
    <sheet name="AUGUST 21" sheetId="8" r:id="rId8"/>
  </sheets>
  <calcPr calcId="144525"/>
  <fileRecoveryPr repairLoad="1"/>
</workbook>
</file>

<file path=xl/calcChain.xml><?xml version="1.0" encoding="utf-8"?>
<calcChain xmlns="http://schemas.openxmlformats.org/spreadsheetml/2006/main">
  <c r="C38" i="8" l="1"/>
  <c r="I38" i="8"/>
  <c r="I16" i="8"/>
  <c r="H22" i="8"/>
  <c r="H21" i="8"/>
  <c r="I37" i="7"/>
  <c r="I8" i="6" l="1"/>
  <c r="M30" i="8"/>
  <c r="O37" i="7"/>
  <c r="M28" i="8" l="1"/>
  <c r="J16" i="8" l="1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K24" i="8"/>
  <c r="B32" i="8" s="1"/>
  <c r="G24" i="8"/>
  <c r="B33" i="8" s="1"/>
  <c r="F24" i="8"/>
  <c r="B31" i="8" s="1"/>
  <c r="E24" i="8"/>
  <c r="C24" i="8"/>
  <c r="H23" i="8"/>
  <c r="J23" i="8" s="1"/>
  <c r="J22" i="8"/>
  <c r="J21" i="8"/>
  <c r="H20" i="8"/>
  <c r="J20" i="8" s="1"/>
  <c r="H19" i="8"/>
  <c r="J19" i="8" s="1"/>
  <c r="H18" i="8"/>
  <c r="J18" i="8" s="1"/>
  <c r="H17" i="8"/>
  <c r="J17" i="8" s="1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H8" i="8"/>
  <c r="J8" i="8" s="1"/>
  <c r="H7" i="8"/>
  <c r="J7" i="8" s="1"/>
  <c r="I24" i="8"/>
  <c r="H6" i="8"/>
  <c r="H28" i="8" l="1"/>
  <c r="B28" i="8"/>
  <c r="H24" i="8"/>
  <c r="J9" i="8"/>
  <c r="J24" i="8" s="1"/>
  <c r="C42" i="8"/>
  <c r="D24" i="8"/>
  <c r="H29" i="7"/>
  <c r="I6" i="7"/>
  <c r="I42" i="8" l="1"/>
  <c r="C38" i="7"/>
  <c r="G48" i="7"/>
  <c r="I43" i="8" l="1"/>
  <c r="B42" i="7"/>
  <c r="C42" i="7"/>
  <c r="I38" i="7"/>
  <c r="I42" i="7" s="1"/>
  <c r="I16" i="7" l="1"/>
  <c r="I18" i="7" l="1"/>
  <c r="D24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6" i="7"/>
  <c r="B29" i="7"/>
  <c r="K24" i="7"/>
  <c r="B32" i="7" s="1"/>
  <c r="G24" i="7"/>
  <c r="B33" i="7" s="1"/>
  <c r="F24" i="7"/>
  <c r="B31" i="7" s="1"/>
  <c r="E24" i="7"/>
  <c r="C37" i="7" s="1"/>
  <c r="C24" i="7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H12" i="7"/>
  <c r="J12" i="7" s="1"/>
  <c r="H11" i="7"/>
  <c r="H10" i="7"/>
  <c r="J10" i="7" s="1"/>
  <c r="H9" i="7"/>
  <c r="I24" i="7"/>
  <c r="H28" i="7" s="1"/>
  <c r="H42" i="7" s="1"/>
  <c r="H8" i="7"/>
  <c r="J8" i="7" s="1"/>
  <c r="H7" i="7"/>
  <c r="J7" i="7" s="1"/>
  <c r="H6" i="7"/>
  <c r="J11" i="7" l="1"/>
  <c r="J13" i="7"/>
  <c r="H24" i="7"/>
  <c r="J6" i="7"/>
  <c r="J9" i="7"/>
  <c r="B28" i="7"/>
  <c r="B42" i="6"/>
  <c r="C38" i="6"/>
  <c r="H21" i="6"/>
  <c r="I20" i="6"/>
  <c r="D42" i="7" l="1"/>
  <c r="B29" i="8" s="1"/>
  <c r="B42" i="8" s="1"/>
  <c r="D42" i="8" s="1"/>
  <c r="J24" i="7"/>
  <c r="G24" i="6"/>
  <c r="F24" i="6"/>
  <c r="I43" i="7" l="1"/>
  <c r="J42" i="7"/>
  <c r="H29" i="8" s="1"/>
  <c r="H42" i="8" s="1"/>
  <c r="J42" i="8" s="1"/>
  <c r="I16" i="6" l="1"/>
  <c r="H29" i="6" l="1"/>
  <c r="B29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6" i="6"/>
  <c r="K24" i="6"/>
  <c r="B32" i="6" s="1"/>
  <c r="B33" i="6"/>
  <c r="B31" i="6"/>
  <c r="E24" i="6"/>
  <c r="C37" i="6" s="1"/>
  <c r="C24" i="6"/>
  <c r="H23" i="6"/>
  <c r="J23" i="6" s="1"/>
  <c r="H22" i="6"/>
  <c r="J22" i="6" s="1"/>
  <c r="J21" i="6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H8" i="6"/>
  <c r="J8" i="6" s="1"/>
  <c r="H7" i="6"/>
  <c r="J7" i="6" s="1"/>
  <c r="I24" i="6"/>
  <c r="H28" i="6" s="1"/>
  <c r="H42" i="6" s="1"/>
  <c r="I38" i="6" l="1"/>
  <c r="J9" i="6"/>
  <c r="H6" i="6"/>
  <c r="B28" i="6"/>
  <c r="I38" i="5"/>
  <c r="C38" i="5"/>
  <c r="H24" i="6" l="1"/>
  <c r="J6" i="6"/>
  <c r="J24" i="6" s="1"/>
  <c r="C42" i="6"/>
  <c r="I37" i="6"/>
  <c r="I42" i="6" s="1"/>
  <c r="I6" i="5"/>
  <c r="H24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6" i="5"/>
  <c r="D24" i="5"/>
  <c r="D7" i="5"/>
  <c r="D8" i="5"/>
  <c r="D9" i="5"/>
  <c r="D10" i="5"/>
  <c r="D11" i="5"/>
  <c r="D12" i="5"/>
  <c r="D13" i="5"/>
  <c r="D14" i="5"/>
  <c r="D15" i="5"/>
  <c r="D17" i="5"/>
  <c r="D19" i="5"/>
  <c r="D20" i="5"/>
  <c r="D21" i="5"/>
  <c r="D22" i="5"/>
  <c r="D23" i="5"/>
  <c r="D6" i="5"/>
  <c r="I18" i="5"/>
  <c r="I18" i="4"/>
  <c r="D42" i="6" l="1"/>
  <c r="I43" i="6"/>
  <c r="J42" i="6"/>
  <c r="I16" i="4"/>
  <c r="H29" i="5" l="1"/>
  <c r="B29" i="5"/>
  <c r="G24" i="5"/>
  <c r="B33" i="5" s="1"/>
  <c r="F24" i="5"/>
  <c r="B31" i="5" s="1"/>
  <c r="E24" i="5"/>
  <c r="C37" i="5" s="1"/>
  <c r="C24" i="5"/>
  <c r="J23" i="5"/>
  <c r="J22" i="5"/>
  <c r="J21" i="5"/>
  <c r="J20" i="5"/>
  <c r="J19" i="5"/>
  <c r="K24" i="5"/>
  <c r="B32" i="5" s="1"/>
  <c r="J18" i="5"/>
  <c r="J17" i="5"/>
  <c r="J16" i="5"/>
  <c r="J15" i="5"/>
  <c r="J14" i="5"/>
  <c r="J13" i="5"/>
  <c r="J12" i="5"/>
  <c r="J11" i="5"/>
  <c r="J10" i="5"/>
  <c r="J8" i="5"/>
  <c r="J7" i="5"/>
  <c r="I24" i="5"/>
  <c r="H28" i="5" s="1"/>
  <c r="H42" i="5" s="1"/>
  <c r="J6" i="5" l="1"/>
  <c r="C42" i="5"/>
  <c r="B28" i="5"/>
  <c r="J9" i="5"/>
  <c r="J24" i="5" s="1"/>
  <c r="B42" i="5" l="1"/>
  <c r="D42" i="5" s="1"/>
  <c r="I37" i="5"/>
  <c r="I42" i="5" s="1"/>
  <c r="K18" i="4"/>
  <c r="I43" i="5" l="1"/>
  <c r="J42" i="5"/>
  <c r="O36" i="4"/>
  <c r="O35" i="4"/>
  <c r="O34" i="4"/>
  <c r="C39" i="4" l="1"/>
  <c r="F24" i="4"/>
  <c r="C37" i="4"/>
  <c r="D18" i="4"/>
  <c r="H16" i="4"/>
  <c r="H6" i="4"/>
  <c r="I6" i="4"/>
  <c r="H17" i="4" l="1"/>
  <c r="H29" i="4" l="1"/>
  <c r="B29" i="4"/>
  <c r="D24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6" i="4"/>
  <c r="I39" i="4"/>
  <c r="K24" i="4"/>
  <c r="B32" i="4" s="1"/>
  <c r="B42" i="4" s="1"/>
  <c r="I24" i="4"/>
  <c r="H28" i="4" s="1"/>
  <c r="H42" i="4" s="1"/>
  <c r="G24" i="4"/>
  <c r="B33" i="4" s="1"/>
  <c r="B31" i="4"/>
  <c r="E24" i="4"/>
  <c r="C24" i="4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J17" i="4"/>
  <c r="J16" i="4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24" i="4" l="1"/>
  <c r="C42" i="4"/>
  <c r="J6" i="4"/>
  <c r="J24" i="4" s="1"/>
  <c r="B28" i="4"/>
  <c r="H29" i="3"/>
  <c r="D42" i="4" l="1"/>
  <c r="I37" i="4"/>
  <c r="I42" i="4" s="1"/>
  <c r="F52" i="3"/>
  <c r="F50" i="3"/>
  <c r="C37" i="3"/>
  <c r="F49" i="3"/>
  <c r="F48" i="3"/>
  <c r="C39" i="3"/>
  <c r="I39" i="3" s="1"/>
  <c r="I43" i="4" l="1"/>
  <c r="J42" i="4"/>
  <c r="H29" i="2"/>
  <c r="B29" i="3"/>
  <c r="D24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1" i="3"/>
  <c r="D22" i="3"/>
  <c r="D23" i="3"/>
  <c r="D6" i="3"/>
  <c r="K24" i="3"/>
  <c r="B32" i="3" s="1"/>
  <c r="G24" i="3"/>
  <c r="B33" i="3" s="1"/>
  <c r="F24" i="3"/>
  <c r="B31" i="3" s="1"/>
  <c r="E24" i="3"/>
  <c r="C24" i="3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H11" i="3"/>
  <c r="J11" i="3" s="1"/>
  <c r="H10" i="3"/>
  <c r="J10" i="3" s="1"/>
  <c r="H9" i="3"/>
  <c r="J9" i="3" s="1"/>
  <c r="H8" i="3"/>
  <c r="J8" i="3" s="1"/>
  <c r="H7" i="3"/>
  <c r="J7" i="3" s="1"/>
  <c r="C42" i="3" l="1"/>
  <c r="H6" i="3"/>
  <c r="J12" i="3"/>
  <c r="I24" i="3"/>
  <c r="H28" i="3" s="1"/>
  <c r="B28" i="3"/>
  <c r="J18" i="2"/>
  <c r="I38" i="2"/>
  <c r="C38" i="2"/>
  <c r="B42" i="3" l="1"/>
  <c r="D42" i="3" s="1"/>
  <c r="I37" i="3"/>
  <c r="H24" i="3"/>
  <c r="J6" i="3"/>
  <c r="J24" i="3" s="1"/>
  <c r="I8" i="2"/>
  <c r="I42" i="3" l="1"/>
  <c r="C37" i="2"/>
  <c r="I43" i="3" l="1"/>
  <c r="I6" i="2"/>
  <c r="D24" i="2" l="1"/>
  <c r="B32" i="2"/>
  <c r="B32" i="1"/>
  <c r="D7" i="2" l="1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3" i="2"/>
  <c r="D6" i="2"/>
  <c r="H6" i="2" s="1"/>
  <c r="K24" i="2"/>
  <c r="G24" i="2"/>
  <c r="B33" i="2" s="1"/>
  <c r="F24" i="2"/>
  <c r="B31" i="2" s="1"/>
  <c r="E24" i="2"/>
  <c r="B28" i="2" s="1"/>
  <c r="C24" i="2"/>
  <c r="H23" i="2"/>
  <c r="J23" i="2" s="1"/>
  <c r="H22" i="2"/>
  <c r="J22" i="2" s="1"/>
  <c r="H21" i="2"/>
  <c r="J21" i="2" s="1"/>
  <c r="H19" i="2"/>
  <c r="J19" i="2" s="1"/>
  <c r="H18" i="2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I24" i="2"/>
  <c r="H28" i="2" s="1"/>
  <c r="H42" i="2" s="1"/>
  <c r="I37" i="2" l="1"/>
  <c r="I42" i="2" s="1"/>
  <c r="I43" i="2" s="1"/>
  <c r="C42" i="2"/>
  <c r="J6" i="2"/>
  <c r="H20" i="2"/>
  <c r="J20" i="2" s="1"/>
  <c r="I39" i="1"/>
  <c r="I42" i="1"/>
  <c r="I12" i="1"/>
  <c r="C39" i="1"/>
  <c r="C38" i="1"/>
  <c r="D20" i="1"/>
  <c r="J24" i="2" l="1"/>
  <c r="J42" i="2"/>
  <c r="H42" i="3" s="1"/>
  <c r="J42" i="3" s="1"/>
  <c r="H24" i="2"/>
  <c r="I6" i="1"/>
  <c r="I19" i="1" l="1"/>
  <c r="I21" i="1" l="1"/>
  <c r="E24" i="1" l="1"/>
  <c r="C37" i="1" s="1"/>
  <c r="C42" i="1" s="1"/>
  <c r="C24" i="1" l="1"/>
  <c r="G24" i="1"/>
  <c r="B33" i="1" s="1"/>
  <c r="K24" i="1"/>
  <c r="H23" i="1"/>
  <c r="H22" i="1"/>
  <c r="J22" i="1" s="1"/>
  <c r="H21" i="1"/>
  <c r="J21" i="1" s="1"/>
  <c r="H20" i="1"/>
  <c r="J20" i="1" s="1"/>
  <c r="H19" i="1"/>
  <c r="J19" i="1" s="1"/>
  <c r="H18" i="1"/>
  <c r="J18" i="1" s="1"/>
  <c r="H17" i="1"/>
  <c r="H16" i="1"/>
  <c r="J16" i="1" s="1"/>
  <c r="H15" i="1"/>
  <c r="H14" i="1"/>
  <c r="J14" i="1" s="1"/>
  <c r="H13" i="1"/>
  <c r="H12" i="1"/>
  <c r="H11" i="1"/>
  <c r="H10" i="1"/>
  <c r="H9" i="1"/>
  <c r="J9" i="1" s="1"/>
  <c r="H8" i="1"/>
  <c r="J8" i="1" s="1"/>
  <c r="I24" i="1"/>
  <c r="H7" i="1"/>
  <c r="H6" i="1"/>
  <c r="H24" i="1" l="1"/>
  <c r="J13" i="1"/>
  <c r="J7" i="1"/>
  <c r="J11" i="1"/>
  <c r="J17" i="1"/>
  <c r="D24" i="1"/>
  <c r="J15" i="1"/>
  <c r="J10" i="1"/>
  <c r="J12" i="1"/>
  <c r="J23" i="1"/>
  <c r="J6" i="1"/>
  <c r="B28" i="1"/>
  <c r="I37" i="1" l="1"/>
  <c r="I43" i="1" s="1"/>
  <c r="J24" i="1"/>
  <c r="H28" i="1"/>
  <c r="H42" i="1" l="1"/>
  <c r="J42" i="1" s="1"/>
  <c r="F24" i="1"/>
  <c r="B31" i="1" l="1"/>
  <c r="B42" i="1" s="1"/>
  <c r="D42" i="1" s="1"/>
  <c r="B29" i="2" s="1"/>
  <c r="B42" i="2" s="1"/>
  <c r="D42" i="2" s="1"/>
</calcChain>
</file>

<file path=xl/sharedStrings.xml><?xml version="1.0" encoding="utf-8"?>
<sst xmlns="http://schemas.openxmlformats.org/spreadsheetml/2006/main" count="587" uniqueCount="91">
  <si>
    <t xml:space="preserve">RENT STATEMENT 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</si>
  <si>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</si>
  <si>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</si>
  <si>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</si>
  <si>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</si>
  <si>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</si>
  <si>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</si>
  <si>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</si>
  <si>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</si>
  <si>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</si>
  <si>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</si>
  <si>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ARREARS PAID</t>
  </si>
  <si>
    <t xml:space="preserve">TOTAL </t>
  </si>
  <si>
    <t>TOTAL</t>
  </si>
  <si>
    <t>EXPECTED</t>
  </si>
  <si>
    <t xml:space="preserve">DETAILS </t>
  </si>
  <si>
    <t xml:space="preserve">CR </t>
  </si>
  <si>
    <t>DR</t>
  </si>
  <si>
    <t>BL</t>
  </si>
  <si>
    <t>CR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</si>
  <si>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</si>
  <si>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</si>
  <si>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</si>
  <si>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</si>
  <si>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</si>
  <si>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</si>
  <si>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</si>
  <si>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PREPARED BY</t>
  </si>
  <si>
    <t>APPROVED BY</t>
  </si>
  <si>
    <t xml:space="preserve">RECEIVED  BY </t>
  </si>
  <si>
    <t>FLORENCE</t>
  </si>
  <si>
    <t>GRACE</t>
  </si>
  <si>
    <t>JANUARY</t>
  </si>
  <si>
    <t>JACINTA</t>
  </si>
  <si>
    <t>ANN MUENI</t>
  </si>
  <si>
    <t>NYAGA</t>
  </si>
  <si>
    <t>ROBERT OWITI</t>
  </si>
  <si>
    <t>FOR THE MONTH OF JANUARY 2021</t>
  </si>
  <si>
    <t>WASHINGTON MUREITHI</t>
  </si>
  <si>
    <t>BETINA  AMENDI</t>
  </si>
  <si>
    <t>ROSE MARY</t>
  </si>
  <si>
    <t>VACCANT</t>
  </si>
  <si>
    <t>SIMON KIBUU</t>
  </si>
  <si>
    <t>DIRECT TO LL NO.4,7,14</t>
  </si>
  <si>
    <t>PAID ON 13/1</t>
  </si>
  <si>
    <t>JOSPHINE NYARUNDA</t>
  </si>
  <si>
    <t>722458351/</t>
  </si>
  <si>
    <t>GEORGE LEMUYALE</t>
  </si>
  <si>
    <t>BRIAN/MAUREEN</t>
  </si>
  <si>
    <t>LL7650</t>
  </si>
  <si>
    <t>LL18500</t>
  </si>
  <si>
    <t>LL15500</t>
  </si>
  <si>
    <t>PAID ON 14/1</t>
  </si>
  <si>
    <t>FOR THE MONTH OF FEBRUARY 2021</t>
  </si>
  <si>
    <t>FEBRUARY</t>
  </si>
  <si>
    <t>LL</t>
  </si>
  <si>
    <t>NEW</t>
  </si>
  <si>
    <t>DIRECT TO LL NO.4,7,8,14,17</t>
  </si>
  <si>
    <t>FAITH MUTINDA</t>
  </si>
  <si>
    <t>LL 0753432676</t>
  </si>
  <si>
    <t>BRIAN/MAUREEN/VACCANT</t>
  </si>
  <si>
    <t>PAID ON 11/2</t>
  </si>
  <si>
    <t>FOR THE MONTH OF MARCH 2021</t>
  </si>
  <si>
    <t>MARCH</t>
  </si>
  <si>
    <t>DIRECT LL</t>
  </si>
  <si>
    <t>PAID ON 12/3</t>
  </si>
  <si>
    <t>APRIL</t>
  </si>
  <si>
    <t>FOR THE MONTH OF APRIL 2021</t>
  </si>
  <si>
    <t>SAMUEL KAMAU</t>
  </si>
  <si>
    <t>JOYCE IGWORA</t>
  </si>
  <si>
    <t>LL950</t>
  </si>
  <si>
    <t xml:space="preserve">SABASTIAN </t>
  </si>
  <si>
    <t>DIRECT LL17,16,14,7,4,8</t>
  </si>
  <si>
    <t>JACINTA M.SAKU</t>
  </si>
  <si>
    <t>PAID ON 12/4</t>
  </si>
  <si>
    <t>FOR THE MONTH OF MAY 2021</t>
  </si>
  <si>
    <t>MAY</t>
  </si>
  <si>
    <t>ll</t>
  </si>
  <si>
    <t>DIRECT TO LL</t>
  </si>
  <si>
    <t>PAID ON 12/5</t>
  </si>
  <si>
    <t>FOR THE MONTH OF JUNE 2021</t>
  </si>
  <si>
    <t>JUNE</t>
  </si>
  <si>
    <t>PAID ON 16/6</t>
  </si>
  <si>
    <t>FOR THE MONTH OF JULY 2021</t>
  </si>
  <si>
    <t>JULY</t>
  </si>
  <si>
    <t>DERRICK</t>
  </si>
  <si>
    <t>PAID ON 14/7</t>
  </si>
  <si>
    <t>FOR THE MONTH OF AUGUST 2021</t>
  </si>
  <si>
    <t>AUGUST</t>
  </si>
  <si>
    <t>ANN VACCATED</t>
  </si>
  <si>
    <t>BRIAN EVICTED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</si>
</sst>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/>
    <xf numFmtId="0" fontId="4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4" fontId="10" fillId="0" borderId="2" xfId="1" applyNumberFormat="1" applyFont="1" applyBorder="1" applyAlignment="1">
      <alignment horizontal="right"/>
    </xf>
    <xf numFmtId="0" fontId="9" fillId="0" borderId="1" xfId="0" applyFont="1" applyFill="1" applyBorder="1"/>
    <xf numFmtId="164" fontId="11" fillId="0" borderId="1" xfId="1" applyNumberFormat="1" applyFont="1" applyBorder="1" applyAlignment="1">
      <alignment horizontal="right"/>
    </xf>
    <xf numFmtId="164" fontId="11" fillId="0" borderId="2" xfId="1" applyNumberFormat="1" applyFont="1" applyBorder="1" applyAlignment="1">
      <alignment horizontal="right"/>
    </xf>
    <xf numFmtId="0" fontId="4" fillId="0" borderId="1" xfId="0" applyFont="1" applyBorder="1"/>
    <xf numFmtId="0" fontId="10" fillId="0" borderId="2" xfId="0" applyFont="1" applyBorder="1" applyAlignment="1">
      <alignment horizontal="right"/>
    </xf>
    <xf numFmtId="0" fontId="12" fillId="0" borderId="2" xfId="0" applyFont="1" applyBorder="1"/>
    <xf numFmtId="43" fontId="9" fillId="0" borderId="1" xfId="1" applyFont="1" applyBorder="1" applyAlignment="1">
      <alignment horizontal="left"/>
    </xf>
    <xf numFmtId="0" fontId="13" fillId="0" borderId="1" xfId="0" applyFont="1" applyBorder="1"/>
    <xf numFmtId="164" fontId="14" fillId="0" borderId="2" xfId="0" applyNumberFormat="1" applyFont="1" applyBorder="1" applyAlignment="1">
      <alignment horizontal="right"/>
    </xf>
    <xf numFmtId="0" fontId="15" fillId="0" borderId="0" xfId="0" applyFont="1"/>
    <xf numFmtId="0" fontId="15" fillId="0" borderId="4" xfId="0" applyFont="1" applyBorder="1"/>
    <xf numFmtId="0" fontId="15" fillId="0" borderId="0" xfId="0" applyFont="1" applyBorder="1"/>
    <xf numFmtId="0" fontId="15" fillId="0" borderId="1" xfId="0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16" fontId="4" fillId="0" borderId="1" xfId="0" applyNumberFormat="1" applyFont="1" applyBorder="1"/>
    <xf numFmtId="9" fontId="4" fillId="0" borderId="1" xfId="0" applyNumberFormat="1" applyFont="1" applyBorder="1"/>
    <xf numFmtId="14" fontId="15" fillId="0" borderId="1" xfId="0" applyNumberFormat="1" applyFont="1" applyBorder="1"/>
    <xf numFmtId="9" fontId="4" fillId="0" borderId="0" xfId="0" applyNumberFormat="1" applyFont="1"/>
    <xf numFmtId="164" fontId="4" fillId="0" borderId="0" xfId="0" applyNumberFormat="1" applyFont="1"/>
    <xf numFmtId="14" fontId="4" fillId="0" borderId="1" xfId="0" applyNumberFormat="1" applyFont="1" applyBorder="1"/>
    <xf numFmtId="3" fontId="15" fillId="0" borderId="1" xfId="0" applyNumberFormat="1" applyFont="1" applyBorder="1"/>
    <xf numFmtId="3" fontId="4" fillId="0" borderId="0" xfId="0" applyNumberFormat="1" applyFont="1"/>
    <xf numFmtId="43" fontId="10" fillId="0" borderId="0" xfId="1" applyFont="1" applyFill="1" applyBorder="1"/>
    <xf numFmtId="0" fontId="10" fillId="0" borderId="0" xfId="0" applyFont="1" applyBorder="1"/>
    <xf numFmtId="164" fontId="10" fillId="0" borderId="0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17" fillId="0" borderId="1" xfId="0" applyFont="1" applyBorder="1"/>
    <xf numFmtId="0" fontId="17" fillId="0" borderId="1" xfId="0" applyFont="1" applyFill="1" applyBorder="1"/>
    <xf numFmtId="0" fontId="17" fillId="0" borderId="3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43" fontId="0" fillId="0" borderId="0" xfId="0" applyNumberFormat="1"/>
    <xf numFmtId="164" fontId="10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" workbookViewId="0">
      <selection activeCell="E30" sqref="E30"/>
    </sheetView>
  </sheetViews>
  <sheetFormatPr defaultRowHeight="15" x14ac:dyDescent="0.25"/>
  <cols>
    <col min="1" max="1" width="19.28515625" customWidth="1"/>
    <col min="2" max="3" width="7.85546875" customWidth="1"/>
    <col min="4" max="4" width="6.7109375" customWidth="1"/>
    <col min="5" max="5" width="7.7109375" customWidth="1"/>
    <col min="9" max="9" width="7.7109375" customWidth="1"/>
    <col min="10" max="10" width="6.7109375" customWidth="1"/>
    <col min="11" max="11" width="11.7109375" customWidth="1"/>
    <col min="13" max="13" width="10" bestFit="1" customWidth="1"/>
  </cols>
  <sheetData>
    <row r="1" spans="1:13" x14ac:dyDescent="0.25">
      <c r="C1" s="1"/>
      <c r="D1" s="1"/>
      <c r="E1" s="1"/>
      <c r="F1" s="1"/>
      <c r="G1" s="1"/>
      <c r="I1" s="1"/>
      <c r="J1" s="1"/>
      <c r="K1" s="1"/>
    </row>
    <row r="2" spans="1:13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3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3" ht="18.75" x14ac:dyDescent="0.3">
      <c r="A4" s="6"/>
      <c r="B4" s="3"/>
      <c r="D4" s="2" t="s">
        <v>37</v>
      </c>
      <c r="E4" s="2"/>
      <c r="G4" s="2"/>
      <c r="H4" s="7"/>
      <c r="I4" s="8"/>
      <c r="J4" s="8"/>
      <c r="K4" s="8"/>
    </row>
    <row r="5" spans="1:13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3" x14ac:dyDescent="0.25">
      <c r="A6" s="13" t="s">
        <v>34</v>
      </c>
      <c r="B6" s="14">
        <v>1</v>
      </c>
      <c r="C6" s="15"/>
      <c r="D6" s="16"/>
      <c r="E6" s="17">
        <v>12000</v>
      </c>
      <c r="F6" s="18">
        <v>1800</v>
      </c>
      <c r="G6" s="17">
        <v>200</v>
      </c>
      <c r="H6" s="17">
        <f>D6+E6+F6+G6</f>
        <v>14000</v>
      </c>
      <c r="I6" s="17">
        <f>14000</f>
        <v>14000</v>
      </c>
      <c r="J6" s="17">
        <f>H6-I6</f>
        <v>0</v>
      </c>
      <c r="K6" s="17"/>
    </row>
    <row r="7" spans="1:13" x14ac:dyDescent="0.25">
      <c r="A7" s="19" t="s">
        <v>35</v>
      </c>
      <c r="B7" s="14">
        <v>2</v>
      </c>
      <c r="C7" s="15"/>
      <c r="D7" s="16"/>
      <c r="E7" s="17">
        <v>12000</v>
      </c>
      <c r="F7" s="21">
        <v>900</v>
      </c>
      <c r="G7" s="17">
        <v>200</v>
      </c>
      <c r="H7" s="17">
        <f t="shared" ref="H7:H22" si="0">D7+E7+F7+G7</f>
        <v>13100</v>
      </c>
      <c r="I7" s="17">
        <v>13100</v>
      </c>
      <c r="J7" s="17">
        <f>H7-I7</f>
        <v>0</v>
      </c>
      <c r="K7" s="17"/>
    </row>
    <row r="8" spans="1:13" x14ac:dyDescent="0.25">
      <c r="A8" s="19" t="s">
        <v>39</v>
      </c>
      <c r="B8" s="14">
        <v>3</v>
      </c>
      <c r="C8" s="15"/>
      <c r="D8" s="16"/>
      <c r="E8" s="17">
        <v>13000</v>
      </c>
      <c r="F8" s="21">
        <v>750</v>
      </c>
      <c r="G8" s="17">
        <v>200</v>
      </c>
      <c r="H8" s="17">
        <f t="shared" si="0"/>
        <v>13950</v>
      </c>
      <c r="I8" s="17">
        <v>13950</v>
      </c>
      <c r="J8" s="17">
        <f>H8-I8</f>
        <v>0</v>
      </c>
      <c r="K8" s="17"/>
    </row>
    <row r="9" spans="1:13" x14ac:dyDescent="0.25">
      <c r="A9" s="22" t="s">
        <v>47</v>
      </c>
      <c r="B9" s="14">
        <v>4</v>
      </c>
      <c r="C9" s="15"/>
      <c r="D9" s="16"/>
      <c r="E9" s="16">
        <v>18000</v>
      </c>
      <c r="F9" s="23">
        <v>300</v>
      </c>
      <c r="G9" s="17">
        <v>200</v>
      </c>
      <c r="H9" s="17">
        <f t="shared" si="0"/>
        <v>18500</v>
      </c>
      <c r="I9" s="17">
        <v>18500</v>
      </c>
      <c r="J9" s="17">
        <f>H9-I9</f>
        <v>0</v>
      </c>
      <c r="K9" s="17"/>
      <c r="L9" t="s">
        <v>50</v>
      </c>
      <c r="M9">
        <v>722648148</v>
      </c>
    </row>
    <row r="10" spans="1:13" x14ac:dyDescent="0.25">
      <c r="A10" s="50" t="s">
        <v>41</v>
      </c>
      <c r="B10" s="14">
        <v>5</v>
      </c>
      <c r="C10" s="24"/>
      <c r="D10" s="16"/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3" x14ac:dyDescent="0.25">
      <c r="A11" s="51" t="s">
        <v>41</v>
      </c>
      <c r="B11" s="14">
        <v>6</v>
      </c>
      <c r="C11" s="15"/>
      <c r="D11" s="16"/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3" x14ac:dyDescent="0.25">
      <c r="A12" s="13" t="s">
        <v>45</v>
      </c>
      <c r="B12" s="14">
        <v>7</v>
      </c>
      <c r="C12" s="15"/>
      <c r="D12" s="16">
        <v>2000</v>
      </c>
      <c r="E12" s="20">
        <v>16500</v>
      </c>
      <c r="F12" s="21">
        <v>1800</v>
      </c>
      <c r="G12" s="20">
        <v>200</v>
      </c>
      <c r="H12" s="17">
        <f t="shared" si="0"/>
        <v>20500</v>
      </c>
      <c r="I12" s="17">
        <f>16500+2000</f>
        <v>18500</v>
      </c>
      <c r="J12" s="17">
        <f t="shared" si="1"/>
        <v>2000</v>
      </c>
      <c r="K12" s="17"/>
      <c r="L12" t="s">
        <v>51</v>
      </c>
      <c r="M12" t="s">
        <v>46</v>
      </c>
    </row>
    <row r="13" spans="1:13" x14ac:dyDescent="0.25">
      <c r="A13" s="25" t="s">
        <v>42</v>
      </c>
      <c r="B13" s="14">
        <v>8</v>
      </c>
      <c r="C13" s="15"/>
      <c r="D13" s="16"/>
      <c r="E13" s="20"/>
      <c r="F13" s="21"/>
      <c r="G13" s="20"/>
      <c r="H13" s="17">
        <f t="shared" si="0"/>
        <v>0</v>
      </c>
      <c r="I13" s="17"/>
      <c r="J13" s="17">
        <f t="shared" si="1"/>
        <v>0</v>
      </c>
      <c r="K13" s="17"/>
    </row>
    <row r="14" spans="1:13" x14ac:dyDescent="0.25">
      <c r="A14" s="49" t="s">
        <v>41</v>
      </c>
      <c r="B14" s="14">
        <v>9</v>
      </c>
      <c r="C14" s="15"/>
      <c r="D14" s="16"/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3" x14ac:dyDescent="0.25">
      <c r="A15" s="50" t="s">
        <v>41</v>
      </c>
      <c r="B15" s="14">
        <v>10</v>
      </c>
      <c r="C15" s="15"/>
      <c r="D15" s="16"/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3" x14ac:dyDescent="0.25">
      <c r="A16" s="52" t="s">
        <v>41</v>
      </c>
      <c r="B16" s="14">
        <v>11</v>
      </c>
      <c r="C16" s="15"/>
      <c r="D16" s="16"/>
      <c r="E16" s="20"/>
      <c r="F16" s="21"/>
      <c r="G16" s="20"/>
      <c r="H16" s="17">
        <f t="shared" si="0"/>
        <v>0</v>
      </c>
      <c r="I16" s="17"/>
      <c r="J16" s="17">
        <f>H16-I16</f>
        <v>0</v>
      </c>
      <c r="K16" s="17"/>
    </row>
    <row r="17" spans="1:14" x14ac:dyDescent="0.25">
      <c r="A17" s="50" t="s">
        <v>41</v>
      </c>
      <c r="B17" s="14">
        <v>12</v>
      </c>
      <c r="C17" s="15"/>
      <c r="D17" s="16"/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</row>
    <row r="18" spans="1:14" x14ac:dyDescent="0.25">
      <c r="A18" s="13" t="s">
        <v>38</v>
      </c>
      <c r="B18" s="14">
        <v>13</v>
      </c>
      <c r="C18" s="15"/>
      <c r="D18" s="16">
        <v>16000</v>
      </c>
      <c r="E18" s="20">
        <v>18000</v>
      </c>
      <c r="F18" s="21">
        <v>2550</v>
      </c>
      <c r="G18" s="20">
        <v>200</v>
      </c>
      <c r="H18" s="17">
        <f t="shared" si="0"/>
        <v>36750</v>
      </c>
      <c r="I18" s="17">
        <v>28750</v>
      </c>
      <c r="J18" s="17">
        <f t="shared" si="1"/>
        <v>8000</v>
      </c>
      <c r="K18" s="17">
        <v>8000</v>
      </c>
      <c r="N18" s="48"/>
    </row>
    <row r="19" spans="1:14" x14ac:dyDescent="0.25">
      <c r="A19" s="22" t="s">
        <v>36</v>
      </c>
      <c r="B19" s="14">
        <v>14</v>
      </c>
      <c r="C19" s="15"/>
      <c r="D19" s="16"/>
      <c r="E19" s="20">
        <v>7000</v>
      </c>
      <c r="F19" s="21">
        <v>450</v>
      </c>
      <c r="G19" s="20">
        <v>200</v>
      </c>
      <c r="H19" s="17">
        <f t="shared" si="0"/>
        <v>7650</v>
      </c>
      <c r="I19" s="17">
        <f>7000+650</f>
        <v>7650</v>
      </c>
      <c r="J19" s="17">
        <f t="shared" si="1"/>
        <v>0</v>
      </c>
      <c r="K19" s="17"/>
      <c r="L19" t="s">
        <v>49</v>
      </c>
    </row>
    <row r="20" spans="1:14" x14ac:dyDescent="0.25">
      <c r="A20" s="19" t="s">
        <v>48</v>
      </c>
      <c r="B20" s="14">
        <v>15</v>
      </c>
      <c r="C20" s="15"/>
      <c r="D20" s="16">
        <f>9700</f>
        <v>9700</v>
      </c>
      <c r="E20" s="20">
        <v>6500</v>
      </c>
      <c r="F20" s="21">
        <v>300</v>
      </c>
      <c r="G20" s="20">
        <v>200</v>
      </c>
      <c r="H20" s="17">
        <f t="shared" si="0"/>
        <v>16700</v>
      </c>
      <c r="I20" s="17"/>
      <c r="J20" s="17">
        <f t="shared" si="1"/>
        <v>16700</v>
      </c>
      <c r="K20" s="17"/>
    </row>
    <row r="21" spans="1:14" x14ac:dyDescent="0.25">
      <c r="A21" s="13" t="s">
        <v>40</v>
      </c>
      <c r="B21" s="14">
        <v>16</v>
      </c>
      <c r="C21" s="15"/>
      <c r="D21" s="16"/>
      <c r="E21" s="20">
        <v>6500</v>
      </c>
      <c r="F21" s="21">
        <v>600</v>
      </c>
      <c r="G21" s="20">
        <v>200</v>
      </c>
      <c r="H21" s="17">
        <f t="shared" si="0"/>
        <v>7300</v>
      </c>
      <c r="I21" s="17">
        <f>7300</f>
        <v>7300</v>
      </c>
      <c r="J21" s="17">
        <f t="shared" si="1"/>
        <v>0</v>
      </c>
      <c r="K21" s="17"/>
    </row>
    <row r="22" spans="1:14" x14ac:dyDescent="0.25">
      <c r="A22" s="49" t="s">
        <v>41</v>
      </c>
      <c r="B22" s="14">
        <v>17</v>
      </c>
      <c r="C22" s="15"/>
      <c r="D22" s="16"/>
      <c r="E22" s="20"/>
      <c r="F22" s="21"/>
      <c r="G22" s="20"/>
      <c r="H22" s="17">
        <f t="shared" si="0"/>
        <v>0</v>
      </c>
      <c r="I22" s="17"/>
      <c r="J22" s="17">
        <f t="shared" si="1"/>
        <v>0</v>
      </c>
      <c r="K22" s="17"/>
    </row>
    <row r="23" spans="1:14" x14ac:dyDescent="0.25">
      <c r="A23" s="19"/>
      <c r="B23" s="14"/>
      <c r="C23" s="15"/>
      <c r="D23" s="16"/>
      <c r="E23" s="20"/>
      <c r="F23" s="21"/>
      <c r="G23" s="20"/>
      <c r="H23" s="17">
        <f>D23+E23+F23+G23</f>
        <v>0</v>
      </c>
      <c r="I23" s="17"/>
      <c r="J23" s="17">
        <f t="shared" si="1"/>
        <v>0</v>
      </c>
      <c r="K23" s="17"/>
    </row>
    <row r="24" spans="1:14" x14ac:dyDescent="0.25">
      <c r="A24" s="26" t="s">
        <v>12</v>
      </c>
      <c r="B24" s="22"/>
      <c r="C24" s="15">
        <f t="shared" ref="C24:K24" si="2">SUM(C6:C23)</f>
        <v>0</v>
      </c>
      <c r="D24" s="16">
        <f t="shared" si="2"/>
        <v>27700</v>
      </c>
      <c r="E24" s="27">
        <f t="shared" si="2"/>
        <v>109500</v>
      </c>
      <c r="F24" s="45">
        <f t="shared" si="2"/>
        <v>9450</v>
      </c>
      <c r="G24" s="46">
        <f t="shared" si="2"/>
        <v>1800</v>
      </c>
      <c r="H24" s="17">
        <f t="shared" si="2"/>
        <v>148450</v>
      </c>
      <c r="I24" s="17">
        <f t="shared" si="2"/>
        <v>121750</v>
      </c>
      <c r="J24" s="17">
        <f t="shared" si="2"/>
        <v>26700</v>
      </c>
      <c r="K24" s="17">
        <f t="shared" si="2"/>
        <v>8000</v>
      </c>
    </row>
    <row r="26" spans="1:14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  <c r="M26" s="48"/>
    </row>
    <row r="27" spans="1:14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4" x14ac:dyDescent="0.25">
      <c r="A28" s="22" t="s">
        <v>32</v>
      </c>
      <c r="B28" s="32">
        <f>E24</f>
        <v>109500</v>
      </c>
      <c r="C28" s="22"/>
      <c r="D28" s="22"/>
      <c r="E28" s="22"/>
      <c r="F28" s="22" t="s">
        <v>32</v>
      </c>
      <c r="G28" s="22"/>
      <c r="H28" s="33">
        <f>I24</f>
        <v>121750</v>
      </c>
      <c r="I28" s="22"/>
      <c r="J28" s="22"/>
      <c r="K28" s="22"/>
    </row>
    <row r="29" spans="1:14" x14ac:dyDescent="0.25">
      <c r="A29" s="22" t="s">
        <v>20</v>
      </c>
      <c r="B29" s="32"/>
      <c r="C29" s="22"/>
      <c r="D29" s="22"/>
      <c r="E29" s="22"/>
      <c r="F29" s="22" t="s">
        <v>20</v>
      </c>
      <c r="G29" s="22"/>
      <c r="H29" s="32"/>
      <c r="I29" s="22"/>
      <c r="J29" s="22"/>
      <c r="K29" s="22"/>
    </row>
    <row r="30" spans="1:14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</row>
    <row r="31" spans="1:14" x14ac:dyDescent="0.25">
      <c r="A31" s="22" t="s">
        <v>6</v>
      </c>
      <c r="B31" s="32">
        <f>F24</f>
        <v>9450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</row>
    <row r="32" spans="1:14" x14ac:dyDescent="0.25">
      <c r="A32" s="22" t="s">
        <v>22</v>
      </c>
      <c r="B32" s="32">
        <f>K24</f>
        <v>8000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7" x14ac:dyDescent="0.25">
      <c r="A33" s="22" t="s">
        <v>7</v>
      </c>
      <c r="B33" s="32">
        <f>G24</f>
        <v>1800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</row>
    <row r="34" spans="1:17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</row>
    <row r="35" spans="1:17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</row>
    <row r="36" spans="1:17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</row>
    <row r="37" spans="1:17" x14ac:dyDescent="0.25">
      <c r="A37" s="34" t="s">
        <v>26</v>
      </c>
      <c r="B37" s="35">
        <v>0.06</v>
      </c>
      <c r="C37" s="33">
        <f>B37*E24</f>
        <v>6570</v>
      </c>
      <c r="D37" s="22"/>
      <c r="E37" s="22"/>
      <c r="F37" s="34" t="s">
        <v>26</v>
      </c>
      <c r="G37" s="35">
        <v>0.06</v>
      </c>
      <c r="I37" s="33">
        <f>G37*B28</f>
        <v>6570</v>
      </c>
      <c r="J37" s="22"/>
      <c r="K37" s="22"/>
    </row>
    <row r="38" spans="1:17" x14ac:dyDescent="0.25">
      <c r="A38" s="36" t="s">
        <v>43</v>
      </c>
      <c r="B38" s="37"/>
      <c r="C38" s="48">
        <f>E9+E12+E19+500+2000+650</f>
        <v>44650</v>
      </c>
      <c r="D38" s="33"/>
      <c r="E38" s="33"/>
      <c r="F38" s="36" t="s">
        <v>43</v>
      </c>
      <c r="G38" s="37"/>
      <c r="H38" s="48"/>
      <c r="I38">
        <v>44650</v>
      </c>
      <c r="K38" s="33"/>
    </row>
    <row r="39" spans="1:17" x14ac:dyDescent="0.25">
      <c r="A39" s="36" t="s">
        <v>26</v>
      </c>
      <c r="B39" s="35"/>
      <c r="C39" s="33">
        <f>B37*58000</f>
        <v>3480</v>
      </c>
      <c r="D39" s="22"/>
      <c r="E39" s="22"/>
      <c r="F39" s="36" t="s">
        <v>26</v>
      </c>
      <c r="G39" s="35"/>
      <c r="H39" s="33"/>
      <c r="I39" s="33">
        <f>C39</f>
        <v>3480</v>
      </c>
      <c r="J39" s="22"/>
      <c r="K39" s="22"/>
    </row>
    <row r="40" spans="1:17" x14ac:dyDescent="0.25">
      <c r="A40" s="22" t="s">
        <v>44</v>
      </c>
      <c r="B40" s="22"/>
      <c r="C40" s="38">
        <v>73570</v>
      </c>
      <c r="D40" s="22"/>
      <c r="E40" s="22"/>
      <c r="F40" s="22" t="s">
        <v>44</v>
      </c>
      <c r="G40" s="22"/>
      <c r="H40" s="38"/>
      <c r="I40" s="38">
        <v>73570</v>
      </c>
      <c r="J40" s="22"/>
      <c r="K40" s="22"/>
    </row>
    <row r="41" spans="1:17" x14ac:dyDescent="0.25">
      <c r="A41" s="39" t="s">
        <v>52</v>
      </c>
      <c r="B41" s="22"/>
      <c r="C41" s="33">
        <v>480</v>
      </c>
      <c r="D41" s="22"/>
      <c r="E41" s="22"/>
      <c r="F41" s="39" t="s">
        <v>52</v>
      </c>
      <c r="G41" s="22"/>
      <c r="H41" s="33"/>
      <c r="I41" s="33">
        <v>480</v>
      </c>
      <c r="J41" s="33"/>
      <c r="K41" s="33"/>
      <c r="Q41" s="35"/>
    </row>
    <row r="42" spans="1:17" x14ac:dyDescent="0.25">
      <c r="A42" s="31" t="s">
        <v>13</v>
      </c>
      <c r="B42" s="40">
        <f>B28+B29+B30+B31+B32+B33+B35</f>
        <v>128750</v>
      </c>
      <c r="C42" s="40">
        <f>SUM(C37:C41)</f>
        <v>128750</v>
      </c>
      <c r="D42" s="40">
        <f>B42-C42</f>
        <v>0</v>
      </c>
      <c r="E42" s="40"/>
      <c r="F42" s="31"/>
      <c r="G42" s="31"/>
      <c r="H42" s="40">
        <f>H28+H29+H33</f>
        <v>121750</v>
      </c>
      <c r="I42" s="40">
        <f>SUM(I37:I41)</f>
        <v>128750</v>
      </c>
      <c r="J42" s="40">
        <f>H42-I42</f>
        <v>-7000</v>
      </c>
      <c r="K42" s="40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122180</v>
      </c>
      <c r="J43" s="38"/>
      <c r="K43" s="3"/>
      <c r="O43" s="48"/>
    </row>
    <row r="44" spans="1:17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3"/>
    </row>
    <row r="45" spans="1:17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  <row r="47" spans="1:17" x14ac:dyDescent="0.25">
      <c r="D47" s="47"/>
    </row>
    <row r="48" spans="1:17" x14ac:dyDescent="0.25">
      <c r="E48" s="48"/>
    </row>
    <row r="51" spans="5:5" x14ac:dyDescent="0.25">
      <c r="E51" s="47"/>
    </row>
    <row r="52" spans="5:5" x14ac:dyDescent="0.25">
      <c r="E52" s="48"/>
    </row>
  </sheetData>
  <pageMargins left="0" right="0" top="0" bottom="0" header="0.3" footer="0.3"/>
  <pageSetup paperSize="28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J42" sqref="J42"/>
    </sheetView>
  </sheetViews>
  <sheetFormatPr defaultRowHeight="15" x14ac:dyDescent="0.25"/>
  <cols>
    <col min="1" max="1" width="18.85546875" customWidth="1"/>
  </cols>
  <sheetData>
    <row r="1" spans="1:13" x14ac:dyDescent="0.25">
      <c r="C1" s="1"/>
      <c r="D1" s="1"/>
      <c r="E1" s="1"/>
      <c r="F1" s="1"/>
      <c r="G1" s="1"/>
      <c r="I1" s="1"/>
      <c r="J1" s="1"/>
      <c r="K1" s="1"/>
    </row>
    <row r="2" spans="1:13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3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3" ht="18.75" x14ac:dyDescent="0.3">
      <c r="A4" s="6"/>
      <c r="B4" s="3"/>
      <c r="D4" s="2" t="s">
        <v>53</v>
      </c>
      <c r="E4" s="2"/>
      <c r="G4" s="2"/>
      <c r="H4" s="7"/>
      <c r="I4" s="8"/>
      <c r="J4" s="8"/>
      <c r="K4" s="8"/>
    </row>
    <row r="5" spans="1:13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3" x14ac:dyDescent="0.25">
      <c r="A6" s="13" t="s">
        <v>34</v>
      </c>
      <c r="B6" s="14">
        <v>1</v>
      </c>
      <c r="C6" s="15"/>
      <c r="D6" s="16">
        <f>'JANUARY 21'!J6:J24</f>
        <v>0</v>
      </c>
      <c r="E6" s="17">
        <v>13000</v>
      </c>
      <c r="F6" s="18">
        <v>1500</v>
      </c>
      <c r="G6" s="17">
        <v>200</v>
      </c>
      <c r="H6" s="17">
        <f>D6+E6+F6+G6</f>
        <v>14700</v>
      </c>
      <c r="I6" s="17">
        <f>14700</f>
        <v>14700</v>
      </c>
      <c r="J6" s="17">
        <f>H6-I6</f>
        <v>0</v>
      </c>
      <c r="K6" s="17"/>
    </row>
    <row r="7" spans="1:13" x14ac:dyDescent="0.25">
      <c r="A7" s="50" t="s">
        <v>41</v>
      </c>
      <c r="B7" s="14">
        <v>2</v>
      </c>
      <c r="C7" s="15"/>
      <c r="D7" s="16">
        <f>'JANUARY 21'!J7:J25</f>
        <v>0</v>
      </c>
      <c r="E7" s="17"/>
      <c r="F7" s="21"/>
      <c r="G7" s="17"/>
      <c r="H7" s="17">
        <f t="shared" ref="H7:H22" si="0">D7+E7+F7+G7</f>
        <v>0</v>
      </c>
      <c r="I7" s="17"/>
      <c r="J7" s="17">
        <f>H7-I7</f>
        <v>0</v>
      </c>
      <c r="K7" s="17"/>
    </row>
    <row r="8" spans="1:13" x14ac:dyDescent="0.25">
      <c r="A8" s="19" t="s">
        <v>39</v>
      </c>
      <c r="B8" s="14">
        <v>3</v>
      </c>
      <c r="C8" s="15"/>
      <c r="D8" s="16">
        <f>'JANUARY 21'!J8:J26</f>
        <v>0</v>
      </c>
      <c r="E8" s="17">
        <v>13000</v>
      </c>
      <c r="F8" s="21">
        <v>900</v>
      </c>
      <c r="G8" s="17">
        <v>200</v>
      </c>
      <c r="H8" s="17">
        <f t="shared" si="0"/>
        <v>14100</v>
      </c>
      <c r="I8" s="17">
        <f>14100</f>
        <v>14100</v>
      </c>
      <c r="J8" s="17">
        <f>H8-I8</f>
        <v>0</v>
      </c>
      <c r="K8" s="17"/>
    </row>
    <row r="9" spans="1:13" x14ac:dyDescent="0.25">
      <c r="A9" s="22" t="s">
        <v>47</v>
      </c>
      <c r="B9" s="14">
        <v>4</v>
      </c>
      <c r="C9" s="15"/>
      <c r="D9" s="16">
        <f>'JANUARY 21'!J9:J27</f>
        <v>0</v>
      </c>
      <c r="E9" s="16">
        <v>18000</v>
      </c>
      <c r="F9" s="23">
        <v>750</v>
      </c>
      <c r="G9" s="17">
        <v>200</v>
      </c>
      <c r="H9" s="17">
        <f t="shared" si="0"/>
        <v>18950</v>
      </c>
      <c r="I9" s="17">
        <v>18950</v>
      </c>
      <c r="J9" s="17">
        <f>H9-I9</f>
        <v>0</v>
      </c>
      <c r="K9" s="17"/>
      <c r="L9" t="s">
        <v>55</v>
      </c>
      <c r="M9">
        <v>722648148</v>
      </c>
    </row>
    <row r="10" spans="1:13" x14ac:dyDescent="0.25">
      <c r="A10" s="50" t="s">
        <v>41</v>
      </c>
      <c r="B10" s="14">
        <v>5</v>
      </c>
      <c r="C10" s="24"/>
      <c r="D10" s="16">
        <f>'JANUARY 21'!J10:J28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3" x14ac:dyDescent="0.25">
      <c r="A11" s="51" t="s">
        <v>41</v>
      </c>
      <c r="B11" s="14">
        <v>6</v>
      </c>
      <c r="C11" s="15"/>
      <c r="D11" s="16">
        <f>'JANUARY 21'!J11:J29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3" x14ac:dyDescent="0.25">
      <c r="A12" s="13" t="s">
        <v>45</v>
      </c>
      <c r="B12" s="14">
        <v>7</v>
      </c>
      <c r="C12" s="15"/>
      <c r="D12" s="16"/>
      <c r="E12" s="20">
        <v>18000</v>
      </c>
      <c r="F12" s="21">
        <v>1650</v>
      </c>
      <c r="G12" s="20">
        <v>200</v>
      </c>
      <c r="H12" s="17">
        <f t="shared" si="0"/>
        <v>19850</v>
      </c>
      <c r="I12" s="17">
        <v>19850</v>
      </c>
      <c r="J12" s="17">
        <f t="shared" si="1"/>
        <v>0</v>
      </c>
      <c r="K12" s="17"/>
      <c r="L12" t="s">
        <v>55</v>
      </c>
      <c r="M12" t="s">
        <v>46</v>
      </c>
    </row>
    <row r="13" spans="1:13" x14ac:dyDescent="0.25">
      <c r="A13" s="25" t="s">
        <v>42</v>
      </c>
      <c r="B13" s="14">
        <v>8</v>
      </c>
      <c r="C13" s="15"/>
      <c r="D13" s="16">
        <f>'JANUARY 21'!J13:J31</f>
        <v>0</v>
      </c>
      <c r="E13" s="20">
        <v>13500</v>
      </c>
      <c r="F13" s="21">
        <v>1350</v>
      </c>
      <c r="G13" s="20">
        <v>200</v>
      </c>
      <c r="H13" s="17">
        <f t="shared" si="0"/>
        <v>15050</v>
      </c>
      <c r="I13" s="17">
        <v>15050</v>
      </c>
      <c r="J13" s="17">
        <f t="shared" si="1"/>
        <v>0</v>
      </c>
      <c r="K13" s="17"/>
      <c r="L13" t="s">
        <v>55</v>
      </c>
    </row>
    <row r="14" spans="1:13" x14ac:dyDescent="0.25">
      <c r="A14" s="13" t="s">
        <v>56</v>
      </c>
      <c r="B14" s="14">
        <v>9</v>
      </c>
      <c r="C14" s="15"/>
      <c r="D14" s="16">
        <f>'JANUARY 21'!J14:J32</f>
        <v>0</v>
      </c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3" x14ac:dyDescent="0.25">
      <c r="A15" s="50" t="s">
        <v>41</v>
      </c>
      <c r="B15" s="14">
        <v>10</v>
      </c>
      <c r="C15" s="15"/>
      <c r="D15" s="16">
        <f>'JANUARY 21'!J15:J33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3" x14ac:dyDescent="0.25">
      <c r="A16" s="52" t="s">
        <v>41</v>
      </c>
      <c r="B16" s="14">
        <v>11</v>
      </c>
      <c r="C16" s="15"/>
      <c r="D16" s="16">
        <f>'JANUARY 21'!J16:J34</f>
        <v>0</v>
      </c>
      <c r="E16" s="20"/>
      <c r="F16" s="21"/>
      <c r="G16" s="20"/>
      <c r="H16" s="17">
        <f t="shared" si="0"/>
        <v>0</v>
      </c>
      <c r="I16" s="17"/>
      <c r="J16" s="17">
        <f>H16-I16</f>
        <v>0</v>
      </c>
      <c r="K16" s="17"/>
    </row>
    <row r="17" spans="1:13" x14ac:dyDescent="0.25">
      <c r="A17" s="50" t="s">
        <v>41</v>
      </c>
      <c r="B17" s="14">
        <v>12</v>
      </c>
      <c r="C17" s="15"/>
      <c r="D17" s="16">
        <f>'JANUARY 21'!J17:J35</f>
        <v>0</v>
      </c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</row>
    <row r="18" spans="1:13" x14ac:dyDescent="0.25">
      <c r="A18" s="13" t="s">
        <v>38</v>
      </c>
      <c r="B18" s="14">
        <v>13</v>
      </c>
      <c r="C18" s="15"/>
      <c r="D18" s="16">
        <f>'JANUARY 21'!J18:J36</f>
        <v>8000</v>
      </c>
      <c r="E18" s="20">
        <v>18000</v>
      </c>
      <c r="F18" s="21">
        <v>3300</v>
      </c>
      <c r="G18" s="20">
        <v>200</v>
      </c>
      <c r="H18" s="17">
        <f t="shared" si="0"/>
        <v>29500</v>
      </c>
      <c r="I18" s="17">
        <v>20000</v>
      </c>
      <c r="J18" s="17">
        <f>H18-I18</f>
        <v>9500</v>
      </c>
      <c r="K18" s="17"/>
    </row>
    <row r="19" spans="1:13" x14ac:dyDescent="0.25">
      <c r="A19" s="22" t="s">
        <v>36</v>
      </c>
      <c r="B19" s="14">
        <v>14</v>
      </c>
      <c r="C19" s="15"/>
      <c r="D19" s="16">
        <f>'JANUARY 21'!J19:J37</f>
        <v>0</v>
      </c>
      <c r="E19" s="20">
        <v>7000</v>
      </c>
      <c r="F19" s="21">
        <v>600</v>
      </c>
      <c r="G19" s="20">
        <v>200</v>
      </c>
      <c r="H19" s="17">
        <f t="shared" si="0"/>
        <v>7800</v>
      </c>
      <c r="I19" s="17">
        <v>7800</v>
      </c>
      <c r="J19" s="17">
        <f t="shared" si="1"/>
        <v>0</v>
      </c>
      <c r="K19" s="17"/>
      <c r="L19" t="s">
        <v>55</v>
      </c>
    </row>
    <row r="20" spans="1:13" x14ac:dyDescent="0.25">
      <c r="A20" s="50" t="s">
        <v>60</v>
      </c>
      <c r="B20" s="53">
        <v>15</v>
      </c>
      <c r="C20" s="15"/>
      <c r="D20" s="16">
        <f>'JANUARY 21'!J20:J38</f>
        <v>16700</v>
      </c>
      <c r="E20" s="20"/>
      <c r="F20" s="21"/>
      <c r="G20" s="20"/>
      <c r="H20" s="17">
        <f t="shared" si="0"/>
        <v>16700</v>
      </c>
      <c r="I20" s="17"/>
      <c r="J20" s="17">
        <f t="shared" si="1"/>
        <v>16700</v>
      </c>
      <c r="K20" s="17"/>
    </row>
    <row r="21" spans="1:13" x14ac:dyDescent="0.25">
      <c r="A21" s="49" t="s">
        <v>41</v>
      </c>
      <c r="B21" s="14">
        <v>16</v>
      </c>
      <c r="C21" s="15"/>
      <c r="D21" s="16">
        <f>'JANUARY 21'!J21:J39</f>
        <v>0</v>
      </c>
      <c r="E21" s="20"/>
      <c r="F21" s="21"/>
      <c r="G21" s="20"/>
      <c r="H21" s="17">
        <f t="shared" si="0"/>
        <v>0</v>
      </c>
      <c r="I21" s="17"/>
      <c r="J21" s="17">
        <f t="shared" si="1"/>
        <v>0</v>
      </c>
      <c r="K21" s="17"/>
    </row>
    <row r="22" spans="1:13" x14ac:dyDescent="0.25">
      <c r="A22" s="13" t="s">
        <v>58</v>
      </c>
      <c r="B22" s="14">
        <v>17</v>
      </c>
      <c r="C22" s="15"/>
      <c r="D22" s="16">
        <f>'JANUARY 21'!J22:J40</f>
        <v>0</v>
      </c>
      <c r="E22" s="20">
        <v>7000</v>
      </c>
      <c r="F22" s="21">
        <v>300</v>
      </c>
      <c r="G22" s="20">
        <v>200</v>
      </c>
      <c r="H22" s="17">
        <f t="shared" si="0"/>
        <v>7500</v>
      </c>
      <c r="I22" s="17">
        <v>7500</v>
      </c>
      <c r="J22" s="17">
        <f t="shared" si="1"/>
        <v>0</v>
      </c>
      <c r="K22" s="17"/>
      <c r="L22" t="s">
        <v>59</v>
      </c>
    </row>
    <row r="23" spans="1:13" x14ac:dyDescent="0.25">
      <c r="A23" s="19"/>
      <c r="B23" s="14"/>
      <c r="C23" s="15"/>
      <c r="D23" s="16">
        <f>'JANUARY 21'!J23:J41</f>
        <v>0</v>
      </c>
      <c r="E23" s="20"/>
      <c r="F23" s="21"/>
      <c r="G23" s="20"/>
      <c r="H23" s="17">
        <f>D23+E23+F23+G23</f>
        <v>0</v>
      </c>
      <c r="I23" s="17"/>
      <c r="J23" s="17">
        <f t="shared" si="1"/>
        <v>0</v>
      </c>
      <c r="K23" s="17"/>
    </row>
    <row r="24" spans="1:13" x14ac:dyDescent="0.25">
      <c r="A24" s="26" t="s">
        <v>12</v>
      </c>
      <c r="B24" s="22"/>
      <c r="C24" s="15">
        <f t="shared" ref="C24:K24" si="2">SUM(C6:C23)</f>
        <v>0</v>
      </c>
      <c r="D24" s="16">
        <f>SUM(D6:D23)</f>
        <v>24700</v>
      </c>
      <c r="E24" s="27">
        <f t="shared" si="2"/>
        <v>107500</v>
      </c>
      <c r="F24" s="45">
        <f t="shared" si="2"/>
        <v>10350</v>
      </c>
      <c r="G24" s="46">
        <f t="shared" si="2"/>
        <v>1600</v>
      </c>
      <c r="H24" s="17">
        <f t="shared" si="2"/>
        <v>144150</v>
      </c>
      <c r="I24" s="17">
        <f t="shared" si="2"/>
        <v>117950</v>
      </c>
      <c r="J24" s="17">
        <f t="shared" si="2"/>
        <v>26200</v>
      </c>
      <c r="K24" s="17">
        <f t="shared" si="2"/>
        <v>0</v>
      </c>
    </row>
    <row r="26" spans="1:13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  <c r="M26" s="48"/>
    </row>
    <row r="27" spans="1:13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3" x14ac:dyDescent="0.25">
      <c r="A28" s="22" t="s">
        <v>54</v>
      </c>
      <c r="B28" s="32">
        <f>E24</f>
        <v>107500</v>
      </c>
      <c r="C28" s="22"/>
      <c r="D28" s="22"/>
      <c r="E28" s="22"/>
      <c r="F28" s="22" t="s">
        <v>54</v>
      </c>
      <c r="G28" s="22"/>
      <c r="H28" s="33">
        <f>I24</f>
        <v>117950</v>
      </c>
      <c r="I28" s="22"/>
      <c r="J28" s="22"/>
      <c r="K28" s="22"/>
    </row>
    <row r="29" spans="1:13" x14ac:dyDescent="0.25">
      <c r="A29" s="22" t="s">
        <v>20</v>
      </c>
      <c r="B29" s="32">
        <f>'JANUARY 21'!D42</f>
        <v>0</v>
      </c>
      <c r="C29" s="22"/>
      <c r="D29" s="22"/>
      <c r="E29" s="22"/>
      <c r="F29" s="22" t="s">
        <v>20</v>
      </c>
      <c r="G29" s="32"/>
      <c r="H29" s="32">
        <f>'JANUARY 21'!J42</f>
        <v>-7000</v>
      </c>
      <c r="I29" s="22"/>
      <c r="J29" s="22"/>
      <c r="K29" s="22"/>
    </row>
    <row r="30" spans="1:13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</row>
    <row r="31" spans="1:13" x14ac:dyDescent="0.25">
      <c r="A31" s="22" t="s">
        <v>6</v>
      </c>
      <c r="B31" s="32">
        <f>F24</f>
        <v>10350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</row>
    <row r="32" spans="1:13" x14ac:dyDescent="0.25">
      <c r="A32" s="22" t="s">
        <v>22</v>
      </c>
      <c r="B32" s="32">
        <f>K24</f>
        <v>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3" x14ac:dyDescent="0.25">
      <c r="A33" s="22" t="s">
        <v>7</v>
      </c>
      <c r="B33" s="32">
        <f>G24</f>
        <v>1600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</row>
    <row r="34" spans="1:13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</row>
    <row r="35" spans="1:13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</row>
    <row r="36" spans="1:13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</row>
    <row r="37" spans="1:13" x14ac:dyDescent="0.25">
      <c r="A37" s="34" t="s">
        <v>26</v>
      </c>
      <c r="B37" s="35">
        <v>0.06</v>
      </c>
      <c r="C37" s="33">
        <f>B37*E24</f>
        <v>6450</v>
      </c>
      <c r="D37" s="22"/>
      <c r="E37" s="22"/>
      <c r="F37" s="34" t="s">
        <v>26</v>
      </c>
      <c r="G37" s="35">
        <v>0.06</v>
      </c>
      <c r="I37" s="33">
        <f>G37*B28</f>
        <v>6450</v>
      </c>
      <c r="J37" s="22"/>
      <c r="K37" s="22"/>
    </row>
    <row r="38" spans="1:13" x14ac:dyDescent="0.25">
      <c r="A38" s="36" t="s">
        <v>57</v>
      </c>
      <c r="B38" s="37"/>
      <c r="C38" s="48">
        <f>H12+H13+H19+H22+H9</f>
        <v>69150</v>
      </c>
      <c r="D38" s="33"/>
      <c r="E38" s="33"/>
      <c r="F38" s="36" t="s">
        <v>43</v>
      </c>
      <c r="G38" s="37"/>
      <c r="H38" s="48"/>
      <c r="I38" s="48">
        <f>C38</f>
        <v>69150</v>
      </c>
      <c r="K38" s="33"/>
      <c r="M38" s="48"/>
    </row>
    <row r="39" spans="1:13" x14ac:dyDescent="0.25">
      <c r="A39" s="36" t="s">
        <v>61</v>
      </c>
      <c r="B39" s="35"/>
      <c r="C39" s="33">
        <v>42350</v>
      </c>
      <c r="D39" s="22"/>
      <c r="E39" s="22"/>
      <c r="F39" s="36" t="s">
        <v>61</v>
      </c>
      <c r="G39" s="35"/>
      <c r="H39" s="33"/>
      <c r="I39" s="33">
        <v>42350</v>
      </c>
      <c r="J39" s="22"/>
      <c r="K39" s="22"/>
      <c r="M39" s="48"/>
    </row>
    <row r="40" spans="1:13" x14ac:dyDescent="0.25">
      <c r="A40" s="22"/>
      <c r="B40" s="22"/>
      <c r="C40" s="38"/>
      <c r="D40" s="22"/>
      <c r="E40" s="22"/>
      <c r="F40" s="22"/>
      <c r="G40" s="22"/>
      <c r="H40" s="38"/>
      <c r="I40" s="38"/>
      <c r="J40" s="22"/>
      <c r="K40" s="22"/>
    </row>
    <row r="41" spans="1:13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</row>
    <row r="42" spans="1:13" x14ac:dyDescent="0.25">
      <c r="A42" s="31" t="s">
        <v>13</v>
      </c>
      <c r="B42" s="40">
        <f>B28+B29+B30+B31+B32+B33+B35</f>
        <v>119450</v>
      </c>
      <c r="C42" s="40">
        <f>SUM(C37:C41)</f>
        <v>117950</v>
      </c>
      <c r="D42" s="40">
        <f>B42-C42</f>
        <v>1500</v>
      </c>
      <c r="E42" s="40"/>
      <c r="F42" s="31"/>
      <c r="G42" s="31"/>
      <c r="H42" s="40">
        <f>H28+H29+H33</f>
        <v>110950</v>
      </c>
      <c r="I42" s="40">
        <f>SUM(I37:I41)</f>
        <v>117950</v>
      </c>
      <c r="J42" s="40">
        <f>H42-I42</f>
        <v>-7000</v>
      </c>
      <c r="K42" s="40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111500</v>
      </c>
      <c r="J43" s="38"/>
      <c r="K43" s="3"/>
    </row>
    <row r="44" spans="1:13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3"/>
    </row>
    <row r="45" spans="1:13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3" workbookViewId="0">
      <selection activeCell="N28" sqref="N28"/>
    </sheetView>
  </sheetViews>
  <sheetFormatPr defaultRowHeight="15" x14ac:dyDescent="0.25"/>
  <cols>
    <col min="1" max="1" width="20" customWidth="1"/>
    <col min="12" max="12" width="12.85546875" customWidth="1"/>
    <col min="15" max="15" width="10.5703125" bestFit="1" customWidth="1"/>
  </cols>
  <sheetData>
    <row r="1" spans="1:13" x14ac:dyDescent="0.25">
      <c r="C1" s="1"/>
      <c r="D1" s="1"/>
      <c r="E1" s="1"/>
      <c r="F1" s="1"/>
      <c r="G1" s="1"/>
      <c r="I1" s="1"/>
      <c r="J1" s="1"/>
      <c r="K1" s="1"/>
    </row>
    <row r="2" spans="1:13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3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3" ht="18.75" x14ac:dyDescent="0.3">
      <c r="A4" s="6"/>
      <c r="B4" s="3"/>
      <c r="D4" s="2" t="s">
        <v>62</v>
      </c>
      <c r="E4" s="2"/>
      <c r="G4" s="2"/>
      <c r="H4" s="7"/>
      <c r="I4" s="8"/>
      <c r="J4" s="8"/>
      <c r="K4" s="8"/>
    </row>
    <row r="5" spans="1:13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3" x14ac:dyDescent="0.25">
      <c r="A6" s="13" t="s">
        <v>34</v>
      </c>
      <c r="B6" s="14">
        <v>1</v>
      </c>
      <c r="C6" s="15"/>
      <c r="D6" s="16">
        <f>FEBRUARY21!J6:J23</f>
        <v>0</v>
      </c>
      <c r="E6" s="17">
        <v>13000</v>
      </c>
      <c r="F6" s="18">
        <v>1500</v>
      </c>
      <c r="G6" s="17">
        <v>200</v>
      </c>
      <c r="H6" s="17">
        <f>D6+E6+F6+G6</f>
        <v>14700</v>
      </c>
      <c r="I6" s="17">
        <v>14700</v>
      </c>
      <c r="J6" s="17">
        <f>H6-I6</f>
        <v>0</v>
      </c>
      <c r="K6" s="17"/>
    </row>
    <row r="7" spans="1:13" x14ac:dyDescent="0.25">
      <c r="A7" s="50" t="s">
        <v>41</v>
      </c>
      <c r="B7" s="14">
        <v>2</v>
      </c>
      <c r="C7" s="15"/>
      <c r="D7" s="16">
        <f>FEBRUARY21!J7:J24</f>
        <v>0</v>
      </c>
      <c r="E7" s="17"/>
      <c r="F7" s="21"/>
      <c r="G7" s="17"/>
      <c r="H7" s="17">
        <f t="shared" ref="H7:H22" si="0">D7+E7+F7+G7</f>
        <v>0</v>
      </c>
      <c r="I7" s="17"/>
      <c r="J7" s="17">
        <f>H7-I7</f>
        <v>0</v>
      </c>
      <c r="K7" s="17"/>
    </row>
    <row r="8" spans="1:13" x14ac:dyDescent="0.25">
      <c r="A8" s="19" t="s">
        <v>39</v>
      </c>
      <c r="B8" s="14">
        <v>3</v>
      </c>
      <c r="C8" s="15"/>
      <c r="D8" s="16">
        <f>FEBRUARY21!J8:J25</f>
        <v>0</v>
      </c>
      <c r="E8" s="17">
        <v>13000</v>
      </c>
      <c r="F8" s="21">
        <v>900</v>
      </c>
      <c r="G8" s="17">
        <v>200</v>
      </c>
      <c r="H8" s="17">
        <f t="shared" si="0"/>
        <v>14100</v>
      </c>
      <c r="I8" s="17">
        <v>14100</v>
      </c>
      <c r="J8" s="17">
        <f>H8-I8</f>
        <v>0</v>
      </c>
      <c r="K8" s="17"/>
    </row>
    <row r="9" spans="1:13" x14ac:dyDescent="0.25">
      <c r="A9" s="22" t="s">
        <v>47</v>
      </c>
      <c r="B9" s="14">
        <v>4</v>
      </c>
      <c r="C9" s="15"/>
      <c r="D9" s="16">
        <f>FEBRUARY21!J9:J26</f>
        <v>0</v>
      </c>
      <c r="E9" s="16">
        <v>18000</v>
      </c>
      <c r="F9" s="23">
        <v>300</v>
      </c>
      <c r="G9" s="17">
        <v>200</v>
      </c>
      <c r="H9" s="17">
        <f t="shared" si="0"/>
        <v>18500</v>
      </c>
      <c r="I9" s="17">
        <v>18500</v>
      </c>
      <c r="J9" s="17">
        <f>H9-I9</f>
        <v>0</v>
      </c>
      <c r="K9" s="17"/>
      <c r="L9" t="s">
        <v>55</v>
      </c>
      <c r="M9">
        <v>722648148</v>
      </c>
    </row>
    <row r="10" spans="1:13" x14ac:dyDescent="0.25">
      <c r="A10" s="50" t="s">
        <v>41</v>
      </c>
      <c r="B10" s="14">
        <v>5</v>
      </c>
      <c r="C10" s="24"/>
      <c r="D10" s="16">
        <f>FEBRUARY21!J10:J27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3" x14ac:dyDescent="0.25">
      <c r="A11" s="51" t="s">
        <v>41</v>
      </c>
      <c r="B11" s="14">
        <v>6</v>
      </c>
      <c r="C11" s="15"/>
      <c r="D11" s="16">
        <f>FEBRUARY21!J11:J28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3" x14ac:dyDescent="0.25">
      <c r="A12" s="13" t="s">
        <v>45</v>
      </c>
      <c r="B12" s="14">
        <v>7</v>
      </c>
      <c r="C12" s="15"/>
      <c r="D12" s="16">
        <f>FEBRUARY21!J12:J29</f>
        <v>0</v>
      </c>
      <c r="E12" s="20">
        <v>18000</v>
      </c>
      <c r="F12" s="21">
        <v>2100</v>
      </c>
      <c r="G12" s="20">
        <v>200</v>
      </c>
      <c r="H12" s="17">
        <f t="shared" si="0"/>
        <v>20300</v>
      </c>
      <c r="I12" s="17">
        <v>20300</v>
      </c>
      <c r="J12" s="17">
        <f t="shared" si="1"/>
        <v>0</v>
      </c>
      <c r="K12" s="17"/>
      <c r="L12" t="s">
        <v>55</v>
      </c>
      <c r="M12" t="s">
        <v>46</v>
      </c>
    </row>
    <row r="13" spans="1:13" x14ac:dyDescent="0.25">
      <c r="A13" s="25" t="s">
        <v>42</v>
      </c>
      <c r="B13" s="14">
        <v>8</v>
      </c>
      <c r="C13" s="15"/>
      <c r="D13" s="16">
        <f>FEBRUARY21!J13:J30</f>
        <v>0</v>
      </c>
      <c r="E13" s="20">
        <v>13500</v>
      </c>
      <c r="F13" s="21">
        <v>600</v>
      </c>
      <c r="G13" s="20">
        <v>200</v>
      </c>
      <c r="H13" s="17">
        <f t="shared" si="0"/>
        <v>14300</v>
      </c>
      <c r="I13" s="17">
        <v>14300</v>
      </c>
      <c r="J13" s="17">
        <f t="shared" si="1"/>
        <v>0</v>
      </c>
      <c r="K13" s="17"/>
      <c r="L13" t="s">
        <v>55</v>
      </c>
    </row>
    <row r="14" spans="1:13" x14ac:dyDescent="0.25">
      <c r="A14" s="13" t="s">
        <v>56</v>
      </c>
      <c r="B14" s="14">
        <v>9</v>
      </c>
      <c r="C14" s="15"/>
      <c r="D14" s="16">
        <f>FEBRUARY21!J14:J31</f>
        <v>0</v>
      </c>
      <c r="E14" s="20">
        <v>13000</v>
      </c>
      <c r="F14" s="21">
        <v>450</v>
      </c>
      <c r="G14" s="20">
        <v>200</v>
      </c>
      <c r="H14" s="17">
        <f t="shared" si="0"/>
        <v>13650</v>
      </c>
      <c r="I14" s="17">
        <v>13650</v>
      </c>
      <c r="J14" s="17">
        <f>H14-I14</f>
        <v>0</v>
      </c>
      <c r="K14" s="17"/>
      <c r="L14" t="s">
        <v>55</v>
      </c>
    </row>
    <row r="15" spans="1:13" x14ac:dyDescent="0.25">
      <c r="A15" s="50" t="s">
        <v>41</v>
      </c>
      <c r="B15" s="14">
        <v>10</v>
      </c>
      <c r="C15" s="15"/>
      <c r="D15" s="16">
        <f>FEBRUARY21!J15:J32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3" x14ac:dyDescent="0.25">
      <c r="A16" s="52" t="s">
        <v>41</v>
      </c>
      <c r="B16" s="14">
        <v>11</v>
      </c>
      <c r="C16" s="15"/>
      <c r="D16" s="16">
        <f>FEBRUARY21!J16:J33</f>
        <v>0</v>
      </c>
      <c r="E16" s="20"/>
      <c r="F16" s="21"/>
      <c r="G16" s="20"/>
      <c r="H16" s="17">
        <f t="shared" si="0"/>
        <v>0</v>
      </c>
      <c r="I16" s="17"/>
      <c r="J16" s="17">
        <f>H16-I16</f>
        <v>0</v>
      </c>
      <c r="K16" s="17"/>
    </row>
    <row r="17" spans="1:15" x14ac:dyDescent="0.25">
      <c r="A17" s="50" t="s">
        <v>41</v>
      </c>
      <c r="B17" s="14">
        <v>12</v>
      </c>
      <c r="C17" s="15"/>
      <c r="D17" s="16">
        <f>FEBRUARY21!J17:J34</f>
        <v>0</v>
      </c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</row>
    <row r="18" spans="1:15" x14ac:dyDescent="0.25">
      <c r="A18" s="13" t="s">
        <v>38</v>
      </c>
      <c r="B18" s="14">
        <v>13</v>
      </c>
      <c r="C18" s="15"/>
      <c r="D18" s="16">
        <f>FEBRUARY21!J18:J35</f>
        <v>9500</v>
      </c>
      <c r="E18" s="20">
        <v>18000</v>
      </c>
      <c r="F18" s="21">
        <v>3150</v>
      </c>
      <c r="G18" s="20">
        <v>200</v>
      </c>
      <c r="H18" s="17">
        <f t="shared" si="0"/>
        <v>30850</v>
      </c>
      <c r="I18" s="17">
        <v>18500</v>
      </c>
      <c r="J18" s="17">
        <f>H18-I18</f>
        <v>12350</v>
      </c>
      <c r="K18" s="17"/>
      <c r="O18" s="54"/>
    </row>
    <row r="19" spans="1:15" x14ac:dyDescent="0.25">
      <c r="A19" s="22" t="s">
        <v>36</v>
      </c>
      <c r="B19" s="14">
        <v>14</v>
      </c>
      <c r="C19" s="15"/>
      <c r="D19" s="16">
        <f>FEBRUARY21!J19:J36</f>
        <v>0</v>
      </c>
      <c r="E19" s="20">
        <v>7000</v>
      </c>
      <c r="F19" s="21">
        <v>450</v>
      </c>
      <c r="G19" s="20">
        <v>200</v>
      </c>
      <c r="H19" s="17">
        <f t="shared" si="0"/>
        <v>7650</v>
      </c>
      <c r="I19" s="17">
        <v>7650</v>
      </c>
      <c r="J19" s="17">
        <f t="shared" si="1"/>
        <v>0</v>
      </c>
      <c r="K19" s="17"/>
      <c r="L19" t="s">
        <v>55</v>
      </c>
    </row>
    <row r="20" spans="1:15" x14ac:dyDescent="0.25">
      <c r="A20" s="50" t="s">
        <v>56</v>
      </c>
      <c r="B20" s="14">
        <v>15</v>
      </c>
      <c r="C20" s="15"/>
      <c r="D20" s="16"/>
      <c r="E20" s="20"/>
      <c r="F20" s="21"/>
      <c r="G20" s="20"/>
      <c r="H20" s="17">
        <f t="shared" si="0"/>
        <v>0</v>
      </c>
      <c r="I20" s="17"/>
      <c r="J20" s="17">
        <f t="shared" si="1"/>
        <v>0</v>
      </c>
      <c r="K20" s="17"/>
    </row>
    <row r="21" spans="1:15" x14ac:dyDescent="0.25">
      <c r="A21" s="49" t="s">
        <v>56</v>
      </c>
      <c r="B21" s="14">
        <v>16</v>
      </c>
      <c r="C21" s="15"/>
      <c r="D21" s="16">
        <f>FEBRUARY21!J21:J38</f>
        <v>0</v>
      </c>
      <c r="E21" s="20"/>
      <c r="F21" s="21"/>
      <c r="G21" s="20"/>
      <c r="H21" s="17">
        <f t="shared" si="0"/>
        <v>0</v>
      </c>
      <c r="I21" s="17"/>
      <c r="J21" s="17">
        <f t="shared" si="1"/>
        <v>0</v>
      </c>
      <c r="K21" s="17"/>
    </row>
    <row r="22" spans="1:15" x14ac:dyDescent="0.25">
      <c r="A22" s="49" t="s">
        <v>58</v>
      </c>
      <c r="B22" s="53">
        <v>17</v>
      </c>
      <c r="C22" s="15"/>
      <c r="D22" s="16">
        <f>FEBRUARY21!J22:J39</f>
        <v>0</v>
      </c>
      <c r="E22" s="20">
        <v>7000</v>
      </c>
      <c r="F22" s="21">
        <v>300</v>
      </c>
      <c r="G22" s="20">
        <v>200</v>
      </c>
      <c r="H22" s="17">
        <f t="shared" si="0"/>
        <v>7500</v>
      </c>
      <c r="I22" s="17">
        <v>7500</v>
      </c>
      <c r="J22" s="17">
        <f t="shared" si="1"/>
        <v>0</v>
      </c>
      <c r="K22" s="17"/>
      <c r="L22" t="s">
        <v>59</v>
      </c>
      <c r="N22" s="54"/>
    </row>
    <row r="23" spans="1:15" x14ac:dyDescent="0.25">
      <c r="A23" s="19"/>
      <c r="B23" s="14"/>
      <c r="C23" s="15"/>
      <c r="D23" s="16">
        <f>FEBRUARY21!J23:J40</f>
        <v>0</v>
      </c>
      <c r="E23" s="20"/>
      <c r="F23" s="21"/>
      <c r="G23" s="20"/>
      <c r="H23" s="17">
        <f>D23+E23+F23+G23</f>
        <v>0</v>
      </c>
      <c r="I23" s="17"/>
      <c r="J23" s="17">
        <f t="shared" si="1"/>
        <v>0</v>
      </c>
      <c r="K23" s="17"/>
    </row>
    <row r="24" spans="1:15" x14ac:dyDescent="0.25">
      <c r="A24" s="26" t="s">
        <v>12</v>
      </c>
      <c r="B24" s="22"/>
      <c r="C24" s="15">
        <f t="shared" ref="C24:K24" si="2">SUM(C6:C23)</f>
        <v>0</v>
      </c>
      <c r="D24" s="16">
        <f>SUM(D6:D23)</f>
        <v>9500</v>
      </c>
      <c r="E24" s="27">
        <f t="shared" si="2"/>
        <v>120500</v>
      </c>
      <c r="F24" s="45">
        <f t="shared" si="2"/>
        <v>9750</v>
      </c>
      <c r="G24" s="46">
        <f t="shared" si="2"/>
        <v>1800</v>
      </c>
      <c r="H24" s="17">
        <f t="shared" si="2"/>
        <v>141550</v>
      </c>
      <c r="I24" s="17">
        <f t="shared" si="2"/>
        <v>129200</v>
      </c>
      <c r="J24" s="17">
        <f t="shared" si="2"/>
        <v>12350</v>
      </c>
      <c r="K24" s="17">
        <f t="shared" si="2"/>
        <v>0</v>
      </c>
    </row>
    <row r="26" spans="1:15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  <c r="M26" s="48"/>
    </row>
    <row r="27" spans="1:15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5" x14ac:dyDescent="0.25">
      <c r="A28" s="22" t="s">
        <v>63</v>
      </c>
      <c r="B28" s="32">
        <f>E24</f>
        <v>120500</v>
      </c>
      <c r="C28" s="22"/>
      <c r="D28" s="22"/>
      <c r="E28" s="22"/>
      <c r="F28" s="22" t="s">
        <v>63</v>
      </c>
      <c r="G28" s="22"/>
      <c r="H28" s="33">
        <f>I24</f>
        <v>129200</v>
      </c>
      <c r="I28" s="22"/>
      <c r="J28" s="22"/>
      <c r="K28" s="22"/>
    </row>
    <row r="29" spans="1:15" x14ac:dyDescent="0.25">
      <c r="A29" s="22" t="s">
        <v>20</v>
      </c>
      <c r="B29" s="32">
        <f>FEBRUARY21!D42</f>
        <v>1500</v>
      </c>
      <c r="C29" s="22"/>
      <c r="D29" s="22"/>
      <c r="E29" s="22"/>
      <c r="F29" s="22" t="s">
        <v>20</v>
      </c>
      <c r="G29" s="32"/>
      <c r="H29" s="32">
        <f>FEBRUARY21!J42</f>
        <v>-7000</v>
      </c>
      <c r="I29" s="22"/>
      <c r="J29" s="22"/>
      <c r="K29" s="22"/>
    </row>
    <row r="30" spans="1:15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</row>
    <row r="31" spans="1:15" x14ac:dyDescent="0.25">
      <c r="A31" s="22" t="s">
        <v>6</v>
      </c>
      <c r="B31" s="32">
        <f>F24</f>
        <v>9750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</row>
    <row r="32" spans="1:15" x14ac:dyDescent="0.25">
      <c r="A32" s="22" t="s">
        <v>22</v>
      </c>
      <c r="B32" s="32">
        <f>K24</f>
        <v>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3" x14ac:dyDescent="0.25">
      <c r="A33" s="22" t="s">
        <v>7</v>
      </c>
      <c r="B33" s="32">
        <f>G24</f>
        <v>1800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</row>
    <row r="34" spans="1:13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</row>
    <row r="35" spans="1:13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</row>
    <row r="36" spans="1:13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</row>
    <row r="37" spans="1:13" x14ac:dyDescent="0.25">
      <c r="A37" s="34" t="s">
        <v>26</v>
      </c>
      <c r="B37" s="35">
        <v>0.06</v>
      </c>
      <c r="C37" s="33">
        <f>B37*E24</f>
        <v>7230</v>
      </c>
      <c r="D37" s="22"/>
      <c r="E37" s="22"/>
      <c r="F37" s="34" t="s">
        <v>26</v>
      </c>
      <c r="G37" s="35">
        <v>0.06</v>
      </c>
      <c r="I37" s="33">
        <f>G37*B28</f>
        <v>7230</v>
      </c>
      <c r="J37" s="22"/>
      <c r="K37" s="22"/>
      <c r="M37" s="47"/>
    </row>
    <row r="38" spans="1:13" x14ac:dyDescent="0.25">
      <c r="A38" s="36"/>
      <c r="B38" s="37"/>
      <c r="C38" s="48"/>
      <c r="D38" s="33"/>
      <c r="E38" s="33"/>
      <c r="F38" s="36"/>
      <c r="G38" s="37"/>
      <c r="H38" s="48"/>
      <c r="I38" s="48"/>
      <c r="K38" s="33"/>
      <c r="M38" s="48"/>
    </row>
    <row r="39" spans="1:13" x14ac:dyDescent="0.25">
      <c r="A39" s="36" t="s">
        <v>64</v>
      </c>
      <c r="B39" s="35"/>
      <c r="C39" s="33">
        <f>I9+I12+I13+I14+I19+I22</f>
        <v>81900</v>
      </c>
      <c r="D39" s="22"/>
      <c r="E39" s="22"/>
      <c r="F39" s="36" t="s">
        <v>64</v>
      </c>
      <c r="G39" s="35"/>
      <c r="H39" s="33"/>
      <c r="I39" s="33">
        <f>C39</f>
        <v>81900</v>
      </c>
      <c r="J39" s="22"/>
      <c r="K39" s="22"/>
      <c r="M39" s="48"/>
    </row>
    <row r="40" spans="1:13" x14ac:dyDescent="0.25">
      <c r="A40" s="22" t="s">
        <v>65</v>
      </c>
      <c r="B40" s="22"/>
      <c r="C40" s="38">
        <v>44105</v>
      </c>
      <c r="D40" s="22"/>
      <c r="E40" s="22"/>
      <c r="F40" s="22" t="s">
        <v>65</v>
      </c>
      <c r="G40" s="22"/>
      <c r="H40" s="38"/>
      <c r="I40" s="38">
        <v>44105</v>
      </c>
      <c r="J40" s="22"/>
      <c r="K40" s="22"/>
    </row>
    <row r="41" spans="1:13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</row>
    <row r="42" spans="1:13" x14ac:dyDescent="0.25">
      <c r="A42" s="31" t="s">
        <v>13</v>
      </c>
      <c r="B42" s="40">
        <f>B28+B29+B30+B31+B32+B33+B35</f>
        <v>133550</v>
      </c>
      <c r="C42" s="40">
        <f>SUM(C37:C41)</f>
        <v>133235</v>
      </c>
      <c r="D42" s="40">
        <f>B42-C42</f>
        <v>315</v>
      </c>
      <c r="E42" s="40"/>
      <c r="F42" s="31"/>
      <c r="G42" s="31"/>
      <c r="H42" s="40">
        <f>H28+H29+H33</f>
        <v>122200</v>
      </c>
      <c r="I42" s="40">
        <f>SUM(I37:I41)</f>
        <v>133235</v>
      </c>
      <c r="J42" s="40">
        <f>H42-I42</f>
        <v>-11035</v>
      </c>
      <c r="K42" s="40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126005</v>
      </c>
      <c r="J43" s="38"/>
      <c r="K43" s="3"/>
    </row>
    <row r="44" spans="1:13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3"/>
    </row>
    <row r="45" spans="1:13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  <row r="48" spans="1:13" x14ac:dyDescent="0.25">
      <c r="F48" s="47">
        <f>B28+B31+B33+B29</f>
        <v>133550</v>
      </c>
    </row>
    <row r="49" spans="6:6" x14ac:dyDescent="0.25">
      <c r="F49" s="48">
        <f>C37</f>
        <v>7230</v>
      </c>
    </row>
    <row r="50" spans="6:6" x14ac:dyDescent="0.25">
      <c r="F50" s="48">
        <f>F48-F49</f>
        <v>126320</v>
      </c>
    </row>
    <row r="51" spans="6:6" x14ac:dyDescent="0.25">
      <c r="F51">
        <v>81900</v>
      </c>
    </row>
    <row r="52" spans="6:6" x14ac:dyDescent="0.25">
      <c r="F52" s="48">
        <f>F50-F51</f>
        <v>44420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4" zoomScaleNormal="100" workbookViewId="0">
      <selection activeCell="I8" sqref="I8"/>
    </sheetView>
  </sheetViews>
  <sheetFormatPr defaultRowHeight="15" x14ac:dyDescent="0.25"/>
  <cols>
    <col min="1" max="1" width="17.42578125" customWidth="1"/>
    <col min="2" max="2" width="8.140625" customWidth="1"/>
    <col min="3" max="3" width="8" customWidth="1"/>
  </cols>
  <sheetData>
    <row r="1" spans="1:12" x14ac:dyDescent="0.25">
      <c r="C1" s="1"/>
      <c r="D1" s="1"/>
      <c r="E1" s="1"/>
      <c r="F1" s="1"/>
      <c r="G1" s="1"/>
      <c r="I1" s="1"/>
      <c r="J1" s="1"/>
      <c r="K1" s="1"/>
    </row>
    <row r="2" spans="1:12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2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2" ht="18.75" x14ac:dyDescent="0.3">
      <c r="A4" s="6"/>
      <c r="B4" s="3"/>
      <c r="D4" s="2" t="s">
        <v>67</v>
      </c>
      <c r="E4" s="2"/>
      <c r="G4" s="2"/>
      <c r="H4" s="7"/>
      <c r="I4" s="8"/>
      <c r="J4" s="8"/>
      <c r="K4" s="8"/>
    </row>
    <row r="5" spans="1:12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2" x14ac:dyDescent="0.25">
      <c r="A6" s="13" t="s">
        <v>34</v>
      </c>
      <c r="B6" s="14">
        <v>1</v>
      </c>
      <c r="C6" s="15"/>
      <c r="D6" s="16">
        <f>'MARCH 21'!J6:J23</f>
        <v>0</v>
      </c>
      <c r="E6" s="17">
        <v>13000</v>
      </c>
      <c r="F6" s="18">
        <v>1650</v>
      </c>
      <c r="G6" s="17">
        <v>200</v>
      </c>
      <c r="H6" s="17">
        <f>D6+E6+F6+G6</f>
        <v>14850</v>
      </c>
      <c r="I6" s="17">
        <f>14850</f>
        <v>14850</v>
      </c>
      <c r="J6" s="17">
        <f>H6-I6</f>
        <v>0</v>
      </c>
      <c r="K6" s="17"/>
    </row>
    <row r="7" spans="1:12" x14ac:dyDescent="0.25">
      <c r="A7" s="50" t="s">
        <v>41</v>
      </c>
      <c r="B7" s="14">
        <v>2</v>
      </c>
      <c r="C7" s="15"/>
      <c r="D7" s="16">
        <f>'MARCH 21'!J7:J24</f>
        <v>0</v>
      </c>
      <c r="E7" s="17"/>
      <c r="F7" s="21"/>
      <c r="G7" s="17"/>
      <c r="H7" s="17">
        <f t="shared" ref="H7:H22" si="0">D7+E7+F7+G7</f>
        <v>0</v>
      </c>
      <c r="I7" s="17"/>
      <c r="J7" s="17">
        <f>H7-I7</f>
        <v>0</v>
      </c>
      <c r="K7" s="17"/>
    </row>
    <row r="8" spans="1:12" x14ac:dyDescent="0.25">
      <c r="A8" s="19" t="s">
        <v>39</v>
      </c>
      <c r="B8" s="14">
        <v>3</v>
      </c>
      <c r="C8" s="15"/>
      <c r="D8" s="16">
        <f>'MARCH 21'!J8:J25</f>
        <v>0</v>
      </c>
      <c r="E8" s="17">
        <v>13000</v>
      </c>
      <c r="F8" s="21">
        <v>750</v>
      </c>
      <c r="G8" s="17">
        <v>200</v>
      </c>
      <c r="H8" s="17">
        <f t="shared" si="0"/>
        <v>13950</v>
      </c>
      <c r="I8" s="17">
        <v>13950</v>
      </c>
      <c r="J8" s="17">
        <f>H8-I8</f>
        <v>0</v>
      </c>
      <c r="K8" s="17"/>
    </row>
    <row r="9" spans="1:12" x14ac:dyDescent="0.25">
      <c r="A9" s="22" t="s">
        <v>47</v>
      </c>
      <c r="B9" s="14">
        <v>4</v>
      </c>
      <c r="C9" s="15"/>
      <c r="D9" s="16">
        <f>'MARCH 21'!J9:J26</f>
        <v>0</v>
      </c>
      <c r="E9" s="16">
        <v>18000</v>
      </c>
      <c r="F9" s="23">
        <v>0</v>
      </c>
      <c r="G9" s="17">
        <v>200</v>
      </c>
      <c r="H9" s="17">
        <f t="shared" si="0"/>
        <v>18200</v>
      </c>
      <c r="I9" s="17">
        <v>18200</v>
      </c>
      <c r="J9" s="17">
        <f>H9-I9</f>
        <v>0</v>
      </c>
      <c r="K9" s="17"/>
      <c r="L9" t="s">
        <v>55</v>
      </c>
    </row>
    <row r="10" spans="1:12" x14ac:dyDescent="0.25">
      <c r="A10" s="50" t="s">
        <v>41</v>
      </c>
      <c r="B10" s="14">
        <v>5</v>
      </c>
      <c r="C10" s="24"/>
      <c r="D10" s="16">
        <f>'MARCH 21'!J10:J27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2" x14ac:dyDescent="0.25">
      <c r="A11" s="51" t="s">
        <v>41</v>
      </c>
      <c r="B11" s="14">
        <v>6</v>
      </c>
      <c r="C11" s="15"/>
      <c r="D11" s="16">
        <f>'MARCH 21'!J11:J28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2" x14ac:dyDescent="0.25">
      <c r="A12" s="13" t="s">
        <v>45</v>
      </c>
      <c r="B12" s="14">
        <v>7</v>
      </c>
      <c r="C12" s="15"/>
      <c r="D12" s="16">
        <f>'MARCH 21'!J12:J29</f>
        <v>0</v>
      </c>
      <c r="E12" s="20">
        <v>18000</v>
      </c>
      <c r="F12" s="21">
        <v>1500</v>
      </c>
      <c r="G12" s="20">
        <v>200</v>
      </c>
      <c r="H12" s="17">
        <f t="shared" si="0"/>
        <v>19700</v>
      </c>
      <c r="I12" s="17">
        <v>19700</v>
      </c>
      <c r="J12" s="17">
        <f t="shared" si="1"/>
        <v>0</v>
      </c>
      <c r="K12" s="17"/>
      <c r="L12" t="s">
        <v>55</v>
      </c>
    </row>
    <row r="13" spans="1:12" x14ac:dyDescent="0.25">
      <c r="A13" s="25" t="s">
        <v>42</v>
      </c>
      <c r="B13" s="14">
        <v>8</v>
      </c>
      <c r="C13" s="15"/>
      <c r="D13" s="16">
        <f>'MARCH 21'!J13:J30</f>
        <v>0</v>
      </c>
      <c r="E13" s="20">
        <v>13500</v>
      </c>
      <c r="F13" s="21">
        <v>300</v>
      </c>
      <c r="G13" s="20">
        <v>200</v>
      </c>
      <c r="H13" s="17">
        <f t="shared" si="0"/>
        <v>14000</v>
      </c>
      <c r="I13" s="17">
        <v>14000</v>
      </c>
      <c r="J13" s="17">
        <f t="shared" si="1"/>
        <v>0</v>
      </c>
      <c r="K13" s="17"/>
      <c r="L13" t="s">
        <v>55</v>
      </c>
    </row>
    <row r="14" spans="1:12" x14ac:dyDescent="0.25">
      <c r="A14" s="49" t="s">
        <v>41</v>
      </c>
      <c r="B14" s="14">
        <v>9</v>
      </c>
      <c r="C14" s="15"/>
      <c r="D14" s="16">
        <f>'MARCH 21'!J14:J31</f>
        <v>0</v>
      </c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2" x14ac:dyDescent="0.25">
      <c r="A15" s="50" t="s">
        <v>41</v>
      </c>
      <c r="B15" s="14">
        <v>10</v>
      </c>
      <c r="C15" s="15"/>
      <c r="D15" s="16">
        <f>'MARCH 21'!J15:J32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2" x14ac:dyDescent="0.25">
      <c r="A16" s="22" t="s">
        <v>69</v>
      </c>
      <c r="B16" s="14">
        <v>11</v>
      </c>
      <c r="C16" s="15">
        <v>2000</v>
      </c>
      <c r="D16" s="16">
        <f>'MARCH 21'!J16:J33</f>
        <v>0</v>
      </c>
      <c r="E16" s="20">
        <v>13000</v>
      </c>
      <c r="F16" s="21">
        <v>750</v>
      </c>
      <c r="G16" s="20">
        <v>200</v>
      </c>
      <c r="H16" s="17">
        <f>D16+E16+F16+G16+C16</f>
        <v>15950</v>
      </c>
      <c r="I16" s="17">
        <f>13000+950</f>
        <v>13950</v>
      </c>
      <c r="J16" s="17">
        <f>H16-I16</f>
        <v>2000</v>
      </c>
      <c r="K16" s="17"/>
      <c r="L16" t="s">
        <v>70</v>
      </c>
    </row>
    <row r="17" spans="1:18" x14ac:dyDescent="0.25">
      <c r="A17" s="50" t="s">
        <v>41</v>
      </c>
      <c r="B17" s="14">
        <v>12</v>
      </c>
      <c r="C17" s="15"/>
      <c r="D17" s="16">
        <f>'MARCH 21'!J17:J34</f>
        <v>0</v>
      </c>
      <c r="E17" s="20"/>
      <c r="F17" s="21"/>
      <c r="G17" s="20"/>
      <c r="H17" s="17">
        <f>D17+E17+F17+G17</f>
        <v>0</v>
      </c>
      <c r="I17" s="17"/>
      <c r="J17" s="17">
        <f t="shared" si="1"/>
        <v>0</v>
      </c>
      <c r="K17" s="17"/>
      <c r="L17" s="48"/>
    </row>
    <row r="18" spans="1:18" x14ac:dyDescent="0.25">
      <c r="A18" s="13" t="s">
        <v>38</v>
      </c>
      <c r="B18" s="14">
        <v>13</v>
      </c>
      <c r="C18" s="15"/>
      <c r="D18" s="16">
        <f>'MARCH 21'!J18:J35</f>
        <v>12350</v>
      </c>
      <c r="E18" s="20">
        <v>18000</v>
      </c>
      <c r="F18" s="21">
        <v>2550</v>
      </c>
      <c r="G18" s="20">
        <v>200</v>
      </c>
      <c r="H18" s="17">
        <f t="shared" si="0"/>
        <v>33100</v>
      </c>
      <c r="I18" s="17">
        <f>18000+2750+4000+2000</f>
        <v>26750</v>
      </c>
      <c r="J18" s="17">
        <f>H18-I18</f>
        <v>6350</v>
      </c>
      <c r="K18" s="17">
        <f>1650</f>
        <v>1650</v>
      </c>
    </row>
    <row r="19" spans="1:18" x14ac:dyDescent="0.25">
      <c r="A19" s="22" t="s">
        <v>36</v>
      </c>
      <c r="B19" s="14">
        <v>14</v>
      </c>
      <c r="C19" s="15"/>
      <c r="D19" s="16">
        <f>'MARCH 21'!J19:J36</f>
        <v>0</v>
      </c>
      <c r="E19" s="20">
        <v>7000</v>
      </c>
      <c r="F19" s="21">
        <v>300</v>
      </c>
      <c r="G19" s="20">
        <v>200</v>
      </c>
      <c r="H19" s="17">
        <f t="shared" si="0"/>
        <v>7500</v>
      </c>
      <c r="I19" s="17">
        <v>7500</v>
      </c>
      <c r="J19" s="17">
        <f t="shared" si="1"/>
        <v>0</v>
      </c>
      <c r="K19" s="17"/>
      <c r="L19" t="s">
        <v>55</v>
      </c>
    </row>
    <row r="20" spans="1:18" x14ac:dyDescent="0.25">
      <c r="A20" s="19" t="s">
        <v>71</v>
      </c>
      <c r="B20" s="14">
        <v>15</v>
      </c>
      <c r="C20" s="15"/>
      <c r="D20" s="16">
        <f>'MARCH 21'!J20:J37</f>
        <v>0</v>
      </c>
      <c r="E20" s="20">
        <v>7000</v>
      </c>
      <c r="F20" s="21">
        <v>750</v>
      </c>
      <c r="G20" s="20">
        <v>200</v>
      </c>
      <c r="H20" s="17">
        <f t="shared" si="0"/>
        <v>7950</v>
      </c>
      <c r="I20" s="17">
        <v>7950</v>
      </c>
      <c r="J20" s="17">
        <f t="shared" si="1"/>
        <v>0</v>
      </c>
      <c r="K20" s="17"/>
    </row>
    <row r="21" spans="1:18" x14ac:dyDescent="0.25">
      <c r="A21" s="13" t="s">
        <v>68</v>
      </c>
      <c r="B21" s="14">
        <v>16</v>
      </c>
      <c r="C21" s="15"/>
      <c r="D21" s="16">
        <f>'MARCH 21'!J21:J38</f>
        <v>0</v>
      </c>
      <c r="E21" s="20">
        <v>7000</v>
      </c>
      <c r="F21" s="21">
        <v>1350</v>
      </c>
      <c r="G21" s="20">
        <v>200</v>
      </c>
      <c r="H21" s="17">
        <f t="shared" si="0"/>
        <v>8550</v>
      </c>
      <c r="I21" s="17">
        <v>8550</v>
      </c>
      <c r="J21" s="17">
        <f t="shared" si="1"/>
        <v>0</v>
      </c>
      <c r="K21" s="17"/>
      <c r="L21" t="s">
        <v>55</v>
      </c>
    </row>
    <row r="22" spans="1:18" x14ac:dyDescent="0.25">
      <c r="A22" s="13" t="s">
        <v>58</v>
      </c>
      <c r="B22" s="14">
        <v>17</v>
      </c>
      <c r="C22" s="15"/>
      <c r="D22" s="16">
        <f>'MARCH 21'!J22:J39</f>
        <v>0</v>
      </c>
      <c r="E22" s="20">
        <v>7000</v>
      </c>
      <c r="F22" s="21">
        <v>300</v>
      </c>
      <c r="G22" s="20">
        <v>200</v>
      </c>
      <c r="H22" s="17">
        <f t="shared" si="0"/>
        <v>7500</v>
      </c>
      <c r="I22" s="17">
        <v>7500</v>
      </c>
      <c r="J22" s="17">
        <f t="shared" si="1"/>
        <v>0</v>
      </c>
      <c r="K22" s="17"/>
      <c r="L22" t="s">
        <v>55</v>
      </c>
    </row>
    <row r="23" spans="1:18" x14ac:dyDescent="0.25">
      <c r="A23" s="19"/>
      <c r="B23" s="14"/>
      <c r="C23" s="15"/>
      <c r="D23" s="16">
        <f>'MARCH 21'!J23:J40</f>
        <v>0</v>
      </c>
      <c r="E23" s="20"/>
      <c r="F23" s="21"/>
      <c r="G23" s="20"/>
      <c r="H23" s="17">
        <f>D23+E23+F23+G23</f>
        <v>0</v>
      </c>
      <c r="I23" s="17"/>
      <c r="J23" s="17">
        <f t="shared" si="1"/>
        <v>0</v>
      </c>
      <c r="K23" s="17"/>
    </row>
    <row r="24" spans="1:18" x14ac:dyDescent="0.25">
      <c r="A24" s="26" t="s">
        <v>12</v>
      </c>
      <c r="B24" s="22"/>
      <c r="C24" s="15">
        <f t="shared" ref="C24:K24" si="2">SUM(C6:C23)</f>
        <v>2000</v>
      </c>
      <c r="D24" s="16">
        <f>SUM(D6:D23)</f>
        <v>12350</v>
      </c>
      <c r="E24" s="27">
        <f t="shared" si="2"/>
        <v>134500</v>
      </c>
      <c r="F24" s="45">
        <f>SUM(F6:F23)</f>
        <v>10200</v>
      </c>
      <c r="G24" s="46">
        <f t="shared" si="2"/>
        <v>2200</v>
      </c>
      <c r="H24" s="17">
        <f t="shared" si="2"/>
        <v>161250</v>
      </c>
      <c r="I24" s="17">
        <f t="shared" si="2"/>
        <v>152900</v>
      </c>
      <c r="J24" s="17">
        <f t="shared" si="2"/>
        <v>8350</v>
      </c>
      <c r="K24" s="17">
        <f t="shared" si="2"/>
        <v>1650</v>
      </c>
      <c r="M24" s="48"/>
    </row>
    <row r="25" spans="1:18" x14ac:dyDescent="0.25">
      <c r="O25" s="48"/>
      <c r="R25" s="48"/>
    </row>
    <row r="26" spans="1:18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</row>
    <row r="27" spans="1:18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8" x14ac:dyDescent="0.25">
      <c r="A28" s="22" t="s">
        <v>66</v>
      </c>
      <c r="B28" s="32">
        <f>E24</f>
        <v>134500</v>
      </c>
      <c r="C28" s="22"/>
      <c r="D28" s="22"/>
      <c r="E28" s="22"/>
      <c r="F28" s="22" t="s">
        <v>66</v>
      </c>
      <c r="G28" s="22"/>
      <c r="H28" s="33">
        <f>I24</f>
        <v>152900</v>
      </c>
      <c r="I28" s="22"/>
      <c r="J28" s="22"/>
      <c r="K28" s="22"/>
    </row>
    <row r="29" spans="1:18" x14ac:dyDescent="0.25">
      <c r="A29" s="22" t="s">
        <v>20</v>
      </c>
      <c r="B29" s="32">
        <f>'MARCH 21'!D42</f>
        <v>315</v>
      </c>
      <c r="C29" s="22"/>
      <c r="D29" s="22"/>
      <c r="E29" s="22"/>
      <c r="F29" s="22" t="s">
        <v>20</v>
      </c>
      <c r="G29" s="32"/>
      <c r="H29" s="32">
        <f>'MARCH 21'!J42</f>
        <v>-11035</v>
      </c>
      <c r="I29" s="22"/>
      <c r="J29" s="22"/>
      <c r="K29" s="22"/>
    </row>
    <row r="30" spans="1:18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  <c r="M30" s="48"/>
      <c r="N30" s="48"/>
    </row>
    <row r="31" spans="1:18" x14ac:dyDescent="0.25">
      <c r="A31" s="22" t="s">
        <v>6</v>
      </c>
      <c r="B31" s="32">
        <f>F24</f>
        <v>10200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  <c r="M31" s="48"/>
    </row>
    <row r="32" spans="1:18" x14ac:dyDescent="0.25">
      <c r="A32" s="22" t="s">
        <v>22</v>
      </c>
      <c r="B32" s="32">
        <f>K24</f>
        <v>1650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5" x14ac:dyDescent="0.25">
      <c r="A33" s="22" t="s">
        <v>7</v>
      </c>
      <c r="B33" s="32">
        <f>G24</f>
        <v>2200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  <c r="O33" s="48"/>
    </row>
    <row r="34" spans="1:15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  <c r="O34">
        <f>15950-13000</f>
        <v>2950</v>
      </c>
    </row>
    <row r="35" spans="1:15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  <c r="O35">
        <f>18000+200+2550</f>
        <v>20750</v>
      </c>
    </row>
    <row r="36" spans="1:15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  <c r="O36">
        <f>O35+O34</f>
        <v>23700</v>
      </c>
    </row>
    <row r="37" spans="1:15" x14ac:dyDescent="0.25">
      <c r="A37" s="34" t="s">
        <v>26</v>
      </c>
      <c r="B37" s="35">
        <v>0.06</v>
      </c>
      <c r="C37" s="33">
        <f>B37*E24</f>
        <v>8070</v>
      </c>
      <c r="D37" s="22"/>
      <c r="E37" s="22"/>
      <c r="F37" s="34" t="s">
        <v>26</v>
      </c>
      <c r="G37" s="35">
        <v>0.06</v>
      </c>
      <c r="I37" s="33">
        <f>G37*B28</f>
        <v>8070</v>
      </c>
      <c r="J37" s="22"/>
      <c r="K37" s="22"/>
    </row>
    <row r="38" spans="1:15" x14ac:dyDescent="0.25">
      <c r="A38" s="36"/>
      <c r="B38" s="37"/>
      <c r="C38" s="48"/>
      <c r="D38" s="33"/>
      <c r="E38" s="33"/>
      <c r="F38" s="36"/>
      <c r="G38" s="37"/>
      <c r="H38" s="48"/>
      <c r="I38" s="48"/>
      <c r="K38" s="33"/>
    </row>
    <row r="39" spans="1:15" x14ac:dyDescent="0.25">
      <c r="A39" s="36" t="s">
        <v>72</v>
      </c>
      <c r="B39" s="35"/>
      <c r="C39" s="33">
        <f>H9+H12+H13+H19+H21+H22+950</f>
        <v>76400</v>
      </c>
      <c r="D39" s="22"/>
      <c r="E39" s="22"/>
      <c r="F39" s="36" t="s">
        <v>64</v>
      </c>
      <c r="G39" s="35"/>
      <c r="H39" s="33"/>
      <c r="I39" s="33">
        <f>C39</f>
        <v>76400</v>
      </c>
      <c r="J39" s="22"/>
      <c r="K39" s="22"/>
    </row>
    <row r="40" spans="1:15" x14ac:dyDescent="0.25">
      <c r="A40" s="22" t="s">
        <v>74</v>
      </c>
      <c r="B40" s="22"/>
      <c r="C40" s="38">
        <v>62745</v>
      </c>
      <c r="D40" s="22"/>
      <c r="E40" s="22"/>
      <c r="F40" s="22" t="s">
        <v>74</v>
      </c>
      <c r="G40" s="22"/>
      <c r="H40" s="38"/>
      <c r="I40" s="38">
        <v>62745</v>
      </c>
      <c r="J40" s="22"/>
      <c r="K40" s="22"/>
    </row>
    <row r="41" spans="1:15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</row>
    <row r="42" spans="1:15" x14ac:dyDescent="0.25">
      <c r="A42" s="31" t="s">
        <v>13</v>
      </c>
      <c r="B42" s="40">
        <f>B28+B29+B30+B31+B32+B33+B35</f>
        <v>148865</v>
      </c>
      <c r="C42" s="40">
        <f>SUM(C37:C41)</f>
        <v>147215</v>
      </c>
      <c r="D42" s="40">
        <f>B42-C42</f>
        <v>1650</v>
      </c>
      <c r="E42" s="40"/>
      <c r="F42" s="31"/>
      <c r="G42" s="31"/>
      <c r="H42" s="40">
        <f>H28+H29+H33</f>
        <v>141865</v>
      </c>
      <c r="I42" s="40">
        <f>SUM(I37:I41)</f>
        <v>147215</v>
      </c>
      <c r="J42" s="40">
        <f>H42-I42</f>
        <v>-5350</v>
      </c>
      <c r="K42" s="40"/>
      <c r="O42" s="48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139145</v>
      </c>
      <c r="J43" s="38"/>
      <c r="K43" s="3"/>
      <c r="O43" s="48"/>
    </row>
    <row r="44" spans="1:15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3"/>
      <c r="O44" s="48"/>
    </row>
    <row r="45" spans="1:15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  <c r="O45" s="48"/>
    </row>
    <row r="46" spans="1:15" x14ac:dyDescent="0.25">
      <c r="O46" s="48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I8" sqref="I8"/>
    </sheetView>
  </sheetViews>
  <sheetFormatPr defaultRowHeight="15" x14ac:dyDescent="0.25"/>
  <cols>
    <col min="1" max="1" width="20.140625" customWidth="1"/>
    <col min="7" max="7" width="11.140625" customWidth="1"/>
    <col min="8" max="8" width="13.140625" customWidth="1"/>
  </cols>
  <sheetData>
    <row r="1" spans="1:13" x14ac:dyDescent="0.25">
      <c r="C1" s="1"/>
      <c r="D1" s="1"/>
      <c r="E1" s="1"/>
      <c r="F1" s="1"/>
      <c r="G1" s="1"/>
      <c r="I1" s="1"/>
      <c r="J1" s="1"/>
      <c r="K1" s="1"/>
    </row>
    <row r="2" spans="1:13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3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3" ht="18.75" x14ac:dyDescent="0.3">
      <c r="A4" s="6"/>
      <c r="B4" s="3"/>
      <c r="D4" s="2" t="s">
        <v>75</v>
      </c>
      <c r="E4" s="2"/>
      <c r="G4" s="2"/>
      <c r="H4" s="7"/>
      <c r="I4" s="8"/>
      <c r="J4" s="8"/>
      <c r="K4" s="8"/>
    </row>
    <row r="5" spans="1:13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3" x14ac:dyDescent="0.25">
      <c r="A6" s="13" t="s">
        <v>34</v>
      </c>
      <c r="B6" s="14">
        <v>1</v>
      </c>
      <c r="C6" s="15"/>
      <c r="D6" s="55">
        <f>'APRIL 21'!J6:J23</f>
        <v>0</v>
      </c>
      <c r="E6" s="17">
        <v>13000</v>
      </c>
      <c r="F6" s="18">
        <v>1800</v>
      </c>
      <c r="G6" s="17">
        <v>200</v>
      </c>
      <c r="H6" s="17">
        <f>C6+D6+E6+F6+G6</f>
        <v>15000</v>
      </c>
      <c r="I6" s="17">
        <f>14800+200</f>
        <v>15000</v>
      </c>
      <c r="J6" s="17">
        <f>H6-I6</f>
        <v>0</v>
      </c>
      <c r="K6" s="17"/>
    </row>
    <row r="7" spans="1:13" x14ac:dyDescent="0.25">
      <c r="A7" s="50" t="s">
        <v>41</v>
      </c>
      <c r="B7" s="14">
        <v>2</v>
      </c>
      <c r="C7" s="15"/>
      <c r="D7" s="55">
        <f>'APRIL 21'!J7:J24</f>
        <v>0</v>
      </c>
      <c r="E7" s="17"/>
      <c r="F7" s="21"/>
      <c r="G7" s="17"/>
      <c r="H7" s="17">
        <f t="shared" ref="H7:H23" si="0">C7+D7+E7+F7+G7</f>
        <v>0</v>
      </c>
      <c r="I7" s="17"/>
      <c r="J7" s="17">
        <f>H7-I7</f>
        <v>0</v>
      </c>
      <c r="K7" s="17"/>
    </row>
    <row r="8" spans="1:13" x14ac:dyDescent="0.25">
      <c r="A8" s="19" t="s">
        <v>39</v>
      </c>
      <c r="B8" s="14">
        <v>3</v>
      </c>
      <c r="C8" s="15"/>
      <c r="D8" s="55">
        <f>'APRIL 21'!J8:J25</f>
        <v>0</v>
      </c>
      <c r="E8" s="17">
        <v>13000</v>
      </c>
      <c r="F8" s="21">
        <v>1050</v>
      </c>
      <c r="G8" s="17">
        <v>200</v>
      </c>
      <c r="H8" s="17">
        <f t="shared" si="0"/>
        <v>14250</v>
      </c>
      <c r="I8" s="17"/>
      <c r="J8" s="17">
        <f>H8-I8</f>
        <v>14250</v>
      </c>
      <c r="K8" s="17"/>
    </row>
    <row r="9" spans="1:13" x14ac:dyDescent="0.25">
      <c r="A9" s="22" t="s">
        <v>47</v>
      </c>
      <c r="B9" s="14">
        <v>4</v>
      </c>
      <c r="C9" s="15"/>
      <c r="D9" s="55">
        <f>'APRIL 21'!J9:J26</f>
        <v>0</v>
      </c>
      <c r="E9" s="16">
        <v>18000</v>
      </c>
      <c r="F9" s="23">
        <v>450</v>
      </c>
      <c r="G9" s="17">
        <v>200</v>
      </c>
      <c r="H9" s="17">
        <f t="shared" si="0"/>
        <v>18650</v>
      </c>
      <c r="I9" s="17">
        <v>18650</v>
      </c>
      <c r="J9" s="17">
        <f>H9-I9</f>
        <v>0</v>
      </c>
      <c r="K9" s="17"/>
      <c r="L9" t="s">
        <v>77</v>
      </c>
    </row>
    <row r="10" spans="1:13" x14ac:dyDescent="0.25">
      <c r="A10" s="50" t="s">
        <v>41</v>
      </c>
      <c r="B10" s="14">
        <v>5</v>
      </c>
      <c r="C10" s="24"/>
      <c r="D10" s="55">
        <f>'APRIL 21'!J10:J27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3" x14ac:dyDescent="0.25">
      <c r="A11" s="51" t="s">
        <v>41</v>
      </c>
      <c r="B11" s="14">
        <v>6</v>
      </c>
      <c r="C11" s="15"/>
      <c r="D11" s="55">
        <f>'APRIL 21'!J11:J28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3" x14ac:dyDescent="0.25">
      <c r="A12" s="13" t="s">
        <v>45</v>
      </c>
      <c r="B12" s="14">
        <v>7</v>
      </c>
      <c r="C12" s="15"/>
      <c r="D12" s="55">
        <f>'APRIL 21'!J12:J29</f>
        <v>0</v>
      </c>
      <c r="E12" s="20">
        <v>18000</v>
      </c>
      <c r="F12" s="21">
        <v>2100</v>
      </c>
      <c r="G12" s="20">
        <v>200</v>
      </c>
      <c r="H12" s="17">
        <f t="shared" si="0"/>
        <v>20300</v>
      </c>
      <c r="I12" s="17">
        <v>20300</v>
      </c>
      <c r="J12" s="17">
        <f t="shared" si="1"/>
        <v>0</v>
      </c>
      <c r="K12" s="17"/>
      <c r="L12" t="s">
        <v>55</v>
      </c>
    </row>
    <row r="13" spans="1:13" x14ac:dyDescent="0.25">
      <c r="A13" s="25" t="s">
        <v>42</v>
      </c>
      <c r="B13" s="14">
        <v>8</v>
      </c>
      <c r="C13" s="15"/>
      <c r="D13" s="55">
        <f>'APRIL 21'!J13:J30</f>
        <v>0</v>
      </c>
      <c r="E13" s="20">
        <v>13500</v>
      </c>
      <c r="F13" s="21">
        <v>450</v>
      </c>
      <c r="G13" s="20">
        <v>200</v>
      </c>
      <c r="H13" s="17">
        <f t="shared" si="0"/>
        <v>14150</v>
      </c>
      <c r="I13" s="17">
        <v>14150</v>
      </c>
      <c r="J13" s="17">
        <f t="shared" si="1"/>
        <v>0</v>
      </c>
      <c r="K13" s="17"/>
      <c r="L13" t="s">
        <v>55</v>
      </c>
    </row>
    <row r="14" spans="1:13" x14ac:dyDescent="0.25">
      <c r="A14" s="49" t="s">
        <v>41</v>
      </c>
      <c r="B14" s="14">
        <v>9</v>
      </c>
      <c r="C14" s="15"/>
      <c r="D14" s="55">
        <f>'APRIL 21'!J14:J31</f>
        <v>0</v>
      </c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3" x14ac:dyDescent="0.25">
      <c r="A15" s="50" t="s">
        <v>41</v>
      </c>
      <c r="B15" s="14">
        <v>10</v>
      </c>
      <c r="C15" s="15"/>
      <c r="D15" s="55">
        <f>'APRIL 21'!J15:J32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  <c r="M15" s="48"/>
    </row>
    <row r="16" spans="1:13" x14ac:dyDescent="0.25">
      <c r="A16" s="22" t="s">
        <v>69</v>
      </c>
      <c r="B16" s="14">
        <v>11</v>
      </c>
      <c r="C16" s="15">
        <v>2000</v>
      </c>
      <c r="D16" s="55"/>
      <c r="E16" s="20">
        <v>13000</v>
      </c>
      <c r="F16" s="21">
        <v>600</v>
      </c>
      <c r="G16" s="20">
        <v>200</v>
      </c>
      <c r="H16" s="17">
        <f t="shared" si="0"/>
        <v>15800</v>
      </c>
      <c r="I16" s="17">
        <v>15800</v>
      </c>
      <c r="J16" s="17">
        <f>H16-I16</f>
        <v>0</v>
      </c>
      <c r="K16" s="17">
        <v>2000</v>
      </c>
    </row>
    <row r="17" spans="1:15" x14ac:dyDescent="0.25">
      <c r="A17" s="50" t="s">
        <v>41</v>
      </c>
      <c r="B17" s="14">
        <v>12</v>
      </c>
      <c r="C17" s="15"/>
      <c r="D17" s="55">
        <f>'APRIL 21'!J17:J34</f>
        <v>0</v>
      </c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  <c r="L17" s="48"/>
    </row>
    <row r="18" spans="1:15" x14ac:dyDescent="0.25">
      <c r="A18" s="13" t="s">
        <v>38</v>
      </c>
      <c r="B18" s="14">
        <v>13</v>
      </c>
      <c r="C18" s="15">
        <v>6350</v>
      </c>
      <c r="D18" s="55"/>
      <c r="E18" s="20">
        <v>18000</v>
      </c>
      <c r="F18" s="21">
        <v>3000</v>
      </c>
      <c r="G18" s="20">
        <v>200</v>
      </c>
      <c r="H18" s="17">
        <f t="shared" si="0"/>
        <v>27550</v>
      </c>
      <c r="I18" s="17">
        <f>25000+2550</f>
        <v>27550</v>
      </c>
      <c r="J18" s="17">
        <f>H18-I18</f>
        <v>0</v>
      </c>
      <c r="K18" s="17">
        <v>6350</v>
      </c>
      <c r="O18" s="48"/>
    </row>
    <row r="19" spans="1:15" x14ac:dyDescent="0.25">
      <c r="A19" s="22" t="s">
        <v>36</v>
      </c>
      <c r="B19" s="14">
        <v>14</v>
      </c>
      <c r="C19" s="15"/>
      <c r="D19" s="55">
        <f>'APRIL 21'!J19:J36</f>
        <v>0</v>
      </c>
      <c r="E19" s="20">
        <v>7000</v>
      </c>
      <c r="F19" s="21">
        <v>450</v>
      </c>
      <c r="G19" s="20">
        <v>200</v>
      </c>
      <c r="H19" s="17">
        <f t="shared" si="0"/>
        <v>7650</v>
      </c>
      <c r="I19" s="17">
        <v>7650</v>
      </c>
      <c r="J19" s="17">
        <f t="shared" si="1"/>
        <v>0</v>
      </c>
      <c r="K19" s="17"/>
      <c r="L19" t="s">
        <v>55</v>
      </c>
    </row>
    <row r="20" spans="1:15" x14ac:dyDescent="0.25">
      <c r="A20" s="19" t="s">
        <v>71</v>
      </c>
      <c r="B20" s="14">
        <v>15</v>
      </c>
      <c r="C20" s="15"/>
      <c r="D20" s="55">
        <f>'APRIL 21'!J20:J37</f>
        <v>0</v>
      </c>
      <c r="E20" s="20">
        <v>7000</v>
      </c>
      <c r="F20" s="21">
        <v>900</v>
      </c>
      <c r="G20" s="20">
        <v>200</v>
      </c>
      <c r="H20" s="17">
        <f t="shared" si="0"/>
        <v>8100</v>
      </c>
      <c r="I20" s="17">
        <v>8100</v>
      </c>
      <c r="J20" s="17">
        <f t="shared" si="1"/>
        <v>0</v>
      </c>
      <c r="K20" s="17"/>
    </row>
    <row r="21" spans="1:15" x14ac:dyDescent="0.25">
      <c r="A21" s="13" t="s">
        <v>68</v>
      </c>
      <c r="B21" s="14">
        <v>16</v>
      </c>
      <c r="C21" s="15"/>
      <c r="D21" s="55">
        <f>'APRIL 21'!J21:J38</f>
        <v>0</v>
      </c>
      <c r="E21" s="20">
        <v>7000</v>
      </c>
      <c r="F21" s="21">
        <v>600</v>
      </c>
      <c r="G21" s="20">
        <v>200</v>
      </c>
      <c r="H21" s="17">
        <f t="shared" si="0"/>
        <v>7800</v>
      </c>
      <c r="I21" s="17">
        <v>7800</v>
      </c>
      <c r="J21" s="17">
        <f t="shared" si="1"/>
        <v>0</v>
      </c>
      <c r="K21" s="17"/>
      <c r="L21" t="s">
        <v>55</v>
      </c>
    </row>
    <row r="22" spans="1:15" x14ac:dyDescent="0.25">
      <c r="A22" s="13" t="s">
        <v>58</v>
      </c>
      <c r="B22" s="14">
        <v>17</v>
      </c>
      <c r="C22" s="15"/>
      <c r="D22" s="55">
        <f>'APRIL 21'!J22:J39</f>
        <v>0</v>
      </c>
      <c r="E22" s="20">
        <v>7000</v>
      </c>
      <c r="F22" s="21">
        <v>300</v>
      </c>
      <c r="G22" s="20">
        <v>200</v>
      </c>
      <c r="H22" s="17">
        <f t="shared" si="0"/>
        <v>7500</v>
      </c>
      <c r="I22" s="17">
        <v>7500</v>
      </c>
      <c r="J22" s="17">
        <f t="shared" si="1"/>
        <v>0</v>
      </c>
      <c r="K22" s="17"/>
      <c r="L22" t="s">
        <v>55</v>
      </c>
      <c r="M22" s="48"/>
    </row>
    <row r="23" spans="1:15" x14ac:dyDescent="0.25">
      <c r="A23" s="19"/>
      <c r="B23" s="14"/>
      <c r="C23" s="15"/>
      <c r="D23" s="55">
        <f>'APRIL 21'!J23:J40</f>
        <v>0</v>
      </c>
      <c r="E23" s="20"/>
      <c r="F23" s="21"/>
      <c r="G23" s="20"/>
      <c r="H23" s="17">
        <f t="shared" si="0"/>
        <v>0</v>
      </c>
      <c r="I23" s="17"/>
      <c r="J23" s="17">
        <f t="shared" si="1"/>
        <v>0</v>
      </c>
      <c r="K23" s="17"/>
    </row>
    <row r="24" spans="1:15" x14ac:dyDescent="0.25">
      <c r="A24" s="26" t="s">
        <v>12</v>
      </c>
      <c r="B24" s="22"/>
      <c r="C24" s="15">
        <f t="shared" ref="C24:K24" si="2">SUM(C6:C23)</f>
        <v>8350</v>
      </c>
      <c r="D24" s="55">
        <f>SUM(D6:D23)</f>
        <v>0</v>
      </c>
      <c r="E24" s="27">
        <f t="shared" si="2"/>
        <v>134500</v>
      </c>
      <c r="F24" s="45">
        <f>SUM(F6:F23)</f>
        <v>11700</v>
      </c>
      <c r="G24" s="46">
        <f t="shared" si="2"/>
        <v>2200</v>
      </c>
      <c r="H24" s="17">
        <f>SUM(H6:H23)</f>
        <v>156750</v>
      </c>
      <c r="I24" s="17">
        <f t="shared" si="2"/>
        <v>142500</v>
      </c>
      <c r="J24" s="17">
        <f t="shared" si="2"/>
        <v>14250</v>
      </c>
      <c r="K24" s="17">
        <f t="shared" si="2"/>
        <v>8350</v>
      </c>
      <c r="M24" s="48"/>
    </row>
    <row r="25" spans="1:15" x14ac:dyDescent="0.25">
      <c r="M25" s="48"/>
    </row>
    <row r="26" spans="1:15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  <c r="M26" s="48"/>
    </row>
    <row r="27" spans="1:15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5" x14ac:dyDescent="0.25">
      <c r="A28" s="22" t="s">
        <v>76</v>
      </c>
      <c r="B28" s="32">
        <f>E24</f>
        <v>134500</v>
      </c>
      <c r="C28" s="22"/>
      <c r="D28" s="22"/>
      <c r="E28" s="22"/>
      <c r="F28" s="22" t="s">
        <v>76</v>
      </c>
      <c r="G28" s="22"/>
      <c r="H28" s="33">
        <f>I24</f>
        <v>142500</v>
      </c>
      <c r="I28" s="22"/>
      <c r="J28" s="22"/>
      <c r="K28" s="22"/>
    </row>
    <row r="29" spans="1:15" x14ac:dyDescent="0.25">
      <c r="A29" s="22" t="s">
        <v>20</v>
      </c>
      <c r="B29" s="32">
        <f>'APRIL 21'!D42</f>
        <v>1650</v>
      </c>
      <c r="C29" s="22"/>
      <c r="D29" s="22"/>
      <c r="E29" s="22"/>
      <c r="F29" s="22" t="s">
        <v>20</v>
      </c>
      <c r="G29" s="32"/>
      <c r="H29" s="32">
        <f>'APRIL 21'!J42</f>
        <v>-5350</v>
      </c>
      <c r="I29" s="22"/>
      <c r="J29" s="22"/>
      <c r="K29" s="22"/>
    </row>
    <row r="30" spans="1:15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  <c r="L30" s="48"/>
      <c r="M30" s="48"/>
      <c r="N30" s="48"/>
    </row>
    <row r="31" spans="1:15" x14ac:dyDescent="0.25">
      <c r="A31" s="22" t="s">
        <v>6</v>
      </c>
      <c r="B31" s="32">
        <f>F24</f>
        <v>11700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  <c r="M31" s="48"/>
    </row>
    <row r="32" spans="1:15" x14ac:dyDescent="0.25">
      <c r="A32" s="22" t="s">
        <v>22</v>
      </c>
      <c r="B32" s="32">
        <f>K24</f>
        <v>8350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5" x14ac:dyDescent="0.25">
      <c r="A33" s="22" t="s">
        <v>7</v>
      </c>
      <c r="B33" s="32">
        <f>G24</f>
        <v>2200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</row>
    <row r="34" spans="1:15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  <c r="M34" s="48"/>
    </row>
    <row r="35" spans="1:15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  <c r="M35" s="47"/>
    </row>
    <row r="36" spans="1:15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  <c r="M36" s="47"/>
    </row>
    <row r="37" spans="1:15" x14ac:dyDescent="0.25">
      <c r="A37" s="34" t="s">
        <v>26</v>
      </c>
      <c r="B37" s="35">
        <v>0.06</v>
      </c>
      <c r="C37" s="33">
        <f>B37*E24</f>
        <v>8070</v>
      </c>
      <c r="D37" s="22"/>
      <c r="E37" s="22"/>
      <c r="F37" s="34" t="s">
        <v>26</v>
      </c>
      <c r="G37" s="35">
        <v>0.06</v>
      </c>
      <c r="I37" s="33">
        <f>G37*B28</f>
        <v>8070</v>
      </c>
      <c r="J37" s="22"/>
      <c r="K37" s="22"/>
      <c r="M37" s="48"/>
    </row>
    <row r="38" spans="1:15" x14ac:dyDescent="0.25">
      <c r="A38" s="36" t="s">
        <v>78</v>
      </c>
      <c r="B38" s="37"/>
      <c r="C38" s="48">
        <f>H9+H12+H13+H19+H21+H22</f>
        <v>76050</v>
      </c>
      <c r="D38" s="33"/>
      <c r="E38" s="33"/>
      <c r="F38" s="36" t="s">
        <v>78</v>
      </c>
      <c r="G38" s="37"/>
      <c r="H38" s="48"/>
      <c r="I38" s="48">
        <f>C38</f>
        <v>76050</v>
      </c>
      <c r="K38" s="33"/>
      <c r="M38" s="48"/>
    </row>
    <row r="39" spans="1:15" x14ac:dyDescent="0.25">
      <c r="A39" s="36" t="s">
        <v>79</v>
      </c>
      <c r="B39" s="35"/>
      <c r="C39" s="33">
        <v>74280</v>
      </c>
      <c r="D39" s="22"/>
      <c r="E39" s="22"/>
      <c r="F39" s="36" t="s">
        <v>79</v>
      </c>
      <c r="G39" s="35"/>
      <c r="H39" s="33"/>
      <c r="I39" s="33">
        <v>74280</v>
      </c>
      <c r="J39" s="22"/>
      <c r="K39" s="22"/>
      <c r="M39" s="48"/>
      <c r="O39" s="48"/>
    </row>
    <row r="40" spans="1:15" x14ac:dyDescent="0.25">
      <c r="A40" s="22"/>
      <c r="B40" s="22"/>
      <c r="C40" s="38"/>
      <c r="D40" s="22"/>
      <c r="E40" s="22"/>
      <c r="F40" s="22"/>
      <c r="G40" s="22"/>
      <c r="H40" s="38"/>
      <c r="I40" s="38"/>
      <c r="J40" s="22"/>
      <c r="K40" s="22"/>
    </row>
    <row r="41" spans="1:15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  <c r="M41" s="48"/>
    </row>
    <row r="42" spans="1:15" x14ac:dyDescent="0.25">
      <c r="A42" s="31" t="s">
        <v>13</v>
      </c>
      <c r="B42" s="40">
        <f>B28+B29+B30+B31+B32+B33+B35</f>
        <v>158400</v>
      </c>
      <c r="C42" s="40">
        <f>SUM(C37:C41)</f>
        <v>158400</v>
      </c>
      <c r="D42" s="40">
        <f>B42-C42</f>
        <v>0</v>
      </c>
      <c r="E42" s="40"/>
      <c r="F42" s="31"/>
      <c r="G42" s="31"/>
      <c r="H42" s="40">
        <f>H28+H29+H33</f>
        <v>137150</v>
      </c>
      <c r="I42" s="40">
        <f>SUM(I37:I41)</f>
        <v>158400</v>
      </c>
      <c r="J42" s="40">
        <f>H42-I42</f>
        <v>-21250</v>
      </c>
      <c r="K42" s="40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150330</v>
      </c>
      <c r="J43" s="38"/>
      <c r="K43" s="3"/>
    </row>
    <row r="44" spans="1:15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3"/>
    </row>
    <row r="45" spans="1:15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  <row r="46" spans="1:15" x14ac:dyDescent="0.25">
      <c r="K46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I9" sqref="I9"/>
    </sheetView>
  </sheetViews>
  <sheetFormatPr defaultRowHeight="15" x14ac:dyDescent="0.25"/>
  <cols>
    <col min="1" max="1" width="21.5703125" customWidth="1"/>
  </cols>
  <sheetData>
    <row r="1" spans="1:12" x14ac:dyDescent="0.25">
      <c r="C1" s="1"/>
      <c r="D1" s="1"/>
      <c r="E1" s="1"/>
      <c r="F1" s="1"/>
      <c r="G1" s="1"/>
      <c r="I1" s="1"/>
      <c r="J1" s="1"/>
      <c r="K1" s="1"/>
    </row>
    <row r="2" spans="1:12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2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2" ht="18.75" x14ac:dyDescent="0.3">
      <c r="A4" s="6"/>
      <c r="B4" s="3"/>
      <c r="D4" s="2" t="s">
        <v>80</v>
      </c>
      <c r="E4" s="2"/>
      <c r="G4" s="2"/>
      <c r="H4" s="7"/>
      <c r="I4" s="8"/>
      <c r="J4" s="8"/>
      <c r="K4" s="8"/>
    </row>
    <row r="5" spans="1:12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2" x14ac:dyDescent="0.25">
      <c r="A6" s="13" t="s">
        <v>34</v>
      </c>
      <c r="B6" s="14">
        <v>1</v>
      </c>
      <c r="C6" s="15"/>
      <c r="D6" s="55">
        <f>'MAY 21'!J6:J24</f>
        <v>0</v>
      </c>
      <c r="E6" s="17">
        <v>13000</v>
      </c>
      <c r="F6" s="18">
        <v>1050</v>
      </c>
      <c r="G6" s="17">
        <v>200</v>
      </c>
      <c r="H6" s="17">
        <f>C6+D6+E6+F6+G6</f>
        <v>14250</v>
      </c>
      <c r="I6" s="17">
        <v>14250</v>
      </c>
      <c r="J6" s="17">
        <f>H6-I6</f>
        <v>0</v>
      </c>
      <c r="K6" s="17"/>
    </row>
    <row r="7" spans="1:12" x14ac:dyDescent="0.25">
      <c r="A7" s="50" t="s">
        <v>56</v>
      </c>
      <c r="B7" s="14">
        <v>2</v>
      </c>
      <c r="C7" s="15"/>
      <c r="D7" s="55">
        <f>'MAY 21'!J7:J25</f>
        <v>0</v>
      </c>
      <c r="E7" s="17"/>
      <c r="F7" s="21"/>
      <c r="G7" s="17"/>
      <c r="H7" s="17">
        <f t="shared" ref="H7:H23" si="0">C7+D7+E7+F7+G7</f>
        <v>0</v>
      </c>
      <c r="I7" s="17"/>
      <c r="J7" s="17">
        <f>H7-I7</f>
        <v>0</v>
      </c>
      <c r="K7" s="17"/>
    </row>
    <row r="8" spans="1:12" x14ac:dyDescent="0.25">
      <c r="A8" s="19" t="s">
        <v>39</v>
      </c>
      <c r="B8" s="14">
        <v>3</v>
      </c>
      <c r="C8" s="15"/>
      <c r="D8" s="55">
        <f>'MAY 21'!J8:J26</f>
        <v>14250</v>
      </c>
      <c r="E8" s="17">
        <v>13000</v>
      </c>
      <c r="F8" s="21">
        <v>750</v>
      </c>
      <c r="G8" s="17">
        <v>200</v>
      </c>
      <c r="H8" s="17">
        <f t="shared" si="0"/>
        <v>28200</v>
      </c>
      <c r="I8" s="17">
        <f>10000+17000</f>
        <v>27000</v>
      </c>
      <c r="J8" s="17">
        <f>H8-I8</f>
        <v>1200</v>
      </c>
      <c r="K8" s="17"/>
    </row>
    <row r="9" spans="1:12" x14ac:dyDescent="0.25">
      <c r="A9" s="22" t="s">
        <v>47</v>
      </c>
      <c r="B9" s="14">
        <v>4</v>
      </c>
      <c r="C9" s="15"/>
      <c r="D9" s="55">
        <f>'MAY 21'!J9:J27</f>
        <v>0</v>
      </c>
      <c r="E9" s="16">
        <v>18000</v>
      </c>
      <c r="F9" s="23">
        <v>300</v>
      </c>
      <c r="G9" s="17">
        <v>200</v>
      </c>
      <c r="H9" s="17">
        <f t="shared" si="0"/>
        <v>18500</v>
      </c>
      <c r="I9" s="17">
        <v>18500</v>
      </c>
      <c r="J9" s="17">
        <f>H9-I9</f>
        <v>0</v>
      </c>
      <c r="K9" s="17"/>
      <c r="L9" t="s">
        <v>77</v>
      </c>
    </row>
    <row r="10" spans="1:12" x14ac:dyDescent="0.25">
      <c r="A10" s="50" t="s">
        <v>41</v>
      </c>
      <c r="B10" s="14">
        <v>5</v>
      </c>
      <c r="C10" s="24"/>
      <c r="D10" s="55">
        <f>'MAY 21'!J10:J28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2" x14ac:dyDescent="0.25">
      <c r="A11" s="51" t="s">
        <v>56</v>
      </c>
      <c r="B11" s="14">
        <v>6</v>
      </c>
      <c r="C11" s="15"/>
      <c r="D11" s="55">
        <f>'MAY 21'!J11:J29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2" x14ac:dyDescent="0.25">
      <c r="A12" s="13" t="s">
        <v>45</v>
      </c>
      <c r="B12" s="14">
        <v>7</v>
      </c>
      <c r="C12" s="15"/>
      <c r="D12" s="55">
        <f>'MAY 21'!J12:J30</f>
        <v>0</v>
      </c>
      <c r="E12" s="20">
        <v>18000</v>
      </c>
      <c r="F12" s="21">
        <v>1350</v>
      </c>
      <c r="G12" s="20">
        <v>200</v>
      </c>
      <c r="H12" s="17">
        <f t="shared" si="0"/>
        <v>19550</v>
      </c>
      <c r="I12" s="17">
        <v>19550</v>
      </c>
      <c r="J12" s="17">
        <f t="shared" si="1"/>
        <v>0</v>
      </c>
      <c r="K12" s="17"/>
      <c r="L12" t="s">
        <v>55</v>
      </c>
    </row>
    <row r="13" spans="1:12" x14ac:dyDescent="0.25">
      <c r="A13" s="25" t="s">
        <v>42</v>
      </c>
      <c r="B13" s="14">
        <v>8</v>
      </c>
      <c r="C13" s="15"/>
      <c r="D13" s="55">
        <f>'MAY 21'!J13:J31</f>
        <v>0</v>
      </c>
      <c r="E13" s="20">
        <v>13500</v>
      </c>
      <c r="F13" s="21">
        <v>600</v>
      </c>
      <c r="G13" s="20">
        <v>200</v>
      </c>
      <c r="H13" s="17">
        <f t="shared" si="0"/>
        <v>14300</v>
      </c>
      <c r="I13" s="17">
        <v>14300</v>
      </c>
      <c r="J13" s="17">
        <f t="shared" si="1"/>
        <v>0</v>
      </c>
      <c r="K13" s="17"/>
      <c r="L13" t="s">
        <v>55</v>
      </c>
    </row>
    <row r="14" spans="1:12" x14ac:dyDescent="0.25">
      <c r="A14" s="49" t="s">
        <v>41</v>
      </c>
      <c r="B14" s="14">
        <v>9</v>
      </c>
      <c r="C14" s="15"/>
      <c r="D14" s="55">
        <f>'MAY 21'!J14:J32</f>
        <v>0</v>
      </c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2" x14ac:dyDescent="0.25">
      <c r="A15" s="50" t="s">
        <v>41</v>
      </c>
      <c r="B15" s="14">
        <v>10</v>
      </c>
      <c r="C15" s="15"/>
      <c r="D15" s="55">
        <f>'MAY 21'!J15:J33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2" x14ac:dyDescent="0.25">
      <c r="A16" s="22" t="s">
        <v>69</v>
      </c>
      <c r="B16" s="14">
        <v>11</v>
      </c>
      <c r="C16" s="15"/>
      <c r="D16" s="55">
        <f>'MAY 21'!J16:J34</f>
        <v>0</v>
      </c>
      <c r="E16" s="20">
        <v>13000</v>
      </c>
      <c r="F16" s="21">
        <v>450</v>
      </c>
      <c r="G16" s="20">
        <v>200</v>
      </c>
      <c r="H16" s="17">
        <f t="shared" si="0"/>
        <v>13650</v>
      </c>
      <c r="I16" s="17">
        <f>13500</f>
        <v>13500</v>
      </c>
      <c r="J16" s="17">
        <f>H16-I16</f>
        <v>150</v>
      </c>
      <c r="K16" s="17"/>
    </row>
    <row r="17" spans="1:14" x14ac:dyDescent="0.25">
      <c r="A17" s="50" t="s">
        <v>41</v>
      </c>
      <c r="B17" s="14">
        <v>12</v>
      </c>
      <c r="C17" s="15"/>
      <c r="D17" s="55">
        <f>'MAY 21'!J17:J35</f>
        <v>0</v>
      </c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  <c r="L17" s="48"/>
    </row>
    <row r="18" spans="1:14" x14ac:dyDescent="0.25">
      <c r="A18" s="13" t="s">
        <v>38</v>
      </c>
      <c r="B18" s="14">
        <v>13</v>
      </c>
      <c r="C18" s="15"/>
      <c r="D18" s="55">
        <f>'MAY 21'!J18:J36</f>
        <v>0</v>
      </c>
      <c r="E18" s="20">
        <v>18000</v>
      </c>
      <c r="F18" s="21">
        <v>2100</v>
      </c>
      <c r="G18" s="20">
        <v>200</v>
      </c>
      <c r="H18" s="17">
        <f t="shared" si="0"/>
        <v>20300</v>
      </c>
      <c r="I18" s="17">
        <v>20300</v>
      </c>
      <c r="J18" s="17">
        <f>H18-I18</f>
        <v>0</v>
      </c>
      <c r="K18" s="17"/>
    </row>
    <row r="19" spans="1:14" x14ac:dyDescent="0.25">
      <c r="A19" s="22" t="s">
        <v>36</v>
      </c>
      <c r="B19" s="14">
        <v>14</v>
      </c>
      <c r="C19" s="15"/>
      <c r="D19" s="55">
        <f>'MAY 21'!J19:J37</f>
        <v>0</v>
      </c>
      <c r="E19" s="20">
        <v>7000</v>
      </c>
      <c r="F19" s="21">
        <v>300</v>
      </c>
      <c r="G19" s="20">
        <v>200</v>
      </c>
      <c r="H19" s="17">
        <f t="shared" si="0"/>
        <v>7500</v>
      </c>
      <c r="I19" s="17">
        <v>7500</v>
      </c>
      <c r="J19" s="17">
        <f t="shared" si="1"/>
        <v>0</v>
      </c>
      <c r="K19" s="17"/>
      <c r="L19" t="s">
        <v>55</v>
      </c>
    </row>
    <row r="20" spans="1:14" x14ac:dyDescent="0.25">
      <c r="A20" s="19" t="s">
        <v>71</v>
      </c>
      <c r="B20" s="14">
        <v>15</v>
      </c>
      <c r="C20" s="15"/>
      <c r="D20" s="55">
        <f>'MAY 21'!J20:J38</f>
        <v>0</v>
      </c>
      <c r="E20" s="20">
        <v>7000</v>
      </c>
      <c r="F20" s="21">
        <v>600</v>
      </c>
      <c r="G20" s="20">
        <v>200</v>
      </c>
      <c r="H20" s="17">
        <f t="shared" si="0"/>
        <v>7800</v>
      </c>
      <c r="I20" s="17">
        <f>7800</f>
        <v>7800</v>
      </c>
      <c r="J20" s="17">
        <f t="shared" si="1"/>
        <v>0</v>
      </c>
      <c r="K20" s="17"/>
      <c r="M20" s="48"/>
    </row>
    <row r="21" spans="1:14" x14ac:dyDescent="0.25">
      <c r="A21" s="13" t="s">
        <v>68</v>
      </c>
      <c r="B21" s="14">
        <v>16</v>
      </c>
      <c r="C21" s="15"/>
      <c r="D21" s="55">
        <f>'MAY 21'!J21:J39</f>
        <v>0</v>
      </c>
      <c r="E21" s="20">
        <v>7000</v>
      </c>
      <c r="F21" s="21">
        <v>600</v>
      </c>
      <c r="G21" s="20">
        <v>200</v>
      </c>
      <c r="H21" s="17">
        <f>C21+D21+E21+F21+G21</f>
        <v>7800</v>
      </c>
      <c r="I21" s="17">
        <v>7800</v>
      </c>
      <c r="J21" s="17">
        <f t="shared" si="1"/>
        <v>0</v>
      </c>
      <c r="K21" s="17"/>
      <c r="L21" t="s">
        <v>55</v>
      </c>
    </row>
    <row r="22" spans="1:14" x14ac:dyDescent="0.25">
      <c r="A22" s="13" t="s">
        <v>58</v>
      </c>
      <c r="B22" s="14">
        <v>17</v>
      </c>
      <c r="C22" s="15"/>
      <c r="D22" s="55">
        <f>'MAY 21'!J22:J40</f>
        <v>0</v>
      </c>
      <c r="E22" s="20">
        <v>7000</v>
      </c>
      <c r="F22" s="21">
        <v>300</v>
      </c>
      <c r="G22" s="20">
        <v>200</v>
      </c>
      <c r="H22" s="17">
        <f t="shared" si="0"/>
        <v>7500</v>
      </c>
      <c r="I22" s="17">
        <v>7500</v>
      </c>
      <c r="J22" s="17">
        <f t="shared" si="1"/>
        <v>0</v>
      </c>
      <c r="K22" s="17"/>
      <c r="L22" t="s">
        <v>55</v>
      </c>
    </row>
    <row r="23" spans="1:14" x14ac:dyDescent="0.25">
      <c r="A23" s="19"/>
      <c r="B23" s="14"/>
      <c r="C23" s="15"/>
      <c r="D23" s="55">
        <f>'MAY 21'!J23:J41</f>
        <v>0</v>
      </c>
      <c r="E23" s="20"/>
      <c r="F23" s="21"/>
      <c r="G23" s="20"/>
      <c r="H23" s="17">
        <f t="shared" si="0"/>
        <v>0</v>
      </c>
      <c r="I23" s="17"/>
      <c r="J23" s="17">
        <f t="shared" si="1"/>
        <v>0</v>
      </c>
      <c r="K23" s="17"/>
    </row>
    <row r="24" spans="1:14" x14ac:dyDescent="0.25">
      <c r="A24" s="26" t="s">
        <v>12</v>
      </c>
      <c r="B24" s="22"/>
      <c r="C24" s="15">
        <f t="shared" ref="C24:K24" si="2">SUM(C6:C23)</f>
        <v>0</v>
      </c>
      <c r="D24" s="55">
        <f>'MAY 21'!J24:J42</f>
        <v>14250</v>
      </c>
      <c r="E24" s="27">
        <f t="shared" si="2"/>
        <v>134500</v>
      </c>
      <c r="F24" s="45">
        <f>SUM(F6:F23)</f>
        <v>8400</v>
      </c>
      <c r="G24" s="46">
        <f>SUM(G6:G23)</f>
        <v>2200</v>
      </c>
      <c r="H24" s="17">
        <f>SUM(H6:H23)</f>
        <v>159350</v>
      </c>
      <c r="I24" s="17">
        <f t="shared" si="2"/>
        <v>158000</v>
      </c>
      <c r="J24" s="17">
        <f t="shared" si="2"/>
        <v>1350</v>
      </c>
      <c r="K24" s="17">
        <f t="shared" si="2"/>
        <v>0</v>
      </c>
    </row>
    <row r="26" spans="1:14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</row>
    <row r="27" spans="1:14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4" x14ac:dyDescent="0.25">
      <c r="A28" s="22" t="s">
        <v>81</v>
      </c>
      <c r="B28" s="32">
        <f>E24</f>
        <v>134500</v>
      </c>
      <c r="C28" s="22"/>
      <c r="D28" s="22"/>
      <c r="E28" s="22"/>
      <c r="F28" s="22" t="s">
        <v>81</v>
      </c>
      <c r="G28" s="22"/>
      <c r="H28" s="33">
        <f>I24</f>
        <v>158000</v>
      </c>
      <c r="I28" s="22"/>
      <c r="J28" s="22"/>
      <c r="K28" s="22"/>
    </row>
    <row r="29" spans="1:14" x14ac:dyDescent="0.25">
      <c r="A29" s="22" t="s">
        <v>20</v>
      </c>
      <c r="B29" s="32">
        <f>'MAY 21'!D42</f>
        <v>0</v>
      </c>
      <c r="C29" s="22"/>
      <c r="D29" s="22"/>
      <c r="E29" s="22"/>
      <c r="F29" s="22" t="s">
        <v>20</v>
      </c>
      <c r="G29" s="32"/>
      <c r="H29" s="32">
        <f>'MAY 21'!J42</f>
        <v>-21250</v>
      </c>
      <c r="I29" s="22"/>
      <c r="J29" s="22"/>
      <c r="K29" s="22"/>
    </row>
    <row r="30" spans="1:14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  <c r="L30" s="48"/>
      <c r="M30" s="48"/>
    </row>
    <row r="31" spans="1:14" x14ac:dyDescent="0.25">
      <c r="A31" s="22" t="s">
        <v>6</v>
      </c>
      <c r="B31" s="32">
        <f>F24</f>
        <v>8400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  <c r="N31" s="48"/>
    </row>
    <row r="32" spans="1:14" x14ac:dyDescent="0.25">
      <c r="A32" s="22" t="s">
        <v>22</v>
      </c>
      <c r="B32" s="32">
        <f>K24</f>
        <v>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5" x14ac:dyDescent="0.25">
      <c r="A33" s="22" t="s">
        <v>7</v>
      </c>
      <c r="B33" s="32">
        <f>G24</f>
        <v>2200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</row>
    <row r="34" spans="1:15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  <c r="M34" s="48"/>
    </row>
    <row r="35" spans="1:15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  <c r="M35" s="48"/>
    </row>
    <row r="36" spans="1:15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  <c r="L36" s="48"/>
      <c r="M36" s="48"/>
      <c r="O36" s="54"/>
    </row>
    <row r="37" spans="1:15" x14ac:dyDescent="0.25">
      <c r="A37" s="34" t="s">
        <v>26</v>
      </c>
      <c r="B37" s="35">
        <v>0.06</v>
      </c>
      <c r="C37" s="33">
        <f>B37*E24</f>
        <v>8070</v>
      </c>
      <c r="D37" s="22"/>
      <c r="E37" s="22"/>
      <c r="F37" s="34" t="s">
        <v>26</v>
      </c>
      <c r="G37" s="35">
        <v>0.06</v>
      </c>
      <c r="I37" s="33">
        <f>G37*B28</f>
        <v>8070</v>
      </c>
      <c r="J37" s="22"/>
      <c r="K37" s="22"/>
      <c r="O37" s="48"/>
    </row>
    <row r="38" spans="1:15" x14ac:dyDescent="0.25">
      <c r="A38" s="36" t="s">
        <v>78</v>
      </c>
      <c r="B38" s="37"/>
      <c r="C38" s="48">
        <f>H9+H12+H13+H19+H21+H22</f>
        <v>75150</v>
      </c>
      <c r="D38" s="33"/>
      <c r="E38" s="33"/>
      <c r="F38" s="36" t="s">
        <v>78</v>
      </c>
      <c r="G38" s="37"/>
      <c r="H38" s="48"/>
      <c r="I38" s="48">
        <f>C38</f>
        <v>75150</v>
      </c>
      <c r="K38" s="33"/>
      <c r="L38" s="48"/>
    </row>
    <row r="39" spans="1:15" x14ac:dyDescent="0.25">
      <c r="A39" s="36" t="s">
        <v>82</v>
      </c>
      <c r="B39" s="35"/>
      <c r="C39" s="33">
        <v>61880</v>
      </c>
      <c r="D39" s="22"/>
      <c r="E39" s="22"/>
      <c r="F39" s="36" t="s">
        <v>82</v>
      </c>
      <c r="G39" s="35"/>
      <c r="H39" s="33"/>
      <c r="I39" s="33">
        <v>61880</v>
      </c>
      <c r="J39" s="22"/>
      <c r="K39" s="22"/>
    </row>
    <row r="40" spans="1:15" x14ac:dyDescent="0.25">
      <c r="A40" s="22"/>
      <c r="B40" s="22"/>
      <c r="C40" s="38"/>
      <c r="D40" s="22"/>
      <c r="E40" s="22"/>
      <c r="F40" s="22"/>
      <c r="G40" s="22"/>
      <c r="H40" s="38"/>
      <c r="I40" s="38"/>
      <c r="J40" s="22"/>
      <c r="K40" s="22"/>
    </row>
    <row r="41" spans="1:15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</row>
    <row r="42" spans="1:15" x14ac:dyDescent="0.25">
      <c r="A42" s="31" t="s">
        <v>13</v>
      </c>
      <c r="B42" s="40">
        <f>B28+B29+B30+B31+B32+B33+B35</f>
        <v>145100</v>
      </c>
      <c r="C42" s="40">
        <f>SUM(C37:C41)</f>
        <v>145100</v>
      </c>
      <c r="D42" s="40">
        <f>B42-C42</f>
        <v>0</v>
      </c>
      <c r="E42" s="40"/>
      <c r="F42" s="31"/>
      <c r="G42" s="31"/>
      <c r="H42" s="40">
        <f>H28+H29+H33</f>
        <v>136750</v>
      </c>
      <c r="I42" s="40">
        <f>SUM(I37:I41)</f>
        <v>145100</v>
      </c>
      <c r="J42" s="40">
        <f>H42-I42</f>
        <v>-8350</v>
      </c>
      <c r="K42" s="40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137030</v>
      </c>
      <c r="J43" s="38"/>
      <c r="K43" s="3"/>
    </row>
    <row r="44" spans="1:15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3"/>
    </row>
    <row r="45" spans="1:15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  <row r="46" spans="1:15" x14ac:dyDescent="0.25">
      <c r="K46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10" workbookViewId="0">
      <selection activeCell="N40" sqref="N40"/>
    </sheetView>
  </sheetViews>
  <sheetFormatPr defaultRowHeight="15" x14ac:dyDescent="0.25"/>
  <cols>
    <col min="1" max="1" width="20.28515625" bestFit="1" customWidth="1"/>
  </cols>
  <sheetData>
    <row r="1" spans="1:12" x14ac:dyDescent="0.25">
      <c r="C1" s="1"/>
      <c r="D1" s="1"/>
      <c r="E1" s="1"/>
      <c r="F1" s="1"/>
      <c r="G1" s="1"/>
      <c r="I1" s="1"/>
      <c r="J1" s="1"/>
      <c r="K1" s="1"/>
    </row>
    <row r="2" spans="1:12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2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2" ht="18.75" x14ac:dyDescent="0.3">
      <c r="A4" s="6"/>
      <c r="B4" s="3"/>
      <c r="D4" s="2" t="s">
        <v>83</v>
      </c>
      <c r="E4" s="2"/>
      <c r="G4" s="2"/>
      <c r="H4" s="7"/>
      <c r="I4" s="8"/>
      <c r="J4" s="8"/>
      <c r="K4" s="8"/>
    </row>
    <row r="5" spans="1:12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2" x14ac:dyDescent="0.25">
      <c r="A6" s="13" t="s">
        <v>34</v>
      </c>
      <c r="B6" s="14">
        <v>1</v>
      </c>
      <c r="C6" s="15"/>
      <c r="D6" s="55">
        <f>JUNE21!J6:J23</f>
        <v>0</v>
      </c>
      <c r="E6" s="17">
        <v>13000</v>
      </c>
      <c r="F6" s="18">
        <v>1650</v>
      </c>
      <c r="G6" s="17">
        <v>200</v>
      </c>
      <c r="H6" s="17">
        <f>C6+D6+E6+F6+G6</f>
        <v>14850</v>
      </c>
      <c r="I6" s="17">
        <f>1850</f>
        <v>1850</v>
      </c>
      <c r="J6" s="17">
        <f>H6-I6</f>
        <v>13000</v>
      </c>
      <c r="K6" s="17"/>
    </row>
    <row r="7" spans="1:12" x14ac:dyDescent="0.25">
      <c r="A7" s="50" t="s">
        <v>56</v>
      </c>
      <c r="B7" s="14">
        <v>2</v>
      </c>
      <c r="C7" s="15"/>
      <c r="D7" s="55">
        <f>JUNE21!J7:J24</f>
        <v>0</v>
      </c>
      <c r="E7" s="17"/>
      <c r="F7" s="21"/>
      <c r="G7" s="17"/>
      <c r="H7" s="17">
        <f t="shared" ref="H7:H23" si="0">C7+D7+E7+F7+G7</f>
        <v>0</v>
      </c>
      <c r="I7" s="17"/>
      <c r="J7" s="17">
        <f>H7-I7</f>
        <v>0</v>
      </c>
      <c r="K7" s="17"/>
    </row>
    <row r="8" spans="1:12" x14ac:dyDescent="0.25">
      <c r="A8" s="19" t="s">
        <v>39</v>
      </c>
      <c r="B8" s="14">
        <v>3</v>
      </c>
      <c r="C8" s="15"/>
      <c r="D8" s="55">
        <f>JUNE21!J8:J25</f>
        <v>1200</v>
      </c>
      <c r="E8" s="17">
        <v>13000</v>
      </c>
      <c r="F8" s="21">
        <v>150</v>
      </c>
      <c r="G8" s="17">
        <v>200</v>
      </c>
      <c r="H8" s="17">
        <f t="shared" si="0"/>
        <v>14550</v>
      </c>
      <c r="I8" s="17">
        <v>13200</v>
      </c>
      <c r="J8" s="17">
        <f>H8-I8</f>
        <v>1350</v>
      </c>
      <c r="K8" s="17"/>
    </row>
    <row r="9" spans="1:12" x14ac:dyDescent="0.25">
      <c r="A9" s="22" t="s">
        <v>47</v>
      </c>
      <c r="B9" s="14">
        <v>4</v>
      </c>
      <c r="C9" s="15"/>
      <c r="D9" s="55">
        <f>JUNE21!J9:J26</f>
        <v>0</v>
      </c>
      <c r="E9" s="16">
        <v>18000</v>
      </c>
      <c r="F9" s="23">
        <v>600</v>
      </c>
      <c r="G9" s="17">
        <v>200</v>
      </c>
      <c r="H9" s="17">
        <f t="shared" si="0"/>
        <v>18800</v>
      </c>
      <c r="I9" s="17">
        <v>18800</v>
      </c>
      <c r="J9" s="17">
        <f>H9-I9</f>
        <v>0</v>
      </c>
      <c r="K9" s="17"/>
      <c r="L9" t="s">
        <v>77</v>
      </c>
    </row>
    <row r="10" spans="1:12" x14ac:dyDescent="0.25">
      <c r="A10" s="50" t="s">
        <v>41</v>
      </c>
      <c r="B10" s="14">
        <v>5</v>
      </c>
      <c r="C10" s="24"/>
      <c r="D10" s="55">
        <f>JUNE21!J10:J27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2" x14ac:dyDescent="0.25">
      <c r="A11" s="51" t="s">
        <v>85</v>
      </c>
      <c r="B11" s="14">
        <v>6</v>
      </c>
      <c r="C11" s="15"/>
      <c r="D11" s="55">
        <f>JUNE21!J11:J28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2" x14ac:dyDescent="0.25">
      <c r="A12" s="13" t="s">
        <v>45</v>
      </c>
      <c r="B12" s="14">
        <v>7</v>
      </c>
      <c r="C12" s="15"/>
      <c r="D12" s="55">
        <f>JUNE21!J12:J29</f>
        <v>0</v>
      </c>
      <c r="E12" s="20">
        <v>18000</v>
      </c>
      <c r="F12" s="21">
        <v>2850</v>
      </c>
      <c r="G12" s="20">
        <v>200</v>
      </c>
      <c r="H12" s="17">
        <f t="shared" si="0"/>
        <v>21050</v>
      </c>
      <c r="I12" s="17">
        <v>21050</v>
      </c>
      <c r="J12" s="17">
        <f t="shared" si="1"/>
        <v>0</v>
      </c>
      <c r="K12" s="17"/>
      <c r="L12" t="s">
        <v>55</v>
      </c>
    </row>
    <row r="13" spans="1:12" x14ac:dyDescent="0.25">
      <c r="A13" s="25" t="s">
        <v>42</v>
      </c>
      <c r="B13" s="14">
        <v>8</v>
      </c>
      <c r="C13" s="15"/>
      <c r="D13" s="55">
        <f>JUNE21!J13:J30</f>
        <v>0</v>
      </c>
      <c r="E13" s="20">
        <v>13500</v>
      </c>
      <c r="F13" s="21">
        <v>600</v>
      </c>
      <c r="G13" s="20">
        <v>200</v>
      </c>
      <c r="H13" s="17">
        <f t="shared" si="0"/>
        <v>14300</v>
      </c>
      <c r="I13" s="17">
        <v>14100</v>
      </c>
      <c r="J13" s="17">
        <f t="shared" si="1"/>
        <v>200</v>
      </c>
      <c r="K13" s="17"/>
      <c r="L13" t="s">
        <v>55</v>
      </c>
    </row>
    <row r="14" spans="1:12" x14ac:dyDescent="0.25">
      <c r="A14" s="49" t="s">
        <v>41</v>
      </c>
      <c r="B14" s="14">
        <v>9</v>
      </c>
      <c r="C14" s="15"/>
      <c r="D14" s="55">
        <f>JUNE21!J14:J31</f>
        <v>0</v>
      </c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2" x14ac:dyDescent="0.25">
      <c r="A15" s="50" t="s">
        <v>41</v>
      </c>
      <c r="B15" s="14">
        <v>10</v>
      </c>
      <c r="C15" s="15"/>
      <c r="D15" s="55">
        <f>JUNE21!J15:J32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2" x14ac:dyDescent="0.25">
      <c r="A16" s="22" t="s">
        <v>69</v>
      </c>
      <c r="B16" s="14">
        <v>11</v>
      </c>
      <c r="C16" s="15"/>
      <c r="D16" s="55">
        <f>JUNE21!J16:J33</f>
        <v>150</v>
      </c>
      <c r="E16" s="20">
        <v>13000</v>
      </c>
      <c r="F16" s="21">
        <v>900</v>
      </c>
      <c r="G16" s="20">
        <v>200</v>
      </c>
      <c r="H16" s="17">
        <f t="shared" si="0"/>
        <v>14250</v>
      </c>
      <c r="I16" s="17">
        <f>13800</f>
        <v>13800</v>
      </c>
      <c r="J16" s="17">
        <f>H16-I16</f>
        <v>450</v>
      </c>
      <c r="K16" s="17"/>
    </row>
    <row r="17" spans="1:16" x14ac:dyDescent="0.25">
      <c r="A17" s="50" t="s">
        <v>41</v>
      </c>
      <c r="B17" s="14">
        <v>12</v>
      </c>
      <c r="C17" s="15"/>
      <c r="D17" s="55">
        <f>JUNE21!J17:J34</f>
        <v>0</v>
      </c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  <c r="L17" s="48"/>
    </row>
    <row r="18" spans="1:16" x14ac:dyDescent="0.25">
      <c r="A18" s="13" t="s">
        <v>38</v>
      </c>
      <c r="B18" s="14">
        <v>13</v>
      </c>
      <c r="C18" s="15"/>
      <c r="D18" s="55">
        <f>JUNE21!J18:J35</f>
        <v>0</v>
      </c>
      <c r="E18" s="20">
        <v>18000</v>
      </c>
      <c r="F18" s="21">
        <v>1200</v>
      </c>
      <c r="G18" s="20">
        <v>200</v>
      </c>
      <c r="H18" s="17">
        <f t="shared" si="0"/>
        <v>19400</v>
      </c>
      <c r="I18" s="17">
        <f>19400</f>
        <v>19400</v>
      </c>
      <c r="J18" s="17">
        <f>H18-I18</f>
        <v>0</v>
      </c>
      <c r="K18" s="17"/>
    </row>
    <row r="19" spans="1:16" x14ac:dyDescent="0.25">
      <c r="A19" s="22" t="s">
        <v>36</v>
      </c>
      <c r="B19" s="14">
        <v>14</v>
      </c>
      <c r="C19" s="15"/>
      <c r="D19" s="55">
        <f>JUNE21!J19:J36</f>
        <v>0</v>
      </c>
      <c r="E19" s="20">
        <v>7000</v>
      </c>
      <c r="F19" s="21">
        <v>600</v>
      </c>
      <c r="G19" s="20">
        <v>200</v>
      </c>
      <c r="H19" s="17">
        <f t="shared" si="0"/>
        <v>7800</v>
      </c>
      <c r="I19" s="17">
        <v>7800</v>
      </c>
      <c r="J19" s="17">
        <f t="shared" si="1"/>
        <v>0</v>
      </c>
      <c r="K19" s="17"/>
      <c r="L19" t="s">
        <v>55</v>
      </c>
    </row>
    <row r="20" spans="1:16" x14ac:dyDescent="0.25">
      <c r="A20" s="19" t="s">
        <v>71</v>
      </c>
      <c r="B20" s="14">
        <v>15</v>
      </c>
      <c r="C20" s="15"/>
      <c r="D20" s="55">
        <f>JUNE21!J20:J37</f>
        <v>0</v>
      </c>
      <c r="E20" s="20">
        <v>7000</v>
      </c>
      <c r="F20" s="21">
        <v>150</v>
      </c>
      <c r="G20" s="20">
        <v>200</v>
      </c>
      <c r="H20" s="17">
        <f t="shared" si="0"/>
        <v>7350</v>
      </c>
      <c r="I20" s="17">
        <v>7350</v>
      </c>
      <c r="J20" s="17">
        <f t="shared" si="1"/>
        <v>0</v>
      </c>
      <c r="K20" s="17"/>
      <c r="M20" s="48"/>
    </row>
    <row r="21" spans="1:16" x14ac:dyDescent="0.25">
      <c r="A21" s="13" t="s">
        <v>68</v>
      </c>
      <c r="B21" s="14">
        <v>16</v>
      </c>
      <c r="C21" s="15"/>
      <c r="D21" s="55">
        <f>JUNE21!J21:J38</f>
        <v>0</v>
      </c>
      <c r="E21" s="20">
        <v>7000</v>
      </c>
      <c r="F21" s="21">
        <v>450</v>
      </c>
      <c r="G21" s="20">
        <v>200</v>
      </c>
      <c r="H21" s="17">
        <f>C21+D21+E21+F21+G21</f>
        <v>7650</v>
      </c>
      <c r="I21" s="17">
        <v>7650</v>
      </c>
      <c r="J21" s="17">
        <f t="shared" si="1"/>
        <v>0</v>
      </c>
      <c r="K21" s="17"/>
      <c r="L21" t="s">
        <v>55</v>
      </c>
      <c r="N21" s="48"/>
    </row>
    <row r="22" spans="1:16" x14ac:dyDescent="0.25">
      <c r="A22" s="13" t="s">
        <v>58</v>
      </c>
      <c r="B22" s="14">
        <v>17</v>
      </c>
      <c r="C22" s="15"/>
      <c r="D22" s="55">
        <f>JUNE21!J22:J39</f>
        <v>0</v>
      </c>
      <c r="E22" s="20">
        <v>7000</v>
      </c>
      <c r="F22" s="21">
        <v>300</v>
      </c>
      <c r="G22" s="20">
        <v>200</v>
      </c>
      <c r="H22" s="17">
        <f t="shared" si="0"/>
        <v>7500</v>
      </c>
      <c r="I22" s="17">
        <v>7500</v>
      </c>
      <c r="J22" s="17">
        <f t="shared" si="1"/>
        <v>0</v>
      </c>
      <c r="K22" s="17"/>
      <c r="L22" t="s">
        <v>55</v>
      </c>
      <c r="N22" s="48"/>
    </row>
    <row r="23" spans="1:16" x14ac:dyDescent="0.25">
      <c r="A23" s="19"/>
      <c r="B23" s="14"/>
      <c r="C23" s="15"/>
      <c r="D23" s="55">
        <f>JUNE21!J23:J40</f>
        <v>0</v>
      </c>
      <c r="E23" s="20"/>
      <c r="F23" s="21"/>
      <c r="G23" s="20"/>
      <c r="H23" s="17">
        <f t="shared" si="0"/>
        <v>0</v>
      </c>
      <c r="I23" s="17"/>
      <c r="J23" s="17">
        <f t="shared" si="1"/>
        <v>0</v>
      </c>
      <c r="K23" s="17"/>
    </row>
    <row r="24" spans="1:16" x14ac:dyDescent="0.25">
      <c r="A24" s="26" t="s">
        <v>12</v>
      </c>
      <c r="B24" s="22"/>
      <c r="C24" s="15">
        <f t="shared" ref="C24:K24" si="2">SUM(C6:C23)</f>
        <v>0</v>
      </c>
      <c r="D24" s="55">
        <f>SUM(D6:D23)</f>
        <v>1350</v>
      </c>
      <c r="E24" s="27">
        <f t="shared" si="2"/>
        <v>134500</v>
      </c>
      <c r="F24" s="45">
        <f>SUM(F6:F23)</f>
        <v>9450</v>
      </c>
      <c r="G24" s="46">
        <f>SUM(G6:G23)</f>
        <v>2200</v>
      </c>
      <c r="H24" s="17">
        <f>SUM(H6:H23)</f>
        <v>147500</v>
      </c>
      <c r="I24" s="17">
        <f t="shared" si="2"/>
        <v>132500</v>
      </c>
      <c r="J24" s="17">
        <f t="shared" si="2"/>
        <v>15000</v>
      </c>
      <c r="K24" s="17">
        <f t="shared" si="2"/>
        <v>0</v>
      </c>
      <c r="M24" s="48"/>
    </row>
    <row r="26" spans="1:16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</row>
    <row r="27" spans="1:16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  <c r="P27" s="48"/>
    </row>
    <row r="28" spans="1:16" x14ac:dyDescent="0.25">
      <c r="A28" s="22" t="s">
        <v>84</v>
      </c>
      <c r="B28" s="32">
        <f>E24</f>
        <v>134500</v>
      </c>
      <c r="C28" s="22"/>
      <c r="D28" s="22"/>
      <c r="E28" s="22"/>
      <c r="F28" s="22" t="s">
        <v>84</v>
      </c>
      <c r="G28" s="22"/>
      <c r="H28" s="33">
        <f>I24</f>
        <v>132500</v>
      </c>
      <c r="I28" s="22"/>
      <c r="J28" s="22"/>
      <c r="K28" s="22"/>
    </row>
    <row r="29" spans="1:16" x14ac:dyDescent="0.25">
      <c r="A29" s="22" t="s">
        <v>20</v>
      </c>
      <c r="B29" s="32">
        <f>'MAY 21'!D42</f>
        <v>0</v>
      </c>
      <c r="C29" s="22"/>
      <c r="D29" s="22"/>
      <c r="E29" s="22"/>
      <c r="F29" s="22" t="s">
        <v>20</v>
      </c>
      <c r="G29" s="32"/>
      <c r="H29" s="32">
        <f>JUNE21!J42</f>
        <v>-8350</v>
      </c>
      <c r="I29" s="22"/>
      <c r="J29" s="22"/>
      <c r="K29" s="22"/>
      <c r="M29" s="48"/>
    </row>
    <row r="30" spans="1:16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  <c r="L30" s="48"/>
      <c r="M30" s="48"/>
    </row>
    <row r="31" spans="1:16" x14ac:dyDescent="0.25">
      <c r="A31" s="22" t="s">
        <v>6</v>
      </c>
      <c r="B31" s="32">
        <f>F24</f>
        <v>9450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</row>
    <row r="32" spans="1:16" x14ac:dyDescent="0.25">
      <c r="A32" s="22" t="s">
        <v>22</v>
      </c>
      <c r="B32" s="32">
        <f>K24</f>
        <v>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5" x14ac:dyDescent="0.25">
      <c r="A33" s="22" t="s">
        <v>7</v>
      </c>
      <c r="B33" s="32">
        <f>G24</f>
        <v>2200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  <c r="N33" s="47"/>
    </row>
    <row r="34" spans="1:15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  <c r="M34" s="48"/>
    </row>
    <row r="35" spans="1:15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  <c r="M35" s="48"/>
    </row>
    <row r="36" spans="1:15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  <c r="L36" s="48"/>
      <c r="M36" s="48"/>
    </row>
    <row r="37" spans="1:15" x14ac:dyDescent="0.25">
      <c r="A37" s="34" t="s">
        <v>26</v>
      </c>
      <c r="B37" s="35">
        <v>0.06</v>
      </c>
      <c r="C37" s="33">
        <f>B37*E24</f>
        <v>8070</v>
      </c>
      <c r="D37" s="22"/>
      <c r="E37" s="22"/>
      <c r="F37" s="34" t="s">
        <v>26</v>
      </c>
      <c r="G37" s="35">
        <v>0.06</v>
      </c>
      <c r="I37" s="33">
        <f>G37*B28</f>
        <v>8070</v>
      </c>
      <c r="J37" s="22"/>
      <c r="K37" s="22"/>
      <c r="M37" s="48"/>
      <c r="O37">
        <f>7000+13000+1350+200+450</f>
        <v>22000</v>
      </c>
    </row>
    <row r="38" spans="1:15" x14ac:dyDescent="0.25">
      <c r="A38" s="36" t="s">
        <v>78</v>
      </c>
      <c r="B38" s="37"/>
      <c r="C38" s="48">
        <f>H9+H12+H13+H19+H21+H22-200</f>
        <v>76900</v>
      </c>
      <c r="D38" s="33"/>
      <c r="E38" s="33"/>
      <c r="F38" s="36" t="s">
        <v>78</v>
      </c>
      <c r="G38" s="37"/>
      <c r="H38" s="48"/>
      <c r="I38" s="48">
        <f>C38</f>
        <v>76900</v>
      </c>
      <c r="K38" s="33"/>
      <c r="L38" s="48"/>
    </row>
    <row r="39" spans="1:15" x14ac:dyDescent="0.25">
      <c r="A39" s="36" t="s">
        <v>86</v>
      </c>
      <c r="B39" s="35"/>
      <c r="C39" s="33">
        <v>61180</v>
      </c>
      <c r="D39" s="22"/>
      <c r="E39" s="22"/>
      <c r="F39" s="36" t="s">
        <v>86</v>
      </c>
      <c r="G39" s="35"/>
      <c r="H39" s="33"/>
      <c r="I39" s="33">
        <v>61180</v>
      </c>
      <c r="J39" s="22"/>
      <c r="K39" s="22"/>
    </row>
    <row r="40" spans="1:15" x14ac:dyDescent="0.25">
      <c r="A40" s="22" t="s">
        <v>89</v>
      </c>
      <c r="B40" s="22"/>
      <c r="C40" s="38">
        <v>13000</v>
      </c>
      <c r="D40" s="22"/>
      <c r="E40" s="22"/>
      <c r="F40" s="22"/>
      <c r="G40" s="22"/>
      <c r="H40" s="38"/>
      <c r="I40" s="38"/>
      <c r="J40" s="22"/>
      <c r="K40" s="22"/>
    </row>
    <row r="41" spans="1:15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</row>
    <row r="42" spans="1:15" x14ac:dyDescent="0.25">
      <c r="A42" s="31" t="s">
        <v>13</v>
      </c>
      <c r="B42" s="40">
        <f>B28+B29+B30+B31+B32+B33+B35</f>
        <v>146150</v>
      </c>
      <c r="C42" s="40">
        <f>SUM(C37:C41)</f>
        <v>159150</v>
      </c>
      <c r="D42" s="40">
        <f>B42-C42</f>
        <v>-13000</v>
      </c>
      <c r="E42" s="40"/>
      <c r="F42" s="31"/>
      <c r="G42" s="31"/>
      <c r="H42" s="40">
        <f>H28+H29+H33</f>
        <v>124150</v>
      </c>
      <c r="I42" s="40">
        <f>SUM(I37:I41)</f>
        <v>146150</v>
      </c>
      <c r="J42" s="40">
        <f>H42-I42</f>
        <v>-22000</v>
      </c>
      <c r="K42" s="40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138080</v>
      </c>
      <c r="J43" s="38"/>
      <c r="K43" s="3"/>
    </row>
    <row r="44" spans="1:15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41"/>
    </row>
    <row r="45" spans="1:15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  <row r="46" spans="1:15" x14ac:dyDescent="0.25">
      <c r="K46" s="48"/>
    </row>
    <row r="48" spans="1:15" x14ac:dyDescent="0.25">
      <c r="G48">
        <f>27529-191</f>
        <v>27338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3" workbookViewId="0">
      <selection activeCell="M44" sqref="M44"/>
    </sheetView>
  </sheetViews>
  <sheetFormatPr defaultRowHeight="15" x14ac:dyDescent="0.25"/>
  <cols>
    <col min="1" max="1" width="18.7109375" customWidth="1"/>
  </cols>
  <sheetData>
    <row r="1" spans="1:12" x14ac:dyDescent="0.25">
      <c r="C1" s="1"/>
      <c r="D1" s="1"/>
      <c r="E1" s="1"/>
      <c r="F1" s="1"/>
      <c r="G1" s="1"/>
      <c r="I1" s="1"/>
      <c r="J1" s="1"/>
      <c r="K1" s="1"/>
    </row>
    <row r="2" spans="1:12" ht="15.75" x14ac:dyDescent="0.25">
      <c r="C2" s="2"/>
      <c r="D2" s="2"/>
      <c r="E2" s="2" t="s">
        <v>73</v>
      </c>
      <c r="F2" s="3"/>
      <c r="G2" s="2"/>
      <c r="H2" s="4"/>
      <c r="I2" s="3"/>
      <c r="J2" s="3"/>
      <c r="K2" s="3"/>
    </row>
    <row r="3" spans="1:12" ht="15.75" x14ac:dyDescent="0.25">
      <c r="A3" s="3"/>
      <c r="B3" s="2"/>
      <c r="C3" s="2"/>
      <c r="D3" s="2"/>
      <c r="E3" s="2" t="s">
        <v>0</v>
      </c>
      <c r="F3" s="2"/>
      <c r="G3" s="1"/>
      <c r="H3" s="5"/>
      <c r="I3" s="3"/>
      <c r="J3" s="3"/>
      <c r="K3" s="3"/>
    </row>
    <row r="4" spans="1:12" ht="18.75" x14ac:dyDescent="0.3">
      <c r="A4" s="6"/>
      <c r="B4" s="3"/>
      <c r="D4" s="2" t="s">
        <v>87</v>
      </c>
      <c r="E4" s="2"/>
      <c r="G4" s="2"/>
      <c r="H4" s="7"/>
      <c r="I4" s="8"/>
      <c r="J4" s="8"/>
      <c r="K4" s="8"/>
    </row>
    <row r="5" spans="1:12" x14ac:dyDescent="0.25">
      <c r="A5" s="9" t="s">
        <v>1</v>
      </c>
      <c r="B5" s="9" t="s">
        <v>2</v>
      </c>
      <c r="C5" s="9" t="s">
        <v>3</v>
      </c>
      <c r="D5" s="10" t="s">
        <v>4</v>
      </c>
      <c r="E5" s="9" t="s">
        <v>5</v>
      </c>
      <c r="F5" s="11" t="s">
        <v>6</v>
      </c>
      <c r="G5" s="9" t="s">
        <v>7</v>
      </c>
      <c r="H5" s="12" t="s">
        <v>8</v>
      </c>
      <c r="I5" s="9" t="s">
        <v>9</v>
      </c>
      <c r="J5" s="9" t="s">
        <v>10</v>
      </c>
      <c r="K5" s="9" t="s">
        <v>11</v>
      </c>
    </row>
    <row r="6" spans="1:12" x14ac:dyDescent="0.25">
      <c r="A6" s="13" t="s">
        <v>34</v>
      </c>
      <c r="B6" s="14">
        <v>1</v>
      </c>
      <c r="C6" s="15"/>
      <c r="D6" s="55">
        <f>'JULY 21'!J6:J24</f>
        <v>13000</v>
      </c>
      <c r="E6" s="17"/>
      <c r="F6" s="18"/>
      <c r="G6" s="17"/>
      <c r="H6" s="17">
        <f>C6+D6+E6+F6+G6</f>
        <v>13000</v>
      </c>
      <c r="I6" s="17"/>
      <c r="J6" s="17"/>
      <c r="K6" s="17"/>
    </row>
    <row r="7" spans="1:12" x14ac:dyDescent="0.25">
      <c r="A7" s="50" t="s">
        <v>56</v>
      </c>
      <c r="B7" s="14">
        <v>2</v>
      </c>
      <c r="C7" s="15"/>
      <c r="D7" s="55">
        <f>'JULY 21'!J7:J25</f>
        <v>0</v>
      </c>
      <c r="E7" s="17"/>
      <c r="F7" s="21"/>
      <c r="G7" s="17"/>
      <c r="H7" s="17">
        <f t="shared" ref="H7:H23" si="0">C7+D7+E7+F7+G7</f>
        <v>0</v>
      </c>
      <c r="I7" s="17"/>
      <c r="J7" s="17">
        <f>H7-I7</f>
        <v>0</v>
      </c>
      <c r="K7" s="17"/>
    </row>
    <row r="8" spans="1:12" x14ac:dyDescent="0.25">
      <c r="A8" s="19" t="s">
        <v>39</v>
      </c>
      <c r="B8" s="14">
        <v>3</v>
      </c>
      <c r="C8" s="15"/>
      <c r="D8" s="55">
        <f>'JULY 21'!J8:J26</f>
        <v>1350</v>
      </c>
      <c r="E8" s="17">
        <v>13000</v>
      </c>
      <c r="F8" s="21">
        <v>300</v>
      </c>
      <c r="G8" s="17">
        <v>200</v>
      </c>
      <c r="H8" s="17">
        <f t="shared" si="0"/>
        <v>14850</v>
      </c>
      <c r="I8" s="17">
        <v>14850</v>
      </c>
      <c r="J8" s="17">
        <f>H8-I8</f>
        <v>0</v>
      </c>
      <c r="K8" s="17"/>
    </row>
    <row r="9" spans="1:12" x14ac:dyDescent="0.25">
      <c r="A9" s="22" t="s">
        <v>47</v>
      </c>
      <c r="B9" s="14">
        <v>4</v>
      </c>
      <c r="C9" s="15"/>
      <c r="D9" s="55">
        <f>'JULY 21'!J9:J27</f>
        <v>0</v>
      </c>
      <c r="E9" s="16">
        <v>18000</v>
      </c>
      <c r="F9" s="23">
        <v>450</v>
      </c>
      <c r="G9" s="17">
        <v>200</v>
      </c>
      <c r="H9" s="17">
        <f t="shared" si="0"/>
        <v>18650</v>
      </c>
      <c r="I9" s="17">
        <v>18650</v>
      </c>
      <c r="J9" s="17">
        <f>H9-I9</f>
        <v>0</v>
      </c>
      <c r="K9" s="17"/>
      <c r="L9" t="s">
        <v>77</v>
      </c>
    </row>
    <row r="10" spans="1:12" x14ac:dyDescent="0.25">
      <c r="A10" s="50" t="s">
        <v>41</v>
      </c>
      <c r="B10" s="14">
        <v>5</v>
      </c>
      <c r="C10" s="24"/>
      <c r="D10" s="55">
        <f>'JULY 21'!J10:J28</f>
        <v>0</v>
      </c>
      <c r="E10" s="20"/>
      <c r="F10" s="21"/>
      <c r="G10" s="20"/>
      <c r="H10" s="17">
        <f t="shared" si="0"/>
        <v>0</v>
      </c>
      <c r="I10" s="17"/>
      <c r="J10" s="17">
        <f>H10-I10</f>
        <v>0</v>
      </c>
      <c r="K10" s="17"/>
    </row>
    <row r="11" spans="1:12" x14ac:dyDescent="0.25">
      <c r="A11" s="51" t="s">
        <v>85</v>
      </c>
      <c r="B11" s="14">
        <v>6</v>
      </c>
      <c r="C11" s="15"/>
      <c r="D11" s="55">
        <f>'JULY 21'!J11:J29</f>
        <v>0</v>
      </c>
      <c r="E11" s="20"/>
      <c r="F11" s="21"/>
      <c r="G11" s="20"/>
      <c r="H11" s="17">
        <f t="shared" si="0"/>
        <v>0</v>
      </c>
      <c r="I11" s="17"/>
      <c r="J11" s="17">
        <f t="shared" ref="J11:J23" si="1">H11-I11</f>
        <v>0</v>
      </c>
      <c r="K11" s="17"/>
    </row>
    <row r="12" spans="1:12" x14ac:dyDescent="0.25">
      <c r="A12" s="13" t="s">
        <v>45</v>
      </c>
      <c r="B12" s="14">
        <v>7</v>
      </c>
      <c r="C12" s="15"/>
      <c r="D12" s="55">
        <f>'JULY 21'!J12:J30</f>
        <v>0</v>
      </c>
      <c r="E12" s="20">
        <v>18000</v>
      </c>
      <c r="F12" s="21">
        <v>750</v>
      </c>
      <c r="G12" s="20">
        <v>200</v>
      </c>
      <c r="H12" s="17">
        <f t="shared" si="0"/>
        <v>18950</v>
      </c>
      <c r="I12" s="17">
        <v>18950</v>
      </c>
      <c r="J12" s="17">
        <f t="shared" si="1"/>
        <v>0</v>
      </c>
      <c r="K12" s="17"/>
      <c r="L12" t="s">
        <v>55</v>
      </c>
    </row>
    <row r="13" spans="1:12" x14ac:dyDescent="0.25">
      <c r="A13" s="25" t="s">
        <v>42</v>
      </c>
      <c r="B13" s="14">
        <v>8</v>
      </c>
      <c r="C13" s="15"/>
      <c r="D13" s="55">
        <f>'JULY 21'!J13:J31</f>
        <v>200</v>
      </c>
      <c r="E13" s="20">
        <v>13500</v>
      </c>
      <c r="F13" s="21">
        <v>300</v>
      </c>
      <c r="G13" s="20">
        <v>200</v>
      </c>
      <c r="H13" s="17">
        <f t="shared" si="0"/>
        <v>14200</v>
      </c>
      <c r="I13" s="17">
        <v>14200</v>
      </c>
      <c r="J13" s="17">
        <f t="shared" si="1"/>
        <v>0</v>
      </c>
      <c r="K13" s="17"/>
      <c r="L13" t="s">
        <v>55</v>
      </c>
    </row>
    <row r="14" spans="1:12" x14ac:dyDescent="0.25">
      <c r="A14" s="49" t="s">
        <v>41</v>
      </c>
      <c r="B14" s="14">
        <v>9</v>
      </c>
      <c r="C14" s="15"/>
      <c r="D14" s="55">
        <f>'JULY 21'!J14:J32</f>
        <v>0</v>
      </c>
      <c r="E14" s="20"/>
      <c r="F14" s="21"/>
      <c r="G14" s="20"/>
      <c r="H14" s="17">
        <f t="shared" si="0"/>
        <v>0</v>
      </c>
      <c r="I14" s="17"/>
      <c r="J14" s="17">
        <f>H14-I14</f>
        <v>0</v>
      </c>
      <c r="K14" s="17"/>
    </row>
    <row r="15" spans="1:12" x14ac:dyDescent="0.25">
      <c r="A15" s="50" t="s">
        <v>41</v>
      </c>
      <c r="B15" s="14">
        <v>10</v>
      </c>
      <c r="C15" s="15"/>
      <c r="D15" s="55">
        <f>'JULY 21'!J15:J33</f>
        <v>0</v>
      </c>
      <c r="E15" s="20"/>
      <c r="F15" s="21"/>
      <c r="G15" s="20"/>
      <c r="H15" s="17">
        <f t="shared" si="0"/>
        <v>0</v>
      </c>
      <c r="I15" s="17"/>
      <c r="J15" s="17">
        <f>H15-I15</f>
        <v>0</v>
      </c>
      <c r="K15" s="17"/>
    </row>
    <row r="16" spans="1:12" x14ac:dyDescent="0.25">
      <c r="A16" s="22" t="s">
        <v>69</v>
      </c>
      <c r="B16" s="14">
        <v>11</v>
      </c>
      <c r="C16" s="15"/>
      <c r="D16" s="55">
        <f>'JULY 21'!J16:J34</f>
        <v>450</v>
      </c>
      <c r="E16" s="20">
        <v>13000</v>
      </c>
      <c r="F16" s="21">
        <v>300</v>
      </c>
      <c r="G16" s="20">
        <v>200</v>
      </c>
      <c r="H16" s="17">
        <f t="shared" si="0"/>
        <v>13950</v>
      </c>
      <c r="I16" s="17">
        <f>13600+350</f>
        <v>13950</v>
      </c>
      <c r="J16" s="17">
        <f>H16-I16</f>
        <v>0</v>
      </c>
      <c r="K16" s="17"/>
    </row>
    <row r="17" spans="1:13" x14ac:dyDescent="0.25">
      <c r="A17" s="50" t="s">
        <v>41</v>
      </c>
      <c r="B17" s="14">
        <v>12</v>
      </c>
      <c r="C17" s="15"/>
      <c r="D17" s="55">
        <f>'JULY 21'!J17:J35</f>
        <v>0</v>
      </c>
      <c r="E17" s="20"/>
      <c r="F17" s="21"/>
      <c r="G17" s="20"/>
      <c r="H17" s="17">
        <f t="shared" si="0"/>
        <v>0</v>
      </c>
      <c r="I17" s="17"/>
      <c r="J17" s="17">
        <f t="shared" si="1"/>
        <v>0</v>
      </c>
      <c r="K17" s="17"/>
      <c r="L17" s="48"/>
    </row>
    <row r="18" spans="1:13" x14ac:dyDescent="0.25">
      <c r="A18" s="13" t="s">
        <v>38</v>
      </c>
      <c r="B18" s="14">
        <v>13</v>
      </c>
      <c r="C18" s="15"/>
      <c r="D18" s="55">
        <f>'JULY 21'!J18:J36</f>
        <v>0</v>
      </c>
      <c r="E18" s="20">
        <v>18000</v>
      </c>
      <c r="F18" s="21">
        <v>600</v>
      </c>
      <c r="G18" s="20">
        <v>200</v>
      </c>
      <c r="H18" s="17">
        <f t="shared" si="0"/>
        <v>18800</v>
      </c>
      <c r="I18" s="17">
        <v>18800</v>
      </c>
      <c r="J18" s="17">
        <f>H18-I18</f>
        <v>0</v>
      </c>
      <c r="K18" s="17"/>
    </row>
    <row r="19" spans="1:13" x14ac:dyDescent="0.25">
      <c r="A19" s="22" t="s">
        <v>36</v>
      </c>
      <c r="B19" s="14">
        <v>14</v>
      </c>
      <c r="C19" s="15"/>
      <c r="D19" s="55">
        <f>'JULY 21'!J19:J37</f>
        <v>0</v>
      </c>
      <c r="E19" s="20">
        <v>7000</v>
      </c>
      <c r="F19" s="21">
        <v>450</v>
      </c>
      <c r="G19" s="20">
        <v>200</v>
      </c>
      <c r="H19" s="17">
        <f t="shared" si="0"/>
        <v>7650</v>
      </c>
      <c r="I19" s="17">
        <v>7650</v>
      </c>
      <c r="J19" s="17">
        <f t="shared" si="1"/>
        <v>0</v>
      </c>
      <c r="K19" s="17"/>
      <c r="L19" t="s">
        <v>55</v>
      </c>
    </row>
    <row r="20" spans="1:13" x14ac:dyDescent="0.25">
      <c r="A20" s="19" t="s">
        <v>71</v>
      </c>
      <c r="B20" s="14">
        <v>15</v>
      </c>
      <c r="C20" s="15"/>
      <c r="D20" s="55">
        <f>'JULY 21'!J20:J38</f>
        <v>0</v>
      </c>
      <c r="E20" s="20">
        <v>7000</v>
      </c>
      <c r="F20" s="21">
        <v>300</v>
      </c>
      <c r="G20" s="20">
        <v>200</v>
      </c>
      <c r="H20" s="17">
        <f t="shared" si="0"/>
        <v>7500</v>
      </c>
      <c r="I20" s="17">
        <v>7500</v>
      </c>
      <c r="J20" s="17">
        <f t="shared" si="1"/>
        <v>0</v>
      </c>
      <c r="K20" s="17"/>
      <c r="M20" s="48"/>
    </row>
    <row r="21" spans="1:13" x14ac:dyDescent="0.25">
      <c r="A21" s="13"/>
      <c r="B21" s="14">
        <v>16</v>
      </c>
      <c r="C21" s="15"/>
      <c r="D21" s="55">
        <f>'JULY 21'!J21:J39</f>
        <v>0</v>
      </c>
      <c r="E21" s="20"/>
      <c r="F21" s="21"/>
      <c r="G21" s="20"/>
      <c r="H21" s="17">
        <f>C21+D21+E21+F21+G21</f>
        <v>0</v>
      </c>
      <c r="I21" s="17"/>
      <c r="J21" s="17">
        <f t="shared" si="1"/>
        <v>0</v>
      </c>
      <c r="K21" s="17"/>
      <c r="L21" t="s">
        <v>55</v>
      </c>
    </row>
    <row r="22" spans="1:13" x14ac:dyDescent="0.25">
      <c r="A22" s="13" t="s">
        <v>58</v>
      </c>
      <c r="B22" s="14">
        <v>17</v>
      </c>
      <c r="C22" s="15"/>
      <c r="D22" s="55">
        <f>'JULY 21'!J22:J40</f>
        <v>0</v>
      </c>
      <c r="E22" s="20">
        <v>7000</v>
      </c>
      <c r="F22" s="21">
        <v>300</v>
      </c>
      <c r="G22" s="20">
        <v>200</v>
      </c>
      <c r="H22" s="17">
        <f>C22+D22+E22+F22+G22</f>
        <v>7500</v>
      </c>
      <c r="I22" s="17">
        <v>7500</v>
      </c>
      <c r="J22" s="17">
        <f t="shared" si="1"/>
        <v>0</v>
      </c>
      <c r="K22" s="17"/>
      <c r="L22" t="s">
        <v>55</v>
      </c>
    </row>
    <row r="23" spans="1:13" x14ac:dyDescent="0.25">
      <c r="A23" s="19"/>
      <c r="B23" s="14"/>
      <c r="C23" s="15"/>
      <c r="D23" s="55">
        <f>'JULY 21'!J23:J41</f>
        <v>0</v>
      </c>
      <c r="E23" s="20"/>
      <c r="F23" s="21"/>
      <c r="G23" s="20"/>
      <c r="H23" s="17">
        <f t="shared" si="0"/>
        <v>0</v>
      </c>
      <c r="I23" s="17"/>
      <c r="J23" s="17">
        <f t="shared" si="1"/>
        <v>0</v>
      </c>
      <c r="K23" s="17"/>
    </row>
    <row r="24" spans="1:13" x14ac:dyDescent="0.25">
      <c r="A24" s="26" t="s">
        <v>12</v>
      </c>
      <c r="B24" s="22"/>
      <c r="C24" s="15">
        <f t="shared" ref="C24:K24" si="2">SUM(C6:C23)</f>
        <v>0</v>
      </c>
      <c r="D24" s="55">
        <f>SUM(D6:D23)</f>
        <v>15000</v>
      </c>
      <c r="E24" s="27">
        <f t="shared" si="2"/>
        <v>114500</v>
      </c>
      <c r="F24" s="45">
        <f>SUM(F6:F23)</f>
        <v>3750</v>
      </c>
      <c r="G24" s="46">
        <f>SUM(G6:G23)</f>
        <v>1800</v>
      </c>
      <c r="H24" s="17">
        <f>SUM(H6:H23)</f>
        <v>135050</v>
      </c>
      <c r="I24" s="17">
        <f t="shared" si="2"/>
        <v>122050</v>
      </c>
      <c r="J24" s="17">
        <f>SUM(J6:J23)</f>
        <v>0</v>
      </c>
      <c r="K24" s="17">
        <f t="shared" si="2"/>
        <v>0</v>
      </c>
      <c r="M24" s="48"/>
    </row>
    <row r="26" spans="1:13" x14ac:dyDescent="0.25">
      <c r="A26" s="28" t="s">
        <v>14</v>
      </c>
      <c r="B26" s="28"/>
      <c r="C26" s="28"/>
      <c r="D26" s="29"/>
      <c r="E26" s="30"/>
      <c r="F26" s="28" t="s">
        <v>9</v>
      </c>
      <c r="G26" s="28"/>
      <c r="H26" s="28"/>
      <c r="I26" s="3"/>
      <c r="J26" s="3"/>
      <c r="K26" s="3"/>
    </row>
    <row r="27" spans="1:13" x14ac:dyDescent="0.25">
      <c r="A27" s="31" t="s">
        <v>15</v>
      </c>
      <c r="B27" s="31" t="s">
        <v>16</v>
      </c>
      <c r="C27" s="31" t="s">
        <v>17</v>
      </c>
      <c r="D27" s="31" t="s">
        <v>18</v>
      </c>
      <c r="E27" s="31"/>
      <c r="F27" s="31" t="s">
        <v>15</v>
      </c>
      <c r="G27" s="31"/>
      <c r="H27" s="31" t="s">
        <v>19</v>
      </c>
      <c r="I27" s="31" t="s">
        <v>17</v>
      </c>
      <c r="J27" s="31" t="s">
        <v>18</v>
      </c>
      <c r="K27" s="31"/>
    </row>
    <row r="28" spans="1:13" x14ac:dyDescent="0.25">
      <c r="A28" s="22" t="s">
        <v>88</v>
      </c>
      <c r="B28" s="32">
        <f>E24</f>
        <v>114500</v>
      </c>
      <c r="C28" s="22"/>
      <c r="D28" s="22"/>
      <c r="E28" s="22"/>
      <c r="F28" s="22" t="s">
        <v>88</v>
      </c>
      <c r="G28" s="22"/>
      <c r="H28" s="33">
        <f>I24</f>
        <v>122050</v>
      </c>
      <c r="I28" s="22"/>
      <c r="J28" s="22"/>
      <c r="K28" s="22"/>
      <c r="M28" s="48">
        <f>D24+7000</f>
        <v>22000</v>
      </c>
    </row>
    <row r="29" spans="1:13" x14ac:dyDescent="0.25">
      <c r="A29" s="22" t="s">
        <v>20</v>
      </c>
      <c r="B29" s="32">
        <f>'JULY 21'!D42</f>
        <v>-13000</v>
      </c>
      <c r="C29" s="22"/>
      <c r="D29" s="22"/>
      <c r="E29" s="22"/>
      <c r="F29" s="22" t="s">
        <v>20</v>
      </c>
      <c r="G29" s="32"/>
      <c r="H29" s="32">
        <f>'JULY 21'!J42</f>
        <v>-22000</v>
      </c>
      <c r="I29" s="22"/>
      <c r="J29" s="22"/>
      <c r="K29" s="22"/>
      <c r="M29" s="48">
        <v>13600</v>
      </c>
    </row>
    <row r="30" spans="1:13" x14ac:dyDescent="0.25">
      <c r="A30" s="22" t="s">
        <v>21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  <c r="L30" s="48"/>
      <c r="M30" s="48">
        <f>M28-M29</f>
        <v>8400</v>
      </c>
    </row>
    <row r="31" spans="1:13" x14ac:dyDescent="0.25">
      <c r="A31" s="22" t="s">
        <v>6</v>
      </c>
      <c r="B31" s="32">
        <f>F24</f>
        <v>3750</v>
      </c>
      <c r="C31" s="22"/>
      <c r="D31" s="22"/>
      <c r="E31" s="22"/>
      <c r="F31" s="22"/>
      <c r="G31" s="22"/>
      <c r="H31" s="22"/>
      <c r="I31" s="22"/>
      <c r="J31" s="22"/>
      <c r="K31" s="22"/>
      <c r="L31" s="48"/>
    </row>
    <row r="32" spans="1:13" x14ac:dyDescent="0.25">
      <c r="A32" s="22" t="s">
        <v>22</v>
      </c>
      <c r="B32" s="32">
        <f>K24</f>
        <v>0</v>
      </c>
      <c r="C32" s="22"/>
      <c r="D32" s="22"/>
      <c r="E32" s="22"/>
      <c r="F32" s="22"/>
      <c r="G32" s="22"/>
      <c r="H32" s="22"/>
      <c r="I32" s="22"/>
      <c r="J32" s="22"/>
      <c r="K32" s="22"/>
      <c r="M32" s="48"/>
    </row>
    <row r="33" spans="1:13" x14ac:dyDescent="0.25">
      <c r="A33" s="22" t="s">
        <v>7</v>
      </c>
      <c r="B33" s="32">
        <f>G24</f>
        <v>1800</v>
      </c>
      <c r="C33" s="22"/>
      <c r="D33" s="22"/>
      <c r="E33" s="22"/>
      <c r="F33" s="22" t="s">
        <v>23</v>
      </c>
      <c r="G33" s="22"/>
      <c r="H33" s="22"/>
      <c r="I33" s="22"/>
      <c r="J33" s="22"/>
      <c r="K33" s="22"/>
    </row>
    <row r="34" spans="1:13" x14ac:dyDescent="0.25">
      <c r="A34" s="22"/>
      <c r="B34" s="32"/>
      <c r="C34" s="22"/>
      <c r="D34" s="22"/>
      <c r="E34" s="22"/>
      <c r="F34" s="22"/>
      <c r="G34" s="32"/>
      <c r="J34" s="22"/>
      <c r="K34" s="22"/>
      <c r="L34" s="48"/>
      <c r="M34" s="48"/>
    </row>
    <row r="35" spans="1:13" x14ac:dyDescent="0.25">
      <c r="A35" s="22"/>
      <c r="B35" s="33"/>
      <c r="C35" s="32"/>
      <c r="D35" s="22"/>
      <c r="E35" s="22"/>
      <c r="F35" s="22"/>
      <c r="G35" s="22"/>
      <c r="H35" s="22"/>
      <c r="I35" s="32"/>
      <c r="J35" s="32"/>
      <c r="K35" s="32"/>
      <c r="M35" s="48"/>
    </row>
    <row r="36" spans="1:13" x14ac:dyDescent="0.25">
      <c r="A36" s="31" t="s">
        <v>24</v>
      </c>
      <c r="B36" s="22" t="s">
        <v>25</v>
      </c>
      <c r="C36" s="22"/>
      <c r="D36" s="22"/>
      <c r="E36" s="22"/>
      <c r="F36" s="31" t="s">
        <v>24</v>
      </c>
      <c r="G36" s="31"/>
      <c r="H36" s="31"/>
      <c r="I36" s="22"/>
      <c r="J36" s="22"/>
      <c r="K36" s="22"/>
      <c r="L36" s="48"/>
      <c r="M36" s="48"/>
    </row>
    <row r="37" spans="1:13" x14ac:dyDescent="0.25">
      <c r="A37" s="34" t="s">
        <v>26</v>
      </c>
      <c r="B37" s="35">
        <v>0.06</v>
      </c>
      <c r="C37" s="33"/>
      <c r="D37" s="22"/>
      <c r="E37" s="22"/>
      <c r="F37" s="34" t="s">
        <v>26</v>
      </c>
      <c r="G37" s="35">
        <v>0.06</v>
      </c>
      <c r="I37" s="33"/>
      <c r="J37" s="22"/>
      <c r="K37" s="22"/>
      <c r="M37" s="48"/>
    </row>
    <row r="38" spans="1:13" x14ac:dyDescent="0.25">
      <c r="A38" s="36" t="s">
        <v>78</v>
      </c>
      <c r="B38" s="37"/>
      <c r="C38" s="48">
        <f>H9+H12+H13+H19+H22+H20+H18+350+H8</f>
        <v>108450</v>
      </c>
      <c r="D38" s="33"/>
      <c r="E38" s="33"/>
      <c r="F38" s="36" t="s">
        <v>78</v>
      </c>
      <c r="G38" s="37"/>
      <c r="I38" s="48">
        <f>H8+H9+H12+H13+350+H18+H19+H20+H22</f>
        <v>108450</v>
      </c>
      <c r="K38" s="33"/>
      <c r="L38" s="48"/>
    </row>
    <row r="39" spans="1:13" x14ac:dyDescent="0.25">
      <c r="A39" s="36" t="s">
        <v>90</v>
      </c>
      <c r="B39" s="35"/>
      <c r="C39" s="33">
        <v>7000</v>
      </c>
      <c r="D39" s="22"/>
      <c r="E39" s="22"/>
      <c r="F39" s="36"/>
      <c r="G39" s="35"/>
      <c r="H39" s="33"/>
      <c r="I39" s="33"/>
      <c r="J39" s="22"/>
      <c r="K39" s="22"/>
    </row>
    <row r="40" spans="1:13" x14ac:dyDescent="0.25">
      <c r="A40" s="22"/>
      <c r="B40" s="22"/>
      <c r="C40" s="38"/>
      <c r="D40" s="22"/>
      <c r="E40" s="22"/>
      <c r="F40" s="22"/>
      <c r="G40" s="22"/>
      <c r="H40" s="38"/>
      <c r="I40" s="38"/>
      <c r="J40" s="22"/>
      <c r="K40" s="22"/>
    </row>
    <row r="41" spans="1:13" x14ac:dyDescent="0.25">
      <c r="A41" s="39"/>
      <c r="B41" s="22"/>
      <c r="C41" s="33"/>
      <c r="D41" s="22"/>
      <c r="E41" s="22"/>
      <c r="F41" s="39"/>
      <c r="G41" s="22"/>
      <c r="H41" s="33"/>
      <c r="I41" s="33"/>
      <c r="J41" s="33"/>
      <c r="K41" s="33"/>
    </row>
    <row r="42" spans="1:13" x14ac:dyDescent="0.25">
      <c r="A42" s="31" t="s">
        <v>13</v>
      </c>
      <c r="B42" s="40">
        <f>B28+B29+B30+B31+B32+B33+B35</f>
        <v>107050</v>
      </c>
      <c r="C42" s="40">
        <f>SUM(C37:C41)</f>
        <v>115450</v>
      </c>
      <c r="D42" s="40">
        <f>B42-C42</f>
        <v>-8400</v>
      </c>
      <c r="E42" s="40"/>
      <c r="F42" s="31"/>
      <c r="G42" s="31"/>
      <c r="H42" s="40">
        <f>H28+H29+H33</f>
        <v>100050</v>
      </c>
      <c r="I42" s="40">
        <f>SUM(I37:I41)</f>
        <v>108450</v>
      </c>
      <c r="J42" s="40">
        <f>H42-I42</f>
        <v>-8400</v>
      </c>
      <c r="K42" s="40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41">
        <f>I42-I37</f>
        <v>108450</v>
      </c>
      <c r="J43" s="38"/>
      <c r="K43" s="3"/>
    </row>
    <row r="44" spans="1:13" x14ac:dyDescent="0.25">
      <c r="A44" s="42" t="s">
        <v>27</v>
      </c>
      <c r="B44" s="43"/>
      <c r="C44" s="43" t="s">
        <v>28</v>
      </c>
      <c r="D44" s="44"/>
      <c r="E44" s="44"/>
      <c r="F44" s="42"/>
      <c r="G44" s="42"/>
      <c r="H44" s="42" t="s">
        <v>29</v>
      </c>
      <c r="I44" s="3"/>
      <c r="J44" s="3"/>
      <c r="K44" s="41"/>
    </row>
    <row r="45" spans="1:13" x14ac:dyDescent="0.25">
      <c r="A45" s="3" t="s">
        <v>30</v>
      </c>
      <c r="B45" s="3"/>
      <c r="C45" s="3" t="s">
        <v>31</v>
      </c>
      <c r="D45" s="3"/>
      <c r="E45" s="38"/>
      <c r="F45" s="3"/>
      <c r="G45" s="3"/>
      <c r="H45" s="3" t="s">
        <v>33</v>
      </c>
      <c r="I45" s="3"/>
      <c r="J45" s="3"/>
      <c r="K45" s="41"/>
    </row>
    <row r="46" spans="1:13" x14ac:dyDescent="0.25">
      <c r="K46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 21</vt:lpstr>
      <vt:lpstr>FEBRUARY21</vt:lpstr>
      <vt:lpstr>MARCH 21</vt:lpstr>
      <vt:lpstr>APRIL 21</vt:lpstr>
      <vt:lpstr>MAY 21</vt:lpstr>
      <vt:lpstr>JUNE21</vt:lpstr>
      <vt:lpstr>JULY 21</vt:lpstr>
      <vt:lpstr>AUGUST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2021-03-10T14:24:58Z</cp:lastPrinted>
  <dcterms:created xsi:type="dcterms:W3CDTF">2020-12-23T12:32:13Z</dcterms:created>
  <dcterms:modified xsi:type="dcterms:W3CDTF">2021-09-20T14:36:46Z</dcterms:modified>
</cp:coreProperties>
</file>