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7955" windowHeight="11475" activeTab="2"/>
  </bookViews>
  <sheets>
    <sheet name="JANUARY 20" sheetId="1" r:id="rId1"/>
    <sheet name="FEBRUARY 20" sheetId="2" r:id="rId2"/>
    <sheet name="MARCH 20" sheetId="3" r:id="rId3"/>
    <sheet name="APRIL 20" sheetId="4" r:id="rId4"/>
    <sheet name="MAY 20" sheetId="5" r:id="rId5"/>
    <sheet name="JUNE 20" sheetId="6" r:id="rId6"/>
  </sheets>
  <externalReferences>
    <externalReference r:id="rId7"/>
  </externalReferences>
  <calcPr calcId="144525" iterate="1" iterateCount="300"/>
</workbook>
</file>

<file path=xl/calcChain.xml><?xml version="1.0" encoding="utf-8"?>
<calcChain xmlns="http://schemas.openxmlformats.org/spreadsheetml/2006/main">
  <c r="F44" i="6" l="1"/>
  <c r="B44" i="6"/>
  <c r="D36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17" i="6"/>
  <c r="O15" i="6"/>
  <c r="O7" i="6"/>
  <c r="O8" i="6"/>
  <c r="O9" i="6"/>
  <c r="O10" i="6"/>
  <c r="O11" i="6"/>
  <c r="O12" i="6"/>
  <c r="O13" i="6"/>
  <c r="O14" i="6"/>
  <c r="O6" i="6"/>
  <c r="D15" i="6"/>
  <c r="D7" i="6"/>
  <c r="D8" i="6"/>
  <c r="D9" i="6"/>
  <c r="D10" i="6"/>
  <c r="D11" i="6"/>
  <c r="D12" i="6"/>
  <c r="D13" i="6"/>
  <c r="D14" i="6"/>
  <c r="D6" i="6"/>
  <c r="G50" i="6" l="1"/>
  <c r="C50" i="6"/>
  <c r="G36" i="6"/>
  <c r="F39" i="6" s="1"/>
  <c r="E36" i="6"/>
  <c r="B39" i="6" s="1"/>
  <c r="C36" i="6"/>
  <c r="F35" i="6"/>
  <c r="H35" i="6" s="1"/>
  <c r="J33" i="6"/>
  <c r="R32" i="6"/>
  <c r="N32" i="6"/>
  <c r="F32" i="6"/>
  <c r="H32" i="6" s="1"/>
  <c r="F31" i="6"/>
  <c r="H31" i="6" s="1"/>
  <c r="F30" i="6"/>
  <c r="H30" i="6" s="1"/>
  <c r="F29" i="6"/>
  <c r="H29" i="6" s="1"/>
  <c r="F28" i="6"/>
  <c r="H28" i="6" s="1"/>
  <c r="F27" i="6"/>
  <c r="H27" i="6" s="1"/>
  <c r="F26" i="6"/>
  <c r="H26" i="6" s="1"/>
  <c r="M25" i="6"/>
  <c r="F25" i="6"/>
  <c r="H25" i="6" s="1"/>
  <c r="F24" i="6"/>
  <c r="H24" i="6" s="1"/>
  <c r="F23" i="6"/>
  <c r="H23" i="6" s="1"/>
  <c r="F22" i="6"/>
  <c r="H22" i="6" s="1"/>
  <c r="F21" i="6"/>
  <c r="H21" i="6" s="1"/>
  <c r="F20" i="6"/>
  <c r="H20" i="6" s="1"/>
  <c r="F19" i="6"/>
  <c r="H19" i="6" s="1"/>
  <c r="F18" i="6"/>
  <c r="H18" i="6" s="1"/>
  <c r="R15" i="6"/>
  <c r="Q21" i="6" s="1"/>
  <c r="P15" i="6"/>
  <c r="M21" i="6" s="1"/>
  <c r="N15" i="6"/>
  <c r="G15" i="6"/>
  <c r="E15" i="6"/>
  <c r="C15" i="6"/>
  <c r="Q14" i="6"/>
  <c r="S14" i="6" s="1"/>
  <c r="F14" i="6"/>
  <c r="H14" i="6" s="1"/>
  <c r="Q13" i="6"/>
  <c r="S13" i="6" s="1"/>
  <c r="Q12" i="6"/>
  <c r="S12" i="6" s="1"/>
  <c r="F12" i="6"/>
  <c r="H12" i="6" s="1"/>
  <c r="Q11" i="6"/>
  <c r="S11" i="6" s="1"/>
  <c r="F11" i="6"/>
  <c r="H11" i="6" s="1"/>
  <c r="Q10" i="6"/>
  <c r="S10" i="6" s="1"/>
  <c r="F10" i="6"/>
  <c r="H10" i="6" s="1"/>
  <c r="Q9" i="6"/>
  <c r="S9" i="6" s="1"/>
  <c r="F9" i="6"/>
  <c r="H9" i="6" s="1"/>
  <c r="Q8" i="6"/>
  <c r="S8" i="6" s="1"/>
  <c r="F8" i="6"/>
  <c r="H8" i="6" s="1"/>
  <c r="Q7" i="6"/>
  <c r="S7" i="6" s="1"/>
  <c r="F7" i="6"/>
  <c r="H7" i="6" s="1"/>
  <c r="Q6" i="6"/>
  <c r="S6" i="6" s="1"/>
  <c r="S15" i="6" s="1"/>
  <c r="Q15" i="6" l="1"/>
  <c r="B45" i="6"/>
  <c r="C40" i="6"/>
  <c r="G40" i="6" s="1"/>
  <c r="F15" i="6"/>
  <c r="N22" i="6"/>
  <c r="R22" i="6" s="1"/>
  <c r="F50" i="6"/>
  <c r="H50" i="6" s="1"/>
  <c r="F45" i="6"/>
  <c r="F6" i="6"/>
  <c r="H6" i="6" s="1"/>
  <c r="H15" i="6" s="1"/>
  <c r="F17" i="6"/>
  <c r="D36" i="5"/>
  <c r="D18" i="5"/>
  <c r="D19" i="5"/>
  <c r="F19" i="5" s="1"/>
  <c r="H19" i="5" s="1"/>
  <c r="D20" i="5"/>
  <c r="D21" i="5"/>
  <c r="F21" i="5" s="1"/>
  <c r="H21" i="5" s="1"/>
  <c r="D22" i="5"/>
  <c r="D23" i="5"/>
  <c r="F23" i="5" s="1"/>
  <c r="H23" i="5" s="1"/>
  <c r="D24" i="5"/>
  <c r="D25" i="5"/>
  <c r="F25" i="5" s="1"/>
  <c r="H25" i="5" s="1"/>
  <c r="D26" i="5"/>
  <c r="D27" i="5"/>
  <c r="D28" i="5"/>
  <c r="D29" i="5"/>
  <c r="D30" i="5"/>
  <c r="D31" i="5"/>
  <c r="D32" i="5"/>
  <c r="D33" i="5"/>
  <c r="D34" i="5"/>
  <c r="D35" i="5"/>
  <c r="F35" i="5" s="1"/>
  <c r="H35" i="5" s="1"/>
  <c r="D17" i="5"/>
  <c r="D15" i="5"/>
  <c r="D7" i="5"/>
  <c r="D8" i="5"/>
  <c r="D9" i="5"/>
  <c r="D10" i="5"/>
  <c r="D11" i="5"/>
  <c r="D12" i="5"/>
  <c r="D13" i="5"/>
  <c r="D14" i="5"/>
  <c r="D6" i="5"/>
  <c r="G50" i="5"/>
  <c r="C50" i="5"/>
  <c r="F44" i="5"/>
  <c r="B44" i="5"/>
  <c r="G36" i="5"/>
  <c r="F39" i="5" s="1"/>
  <c r="E36" i="5"/>
  <c r="B39" i="5" s="1"/>
  <c r="C36" i="5"/>
  <c r="J33" i="5"/>
  <c r="R32" i="5"/>
  <c r="N32" i="5"/>
  <c r="F32" i="5"/>
  <c r="H32" i="5" s="1"/>
  <c r="F31" i="5"/>
  <c r="H31" i="5" s="1"/>
  <c r="F30" i="5"/>
  <c r="H30" i="5" s="1"/>
  <c r="F29" i="5"/>
  <c r="H29" i="5" s="1"/>
  <c r="F28" i="5"/>
  <c r="H28" i="5" s="1"/>
  <c r="F27" i="5"/>
  <c r="H27" i="5" s="1"/>
  <c r="F26" i="5"/>
  <c r="H26" i="5" s="1"/>
  <c r="M25" i="5"/>
  <c r="F24" i="5"/>
  <c r="H24" i="5" s="1"/>
  <c r="F22" i="5"/>
  <c r="H22" i="5" s="1"/>
  <c r="F20" i="5"/>
  <c r="H20" i="5" s="1"/>
  <c r="F18" i="5"/>
  <c r="H18" i="5" s="1"/>
  <c r="R15" i="5"/>
  <c r="Q21" i="5" s="1"/>
  <c r="P15" i="5"/>
  <c r="M21" i="5" s="1"/>
  <c r="N15" i="5"/>
  <c r="G15" i="5"/>
  <c r="E15" i="5"/>
  <c r="C15" i="5"/>
  <c r="O14" i="5"/>
  <c r="Q14" i="5" s="1"/>
  <c r="S14" i="5" s="1"/>
  <c r="F14" i="5"/>
  <c r="H14" i="5" s="1"/>
  <c r="O13" i="5"/>
  <c r="Q13" i="5" s="1"/>
  <c r="S13" i="5" s="1"/>
  <c r="Q12" i="5"/>
  <c r="S12" i="5" s="1"/>
  <c r="O12" i="5"/>
  <c r="F12" i="5"/>
  <c r="H12" i="5" s="1"/>
  <c r="Q11" i="5"/>
  <c r="S11" i="5" s="1"/>
  <c r="O11" i="5"/>
  <c r="F11" i="5"/>
  <c r="H11" i="5" s="1"/>
  <c r="Q10" i="5"/>
  <c r="S10" i="5" s="1"/>
  <c r="O10" i="5"/>
  <c r="F10" i="5"/>
  <c r="H10" i="5" s="1"/>
  <c r="Q9" i="5"/>
  <c r="S9" i="5" s="1"/>
  <c r="O9" i="5"/>
  <c r="F9" i="5"/>
  <c r="H9" i="5" s="1"/>
  <c r="Q8" i="5"/>
  <c r="S8" i="5" s="1"/>
  <c r="O8" i="5"/>
  <c r="F8" i="5"/>
  <c r="H8" i="5" s="1"/>
  <c r="Q7" i="5"/>
  <c r="S7" i="5" s="1"/>
  <c r="O7" i="5"/>
  <c r="F7" i="5"/>
  <c r="H7" i="5" s="1"/>
  <c r="Q6" i="5"/>
  <c r="S6" i="5" s="1"/>
  <c r="S15" i="5" s="1"/>
  <c r="O6" i="5"/>
  <c r="O15" i="5" s="1"/>
  <c r="F36" i="6" l="1"/>
  <c r="H36" i="6" s="1"/>
  <c r="H17" i="6"/>
  <c r="B50" i="6"/>
  <c r="D50" i="6" s="1"/>
  <c r="Q15" i="5"/>
  <c r="B45" i="5"/>
  <c r="C40" i="5"/>
  <c r="G40" i="5" s="1"/>
  <c r="F15" i="5"/>
  <c r="N22" i="5"/>
  <c r="R22" i="5" s="1"/>
  <c r="F50" i="5"/>
  <c r="H50" i="5" s="1"/>
  <c r="F45" i="5"/>
  <c r="F6" i="5"/>
  <c r="H6" i="5" s="1"/>
  <c r="H15" i="5" s="1"/>
  <c r="F17" i="5"/>
  <c r="F50" i="4"/>
  <c r="F36" i="5" l="1"/>
  <c r="H36" i="5" s="1"/>
  <c r="H17" i="5"/>
  <c r="B50" i="5"/>
  <c r="D50" i="5" s="1"/>
  <c r="D75" i="4"/>
  <c r="E15" i="2" l="1"/>
  <c r="B39" i="2"/>
  <c r="C40" i="2" s="1"/>
  <c r="G51" i="2"/>
  <c r="C51" i="2"/>
  <c r="C52" i="2"/>
  <c r="G52" i="2"/>
  <c r="C50" i="2"/>
  <c r="C47" i="2"/>
  <c r="F39" i="3"/>
  <c r="I45" i="3" s="1"/>
  <c r="G49" i="2"/>
  <c r="G50" i="2"/>
  <c r="K52" i="2"/>
  <c r="E36" i="2"/>
  <c r="L43" i="3"/>
  <c r="G48" i="3"/>
  <c r="R29" i="2" l="1"/>
  <c r="N29" i="2"/>
  <c r="N30" i="3"/>
  <c r="G7" i="3" l="1"/>
  <c r="D33" i="4" l="1"/>
  <c r="D34" i="4"/>
  <c r="D35" i="4"/>
  <c r="D13" i="4"/>
  <c r="H13" i="3"/>
  <c r="C49" i="2" l="1"/>
  <c r="G50" i="4"/>
  <c r="C50" i="4"/>
  <c r="G36" i="4"/>
  <c r="E36" i="4"/>
  <c r="B39" i="4" s="1"/>
  <c r="C36" i="4"/>
  <c r="F35" i="4"/>
  <c r="H35" i="4" s="1"/>
  <c r="J33" i="4"/>
  <c r="R32" i="4"/>
  <c r="N32" i="4"/>
  <c r="M25" i="4"/>
  <c r="R15" i="4"/>
  <c r="Q21" i="4" s="1"/>
  <c r="P15" i="4"/>
  <c r="M21" i="4" s="1"/>
  <c r="N15" i="4"/>
  <c r="G15" i="4"/>
  <c r="E15" i="4"/>
  <c r="C15" i="4"/>
  <c r="F39" i="4" l="1"/>
  <c r="R22" i="4"/>
  <c r="C40" i="4"/>
  <c r="G40" i="4" s="1"/>
  <c r="G47" i="2" l="1"/>
  <c r="H10" i="2"/>
  <c r="G30" i="2"/>
  <c r="G31" i="2" l="1"/>
  <c r="O7" i="3" l="1"/>
  <c r="O8" i="3"/>
  <c r="O9" i="3"/>
  <c r="O10" i="3"/>
  <c r="O11" i="3"/>
  <c r="O13" i="3"/>
  <c r="O14" i="3"/>
  <c r="O6" i="3"/>
  <c r="S6" i="2"/>
  <c r="G50" i="3"/>
  <c r="D18" i="3"/>
  <c r="D21" i="3"/>
  <c r="D22" i="3"/>
  <c r="D24" i="3"/>
  <c r="D26" i="3"/>
  <c r="F26" i="3" s="1"/>
  <c r="D28" i="3"/>
  <c r="D29" i="3"/>
  <c r="D33" i="3"/>
  <c r="D34" i="3"/>
  <c r="D7" i="3"/>
  <c r="D10" i="3"/>
  <c r="F10" i="3" s="1"/>
  <c r="D11" i="3"/>
  <c r="D13" i="3"/>
  <c r="D14" i="3"/>
  <c r="D6" i="3"/>
  <c r="E36" i="3"/>
  <c r="C36" i="3"/>
  <c r="F35" i="3"/>
  <c r="H35" i="3" s="1"/>
  <c r="J33" i="3"/>
  <c r="N32" i="3"/>
  <c r="F29" i="3"/>
  <c r="H29" i="3" s="1"/>
  <c r="D29" i="4" s="1"/>
  <c r="F29" i="4" s="1"/>
  <c r="H29" i="4" s="1"/>
  <c r="F28" i="3"/>
  <c r="H28" i="3" s="1"/>
  <c r="D28" i="4" s="1"/>
  <c r="F28" i="4" s="1"/>
  <c r="H28" i="4" s="1"/>
  <c r="H26" i="3"/>
  <c r="D26" i="4" s="1"/>
  <c r="F26" i="4" s="1"/>
  <c r="H26" i="4" s="1"/>
  <c r="M25" i="3"/>
  <c r="F24" i="3"/>
  <c r="H24" i="3" s="1"/>
  <c r="D24" i="4" s="1"/>
  <c r="F24" i="4" s="1"/>
  <c r="H24" i="4" s="1"/>
  <c r="F22" i="3"/>
  <c r="H22" i="3" s="1"/>
  <c r="D22" i="4" s="1"/>
  <c r="F22" i="4" s="1"/>
  <c r="H22" i="4" s="1"/>
  <c r="F21" i="3"/>
  <c r="H21" i="3" s="1"/>
  <c r="D21" i="4" s="1"/>
  <c r="F21" i="4" s="1"/>
  <c r="H21" i="4" s="1"/>
  <c r="F18" i="3"/>
  <c r="H18" i="3" s="1"/>
  <c r="D18" i="4" s="1"/>
  <c r="F18" i="4" s="1"/>
  <c r="H18" i="4" s="1"/>
  <c r="R15" i="3"/>
  <c r="Q21" i="3" s="1"/>
  <c r="P15" i="3"/>
  <c r="M21" i="3" s="1"/>
  <c r="N15" i="3"/>
  <c r="G15" i="3"/>
  <c r="E15" i="3"/>
  <c r="C15" i="3"/>
  <c r="Q14" i="3"/>
  <c r="F14" i="3"/>
  <c r="H14" i="3" s="1"/>
  <c r="D14" i="4" s="1"/>
  <c r="F14" i="4" s="1"/>
  <c r="H14" i="4" s="1"/>
  <c r="Q13" i="3"/>
  <c r="S13" i="3" s="1"/>
  <c r="O13" i="4" s="1"/>
  <c r="Q13" i="4" s="1"/>
  <c r="S13" i="4" s="1"/>
  <c r="F12" i="3"/>
  <c r="H12" i="3" s="1"/>
  <c r="D12" i="4" s="1"/>
  <c r="F12" i="4" s="1"/>
  <c r="H12" i="4" s="1"/>
  <c r="Q11" i="3"/>
  <c r="S11" i="3" s="1"/>
  <c r="O11" i="4" s="1"/>
  <c r="Q11" i="4" s="1"/>
  <c r="S11" i="4" s="1"/>
  <c r="F11" i="3"/>
  <c r="H11" i="3" s="1"/>
  <c r="D11" i="4" s="1"/>
  <c r="F11" i="4" s="1"/>
  <c r="H11" i="4" s="1"/>
  <c r="Q10" i="3"/>
  <c r="S10" i="3" s="1"/>
  <c r="O10" i="4" s="1"/>
  <c r="Q10" i="4" s="1"/>
  <c r="S10" i="4" s="1"/>
  <c r="Q9" i="3"/>
  <c r="S9" i="3" s="1"/>
  <c r="O9" i="4" s="1"/>
  <c r="Q9" i="4" s="1"/>
  <c r="S9" i="4" s="1"/>
  <c r="Q8" i="3"/>
  <c r="S8" i="3" s="1"/>
  <c r="O8" i="4" s="1"/>
  <c r="Q8" i="4" s="1"/>
  <c r="S8" i="4" s="1"/>
  <c r="Q7" i="3"/>
  <c r="S7" i="3" s="1"/>
  <c r="O7" i="4" s="1"/>
  <c r="Q7" i="4" s="1"/>
  <c r="S7" i="4" s="1"/>
  <c r="F7" i="3"/>
  <c r="H7" i="3" s="1"/>
  <c r="F6" i="3"/>
  <c r="H6" i="3" s="1"/>
  <c r="D6" i="4" s="1"/>
  <c r="F6" i="4" s="1"/>
  <c r="H6" i="4" s="1"/>
  <c r="S14" i="3" l="1"/>
  <c r="O14" i="4" s="1"/>
  <c r="R30" i="3"/>
  <c r="R32" i="3" s="1"/>
  <c r="Q14" i="4"/>
  <c r="S14" i="4" s="1"/>
  <c r="H10" i="3"/>
  <c r="D10" i="4" s="1"/>
  <c r="F10" i="4" s="1"/>
  <c r="H10" i="4" s="1"/>
  <c r="D7" i="4"/>
  <c r="Q6" i="3"/>
  <c r="S6" i="3" s="1"/>
  <c r="O6" i="4" s="1"/>
  <c r="Q6" i="4" s="1"/>
  <c r="S6" i="4" s="1"/>
  <c r="B39" i="3"/>
  <c r="C40" i="3" s="1"/>
  <c r="G40" i="3" s="1"/>
  <c r="G36" i="3"/>
  <c r="J42" i="3" l="1"/>
  <c r="J41" i="3" s="1"/>
  <c r="F7" i="4"/>
  <c r="H7" i="4" s="1"/>
  <c r="J33" i="2"/>
  <c r="S9" i="2" l="1"/>
  <c r="S7" i="2"/>
  <c r="S8" i="2"/>
  <c r="S10" i="2"/>
  <c r="S11" i="2"/>
  <c r="S13" i="2"/>
  <c r="S14" i="2"/>
  <c r="Q13" i="2"/>
  <c r="Q11" i="2"/>
  <c r="Q9" i="2"/>
  <c r="G33" i="1" l="1"/>
  <c r="R32" i="2"/>
  <c r="N32" i="2"/>
  <c r="M25" i="2"/>
  <c r="R15" i="2"/>
  <c r="Q21" i="2" s="1"/>
  <c r="Q27" i="2" s="1"/>
  <c r="P15" i="2"/>
  <c r="M21" i="2" s="1"/>
  <c r="O15" i="2"/>
  <c r="N15" i="2"/>
  <c r="Q14" i="2"/>
  <c r="Q12" i="2"/>
  <c r="S12" i="2" s="1"/>
  <c r="Q10" i="2"/>
  <c r="Q8" i="2"/>
  <c r="Q7" i="2"/>
  <c r="Q6" i="2"/>
  <c r="O12" i="3" l="1"/>
  <c r="S15" i="2"/>
  <c r="N22" i="2"/>
  <c r="R22" i="2" s="1"/>
  <c r="M32" i="2"/>
  <c r="M27" i="2"/>
  <c r="Q15" i="2"/>
  <c r="Q32" i="2"/>
  <c r="S32" i="2" s="1"/>
  <c r="Q26" i="3" s="1"/>
  <c r="O32" i="2"/>
  <c r="M26" i="3" s="1"/>
  <c r="B43" i="2"/>
  <c r="G36" i="2"/>
  <c r="D36" i="2"/>
  <c r="C36" i="2"/>
  <c r="F35" i="2"/>
  <c r="H32" i="2"/>
  <c r="D32" i="3" s="1"/>
  <c r="F32" i="3" s="1"/>
  <c r="H32" i="3" s="1"/>
  <c r="D32" i="4" s="1"/>
  <c r="F32" i="4" s="1"/>
  <c r="H32" i="4" s="1"/>
  <c r="F32" i="2"/>
  <c r="H31" i="2"/>
  <c r="D31" i="3" s="1"/>
  <c r="F31" i="2"/>
  <c r="F30" i="2"/>
  <c r="H30" i="2" s="1"/>
  <c r="D30" i="3" s="1"/>
  <c r="F30" i="3" s="1"/>
  <c r="H30" i="3" s="1"/>
  <c r="D30" i="4" s="1"/>
  <c r="F30" i="4" s="1"/>
  <c r="H30" i="4" s="1"/>
  <c r="H29" i="2"/>
  <c r="F29" i="2"/>
  <c r="H28" i="2"/>
  <c r="F28" i="2"/>
  <c r="H27" i="2"/>
  <c r="D27" i="3" s="1"/>
  <c r="F27" i="3" s="1"/>
  <c r="H27" i="3" s="1"/>
  <c r="D27" i="4" s="1"/>
  <c r="F27" i="4" s="1"/>
  <c r="H27" i="4" s="1"/>
  <c r="F27" i="2"/>
  <c r="H26" i="2"/>
  <c r="F26" i="2"/>
  <c r="H25" i="2"/>
  <c r="D25" i="3" s="1"/>
  <c r="F25" i="3" s="1"/>
  <c r="H25" i="3" s="1"/>
  <c r="D25" i="4" s="1"/>
  <c r="F25" i="4" s="1"/>
  <c r="H25" i="4" s="1"/>
  <c r="F25" i="2"/>
  <c r="H24" i="2"/>
  <c r="F24" i="2"/>
  <c r="H23" i="2"/>
  <c r="D23" i="3" s="1"/>
  <c r="F23" i="3" s="1"/>
  <c r="H23" i="3" s="1"/>
  <c r="D23" i="4" s="1"/>
  <c r="F23" i="4" s="1"/>
  <c r="H23" i="4" s="1"/>
  <c r="F23" i="2"/>
  <c r="H22" i="2"/>
  <c r="F22" i="2"/>
  <c r="H21" i="2"/>
  <c r="F21" i="2"/>
  <c r="F20" i="2"/>
  <c r="H20" i="2" s="1"/>
  <c r="H19" i="2"/>
  <c r="D19" i="3" s="1"/>
  <c r="F19" i="3" s="1"/>
  <c r="H19" i="3" s="1"/>
  <c r="D19" i="4" s="1"/>
  <c r="F19" i="4" s="1"/>
  <c r="H19" i="4" s="1"/>
  <c r="F19" i="2"/>
  <c r="H18" i="2"/>
  <c r="F18" i="2"/>
  <c r="H17" i="2"/>
  <c r="D17" i="3" s="1"/>
  <c r="F17" i="3" s="1"/>
  <c r="H17" i="3" s="1"/>
  <c r="D17" i="4" s="1"/>
  <c r="F17" i="4" s="1"/>
  <c r="H17" i="4" s="1"/>
  <c r="F17" i="2"/>
  <c r="G15" i="2"/>
  <c r="D15" i="2"/>
  <c r="C15" i="2"/>
  <c r="H14" i="2"/>
  <c r="F14" i="2"/>
  <c r="F12" i="2"/>
  <c r="H12" i="2" s="1"/>
  <c r="F11" i="2"/>
  <c r="H11" i="2" s="1"/>
  <c r="F10" i="2"/>
  <c r="H9" i="2"/>
  <c r="D9" i="3" s="1"/>
  <c r="F9" i="3" s="1"/>
  <c r="F9" i="2"/>
  <c r="F8" i="2"/>
  <c r="H8" i="2" s="1"/>
  <c r="D8" i="3" s="1"/>
  <c r="F7" i="2"/>
  <c r="H7" i="2" s="1"/>
  <c r="H6" i="2"/>
  <c r="F6" i="2"/>
  <c r="F39" i="2" l="1"/>
  <c r="H9" i="3"/>
  <c r="D9" i="4" s="1"/>
  <c r="F9" i="4" s="1"/>
  <c r="H9" i="4" s="1"/>
  <c r="Q12" i="3"/>
  <c r="S12" i="3" s="1"/>
  <c r="O15" i="3"/>
  <c r="Q15" i="3" s="1"/>
  <c r="D20" i="3"/>
  <c r="F20" i="3" s="1"/>
  <c r="H20" i="3" s="1"/>
  <c r="D20" i="4" s="1"/>
  <c r="F8" i="3"/>
  <c r="H8" i="3" s="1"/>
  <c r="D15" i="3"/>
  <c r="F15" i="3" s="1"/>
  <c r="F31" i="3"/>
  <c r="D36" i="3"/>
  <c r="Q27" i="3"/>
  <c r="Q32" i="3"/>
  <c r="S32" i="3" s="1"/>
  <c r="M27" i="3"/>
  <c r="M32" i="3"/>
  <c r="O32" i="3" s="1"/>
  <c r="F36" i="2"/>
  <c r="H36" i="2" s="1"/>
  <c r="F15" i="2"/>
  <c r="H35" i="2"/>
  <c r="H15" i="2"/>
  <c r="G40" i="2"/>
  <c r="G47" i="1"/>
  <c r="E33" i="1"/>
  <c r="C14" i="1"/>
  <c r="C47" i="1"/>
  <c r="F41" i="1"/>
  <c r="B41" i="1"/>
  <c r="C33" i="1"/>
  <c r="B40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E14" i="1"/>
  <c r="F13" i="1"/>
  <c r="H13" i="1" s="1"/>
  <c r="F12" i="1"/>
  <c r="H12" i="1" s="1"/>
  <c r="F11" i="1"/>
  <c r="H11" i="1" s="1"/>
  <c r="F10" i="1"/>
  <c r="F9" i="1"/>
  <c r="H9" i="1" s="1"/>
  <c r="F8" i="1"/>
  <c r="H8" i="1" s="1"/>
  <c r="D14" i="1"/>
  <c r="G14" i="1"/>
  <c r="F6" i="1"/>
  <c r="H6" i="1" s="1"/>
  <c r="M26" i="4" l="1"/>
  <c r="M26" i="5"/>
  <c r="Q26" i="4"/>
  <c r="Q26" i="5"/>
  <c r="D8" i="4"/>
  <c r="H15" i="3"/>
  <c r="C48" i="3"/>
  <c r="C50" i="3" s="1"/>
  <c r="C53" i="2"/>
  <c r="J54" i="2"/>
  <c r="G53" i="2"/>
  <c r="O12" i="4"/>
  <c r="S15" i="3"/>
  <c r="M27" i="4"/>
  <c r="M32" i="4"/>
  <c r="O32" i="4" s="1"/>
  <c r="Q32" i="4"/>
  <c r="S32" i="4" s="1"/>
  <c r="Q27" i="4"/>
  <c r="F20" i="4"/>
  <c r="H31" i="3"/>
  <c r="D31" i="4" s="1"/>
  <c r="F31" i="4" s="1"/>
  <c r="H31" i="4" s="1"/>
  <c r="F36" i="3"/>
  <c r="H36" i="3" s="1"/>
  <c r="F33" i="1"/>
  <c r="H33" i="1" s="1"/>
  <c r="C37" i="1"/>
  <c r="G37" i="1" s="1"/>
  <c r="F42" i="1"/>
  <c r="D33" i="1"/>
  <c r="F14" i="1"/>
  <c r="F7" i="1"/>
  <c r="H7" i="1" s="1"/>
  <c r="H14" i="1" s="1"/>
  <c r="M27" i="5" l="1"/>
  <c r="M32" i="5"/>
  <c r="O32" i="5" s="1"/>
  <c r="M26" i="6" s="1"/>
  <c r="Q27" i="5"/>
  <c r="Q32" i="5"/>
  <c r="S32" i="5" s="1"/>
  <c r="Q26" i="6" s="1"/>
  <c r="D36" i="4"/>
  <c r="F8" i="4"/>
  <c r="H8" i="4" s="1"/>
  <c r="H15" i="4" s="1"/>
  <c r="D15" i="4"/>
  <c r="F15" i="4" s="1"/>
  <c r="Q12" i="4"/>
  <c r="S12" i="4" s="1"/>
  <c r="S15" i="4" s="1"/>
  <c r="O15" i="4"/>
  <c r="Q15" i="4" s="1"/>
  <c r="H20" i="4"/>
  <c r="F36" i="4"/>
  <c r="H36" i="4" s="1"/>
  <c r="B42" i="1"/>
  <c r="F47" i="1"/>
  <c r="H47" i="1" s="1"/>
  <c r="B47" i="1"/>
  <c r="D47" i="1" s="1"/>
  <c r="B44" i="2" s="1"/>
  <c r="M27" i="6" l="1"/>
  <c r="M32" i="6"/>
  <c r="O32" i="6" s="1"/>
  <c r="Q27" i="6"/>
  <c r="Q32" i="6"/>
  <c r="S32" i="6" s="1"/>
  <c r="F44" i="2"/>
  <c r="L52" i="2" s="1"/>
  <c r="B53" i="2"/>
  <c r="D53" i="2" s="1"/>
  <c r="B45" i="2"/>
  <c r="F45" i="2" l="1"/>
  <c r="F53" i="2"/>
  <c r="H53" i="2" s="1"/>
  <c r="M43" i="2" s="1"/>
  <c r="B50" i="3"/>
  <c r="D50" i="3" s="1"/>
  <c r="B44" i="4" s="1"/>
  <c r="B45" i="3"/>
  <c r="F45" i="3" l="1"/>
  <c r="B45" i="4"/>
  <c r="B50" i="4"/>
  <c r="D50" i="4" s="1"/>
  <c r="F50" i="3" l="1"/>
  <c r="H50" i="3" s="1"/>
  <c r="F44" i="4" s="1"/>
  <c r="F45" i="4" l="1"/>
  <c r="H50" i="4"/>
</calcChain>
</file>

<file path=xl/sharedStrings.xml><?xml version="1.0" encoding="utf-8"?>
<sst xmlns="http://schemas.openxmlformats.org/spreadsheetml/2006/main" count="821" uniqueCount="115">
  <si>
    <t>NAME</t>
  </si>
  <si>
    <t>RENT</t>
  </si>
  <si>
    <t>TOTAL</t>
  </si>
  <si>
    <t>SUMMARY</t>
  </si>
  <si>
    <t xml:space="preserve">DETAILS </t>
  </si>
  <si>
    <t xml:space="preserve">CR </t>
  </si>
  <si>
    <t>DR</t>
  </si>
  <si>
    <t>BAL</t>
  </si>
  <si>
    <t>JANUARY</t>
  </si>
  <si>
    <t>BF</t>
  </si>
  <si>
    <t>FLORENCE</t>
  </si>
  <si>
    <t>GRACE</t>
  </si>
  <si>
    <t xml:space="preserve">RENT STATEMENT </t>
  </si>
  <si>
    <t>NO</t>
  </si>
  <si>
    <t>DEP. BAL</t>
  </si>
  <si>
    <t>BAL B/F</t>
  </si>
  <si>
    <t>DUE BILL</t>
  </si>
  <si>
    <t>PAID</t>
  </si>
  <si>
    <t>RENT  CF</t>
  </si>
  <si>
    <t>K1</t>
  </si>
  <si>
    <t>K2</t>
  </si>
  <si>
    <t>K3</t>
  </si>
  <si>
    <t>K4</t>
  </si>
  <si>
    <t>K5</t>
  </si>
  <si>
    <t>K6</t>
  </si>
  <si>
    <t>K7</t>
  </si>
  <si>
    <t>K8</t>
  </si>
  <si>
    <t>BL</t>
  </si>
  <si>
    <t xml:space="preserve">COMMISION  </t>
  </si>
  <si>
    <t>LETTING FEE</t>
  </si>
  <si>
    <t xml:space="preserve">DEPOSIT </t>
  </si>
  <si>
    <t>DEDUCTION</t>
  </si>
  <si>
    <t>PREPARED BY</t>
  </si>
  <si>
    <t>APPROVED BY</t>
  </si>
  <si>
    <t>RECEIVED BY</t>
  </si>
  <si>
    <t>SHOP</t>
  </si>
  <si>
    <t>MABATI+MAWE</t>
  </si>
  <si>
    <t>LL</t>
  </si>
  <si>
    <t>JOSEPH NJOE</t>
  </si>
  <si>
    <t>MARTHA KERUBO</t>
  </si>
  <si>
    <t>JACKY SHOP</t>
  </si>
  <si>
    <t>MAMA OSCAR</t>
  </si>
  <si>
    <t>70 HOTEL</t>
  </si>
  <si>
    <t>RYMOND</t>
  </si>
  <si>
    <t>RONALD WAMALWA</t>
  </si>
  <si>
    <t>RAYMOND</t>
  </si>
  <si>
    <t>MUTHAMA</t>
  </si>
  <si>
    <t>VACCANT</t>
  </si>
  <si>
    <t>WASHA</t>
  </si>
  <si>
    <t>BRIAN ANYANGO</t>
  </si>
  <si>
    <t>ONESMUS MUTINDA</t>
  </si>
  <si>
    <t>JOEL MBITHI</t>
  </si>
  <si>
    <t>SAITOTI</t>
  </si>
  <si>
    <t>DENNIS</t>
  </si>
  <si>
    <t>MOSES</t>
  </si>
  <si>
    <t>METI</t>
  </si>
  <si>
    <t>JACKSON KAYUGI</t>
  </si>
  <si>
    <t>VINCENT HAMILA</t>
  </si>
  <si>
    <t>NOTICE TO VACCATE</t>
  </si>
  <si>
    <t>DIRECT TO LL</t>
  </si>
  <si>
    <t>FOR THE MONTH OF JANUARY 2020</t>
  </si>
  <si>
    <t>JACKSON/ ELIZABETH</t>
  </si>
  <si>
    <t>JACKSON MURANI</t>
  </si>
  <si>
    <t>FOR THE MONTH OF FEBRUARY 2020</t>
  </si>
  <si>
    <t>FEBRUARY</t>
  </si>
  <si>
    <t>MECHI</t>
  </si>
  <si>
    <t>HALIMA</t>
  </si>
  <si>
    <t>TENA</t>
  </si>
  <si>
    <t>SHALAN</t>
  </si>
  <si>
    <t>AGNES</t>
  </si>
  <si>
    <t>MUTUA</t>
  </si>
  <si>
    <t>K9</t>
  </si>
  <si>
    <t>CHURCH</t>
  </si>
  <si>
    <t xml:space="preserve">WARMA </t>
  </si>
  <si>
    <t>C1</t>
  </si>
  <si>
    <t>C2</t>
  </si>
  <si>
    <t>EMILY</t>
  </si>
  <si>
    <t>CONTAINER 2</t>
  </si>
  <si>
    <t>(AISHA)</t>
  </si>
  <si>
    <t>AISHA</t>
  </si>
  <si>
    <t>NEW 2</t>
  </si>
  <si>
    <t>MARCH</t>
  </si>
  <si>
    <t>FOR THE MONTH OF MARCH 2020</t>
  </si>
  <si>
    <t>PAID ON 25/2</t>
  </si>
  <si>
    <t>LL500</t>
  </si>
  <si>
    <t>ANTONY YEKIMA</t>
  </si>
  <si>
    <t>LL EVICTED</t>
  </si>
  <si>
    <t>70 HOTEL ,JACKY,VINCENT</t>
  </si>
  <si>
    <t xml:space="preserve"> METI</t>
  </si>
  <si>
    <t xml:space="preserve">LL </t>
  </si>
  <si>
    <t>NOTICE TO VACCATE LL</t>
  </si>
  <si>
    <t>70 HOTEL,VINCENT,JACKY</t>
  </si>
  <si>
    <t>MARTHA,MAMA OSCAR,ONESMUS</t>
  </si>
  <si>
    <t>MUTHAMA +TIMOTHY</t>
  </si>
  <si>
    <t>MUTHAMA+TIMOTHY</t>
  </si>
  <si>
    <t>TIMOTHY/PUNDA</t>
  </si>
  <si>
    <t>FOR THE MONTH OF APRIL 2020</t>
  </si>
  <si>
    <t>APRIL</t>
  </si>
  <si>
    <t>FOR THE MONTH OF APRIL  2020</t>
  </si>
  <si>
    <t>LL3000</t>
  </si>
  <si>
    <t xml:space="preserve">LL3500 </t>
  </si>
  <si>
    <t>LL1500</t>
  </si>
  <si>
    <t>LL2500</t>
  </si>
  <si>
    <t>LL4000</t>
  </si>
  <si>
    <t>LL2000</t>
  </si>
  <si>
    <t>LL1000</t>
  </si>
  <si>
    <t>WAFULA</t>
  </si>
  <si>
    <t xml:space="preserve">RAYMOND </t>
  </si>
  <si>
    <t>RONALD+SAITOTI+MOSES</t>
  </si>
  <si>
    <t>PAID 3/4</t>
  </si>
  <si>
    <t>FOR THE MONTH OF MAY 2020</t>
  </si>
  <si>
    <t>MAY</t>
  </si>
  <si>
    <t>FOR THE MONTH OF MAY  2020</t>
  </si>
  <si>
    <t>FOR THE MONTH OF JUNE 2020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</si>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</sst>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2" fillId="0" borderId="1" xfId="0" applyFont="1" applyBorder="1"/>
    <xf numFmtId="0" fontId="4" fillId="0" borderId="1" xfId="0" applyFont="1" applyBorder="1"/>
    <xf numFmtId="9" fontId="4" fillId="0" borderId="1" xfId="0" applyNumberFormat="1" applyFont="1" applyBorder="1"/>
    <xf numFmtId="0" fontId="5" fillId="0" borderId="0" xfId="0" applyFont="1" applyAlignment="1">
      <alignment horizontal="left" vertical="top"/>
    </xf>
    <xf numFmtId="0" fontId="0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43" fontId="3" fillId="0" borderId="1" xfId="1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Border="1" applyAlignment="1">
      <alignment vertical="center"/>
    </xf>
    <xf numFmtId="164" fontId="3" fillId="0" borderId="1" xfId="0" applyNumberFormat="1" applyFont="1" applyBorder="1"/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43" fontId="10" fillId="0" borderId="1" xfId="1" applyFont="1" applyBorder="1" applyAlignment="1">
      <alignment vertical="center" wrapText="1"/>
    </xf>
    <xf numFmtId="164" fontId="9" fillId="0" borderId="1" xfId="1" applyNumberFormat="1" applyFont="1" applyBorder="1" applyAlignment="1">
      <alignment vertical="center" wrapText="1"/>
    </xf>
    <xf numFmtId="164" fontId="9" fillId="0" borderId="1" xfId="1" applyNumberFormat="1" applyFont="1" applyBorder="1" applyAlignment="1">
      <alignment vertical="center"/>
    </xf>
    <xf numFmtId="164" fontId="10" fillId="0" borderId="2" xfId="0" applyNumberFormat="1" applyFont="1" applyBorder="1"/>
    <xf numFmtId="0" fontId="11" fillId="0" borderId="1" xfId="0" applyFont="1" applyBorder="1" applyAlignment="1">
      <alignment vertical="center" wrapText="1"/>
    </xf>
    <xf numFmtId="0" fontId="10" fillId="0" borderId="0" xfId="0" applyFont="1"/>
    <xf numFmtId="0" fontId="3" fillId="0" borderId="0" xfId="0" applyFont="1" applyBorder="1"/>
    <xf numFmtId="43" fontId="3" fillId="0" borderId="0" xfId="1" applyFont="1" applyBorder="1" applyAlignment="1">
      <alignment vertical="center"/>
    </xf>
    <xf numFmtId="43" fontId="3" fillId="0" borderId="0" xfId="0" applyNumberFormat="1" applyFont="1"/>
    <xf numFmtId="164" fontId="0" fillId="0" borderId="0" xfId="0" applyNumberFormat="1" applyFont="1"/>
    <xf numFmtId="0" fontId="12" fillId="0" borderId="1" xfId="0" applyFont="1" applyBorder="1"/>
    <xf numFmtId="164" fontId="12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Font="1" applyBorder="1"/>
    <xf numFmtId="164" fontId="4" fillId="0" borderId="1" xfId="0" applyNumberFormat="1" applyFont="1" applyBorder="1"/>
    <xf numFmtId="0" fontId="4" fillId="0" borderId="1" xfId="0" applyFont="1" applyFill="1" applyBorder="1"/>
    <xf numFmtId="0" fontId="13" fillId="0" borderId="1" xfId="0" applyFont="1" applyBorder="1"/>
    <xf numFmtId="43" fontId="4" fillId="0" borderId="1" xfId="0" applyNumberFormat="1" applyFont="1" applyBorder="1"/>
    <xf numFmtId="0" fontId="14" fillId="0" borderId="1" xfId="0" applyFont="1" applyFill="1" applyBorder="1"/>
    <xf numFmtId="3" fontId="14" fillId="0" borderId="1" xfId="0" applyNumberFormat="1" applyFont="1" applyBorder="1"/>
    <xf numFmtId="0" fontId="14" fillId="0" borderId="1" xfId="0" applyFont="1" applyBorder="1"/>
    <xf numFmtId="164" fontId="15" fillId="0" borderId="1" xfId="0" applyNumberFormat="1" applyFont="1" applyBorder="1"/>
    <xf numFmtId="14" fontId="15" fillId="0" borderId="1" xfId="0" applyNumberFormat="1" applyFont="1" applyFill="1" applyBorder="1"/>
    <xf numFmtId="0" fontId="15" fillId="0" borderId="1" xfId="0" applyFont="1" applyBorder="1"/>
    <xf numFmtId="3" fontId="15" fillId="0" borderId="1" xfId="0" applyNumberFormat="1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0" xfId="0" applyNumberFormat="1" applyFont="1" applyBorder="1"/>
    <xf numFmtId="164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IZABETH%20MWA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5"/>
      <sheetName val="MARCH 2015"/>
      <sheetName val="APRIL 2015"/>
      <sheetName val="MAY 2015"/>
      <sheetName val="JUNE  2015"/>
      <sheetName val="JULY"/>
      <sheetName val="AUGUST"/>
      <sheetName val="SEP"/>
      <sheetName val="OCTO"/>
      <sheetName val="NOV"/>
      <sheetName val="DEC"/>
      <sheetName val="JAN"/>
      <sheetName val="FEB 2016"/>
      <sheetName val="MARCH 2016"/>
      <sheetName val="APRIL 2016"/>
      <sheetName val="JAN 2017"/>
      <sheetName val="FEB 2017"/>
      <sheetName val="MARCH 2017"/>
      <sheetName val="APRIL 2017"/>
      <sheetName val="MAY 2017"/>
      <sheetName val="JUNE 2017"/>
      <sheetName val="JULY 2017"/>
      <sheetName val="AUGUST  2017"/>
      <sheetName val="SEP 2017"/>
      <sheetName val="OCTOMBER"/>
      <sheetName val="NOVEMBER"/>
      <sheetName val="DEC  2017"/>
      <sheetName val="JAN 18"/>
      <sheetName val="FEB 2018"/>
      <sheetName val="MARCH "/>
      <sheetName val="APRILL"/>
      <sheetName val="MAY"/>
      <sheetName val="JUNE "/>
      <sheetName val="JULY7"/>
      <sheetName val="AUG"/>
      <sheetName val="SEPT"/>
      <sheetName val="OCT"/>
      <sheetName val="NOVE"/>
      <sheetName val="DECEM"/>
      <sheetName val="JANUARY"/>
      <sheetName val="FEBRUARY"/>
      <sheetName val="MARCH 19"/>
      <sheetName val="APRIL "/>
      <sheetName val="MAY "/>
      <sheetName val="JUNEE"/>
      <sheetName val="JULY "/>
      <sheetName val="AUGUST 19"/>
      <sheetName val="SEPTEMBER 19"/>
      <sheetName val="OCTOBER 19"/>
      <sheetName val="Sheet1"/>
      <sheetName val="NOVEMBER 19"/>
      <sheetName val="Sheet2"/>
      <sheetName val="DECEMBER 19"/>
      <sheetName val="Sheet3"/>
      <sheetName val="JANUARY 20"/>
      <sheetName val="Sheet4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9" workbookViewId="0">
      <selection activeCell="J44" sqref="J44"/>
    </sheetView>
  </sheetViews>
  <sheetFormatPr defaultRowHeight="15" x14ac:dyDescent="0.25"/>
  <cols>
    <col min="1" max="1" width="12.85546875" bestFit="1" customWidth="1"/>
    <col min="2" max="2" width="18.7109375" bestFit="1" customWidth="1"/>
  </cols>
  <sheetData>
    <row r="1" spans="1:9" ht="15.75" x14ac:dyDescent="0.25">
      <c r="C1" s="5" t="s">
        <v>62</v>
      </c>
      <c r="D1" s="6"/>
      <c r="E1" s="6"/>
      <c r="F1" s="6"/>
    </row>
    <row r="2" spans="1:9" ht="15.75" x14ac:dyDescent="0.25">
      <c r="C2" s="7" t="s">
        <v>12</v>
      </c>
      <c r="D2" s="8"/>
      <c r="E2" s="6"/>
      <c r="F2" s="6"/>
    </row>
    <row r="3" spans="1:9" ht="21" x14ac:dyDescent="0.25">
      <c r="C3" s="8" t="s">
        <v>60</v>
      </c>
      <c r="D3" s="7"/>
      <c r="E3" s="9"/>
      <c r="F3" s="9"/>
    </row>
    <row r="4" spans="1:9" x14ac:dyDescent="0.25">
      <c r="D4" s="10" t="s">
        <v>35</v>
      </c>
    </row>
    <row r="5" spans="1:9" x14ac:dyDescent="0.25">
      <c r="A5" s="11" t="s">
        <v>13</v>
      </c>
      <c r="B5" s="11" t="s">
        <v>0</v>
      </c>
      <c r="C5" s="11" t="s">
        <v>14</v>
      </c>
      <c r="D5" s="11" t="s">
        <v>15</v>
      </c>
      <c r="E5" s="11" t="s">
        <v>1</v>
      </c>
      <c r="F5" s="12" t="s">
        <v>16</v>
      </c>
      <c r="G5" s="11" t="s">
        <v>17</v>
      </c>
      <c r="H5" s="13" t="s">
        <v>18</v>
      </c>
    </row>
    <row r="6" spans="1:9" x14ac:dyDescent="0.25">
      <c r="A6" s="14" t="s">
        <v>19</v>
      </c>
      <c r="B6" s="15" t="s">
        <v>65</v>
      </c>
      <c r="C6" s="16"/>
      <c r="D6" s="17"/>
      <c r="E6" s="18"/>
      <c r="F6" s="17">
        <f>C6+D6+E6</f>
        <v>0</v>
      </c>
      <c r="G6" s="19"/>
      <c r="H6" s="20">
        <f t="shared" ref="H6:H13" si="0">F6-G6</f>
        <v>0</v>
      </c>
    </row>
    <row r="7" spans="1:9" x14ac:dyDescent="0.25">
      <c r="A7" s="14" t="s">
        <v>20</v>
      </c>
      <c r="B7" s="21" t="s">
        <v>38</v>
      </c>
      <c r="C7" s="16"/>
      <c r="D7" s="17"/>
      <c r="E7" s="16">
        <v>3000</v>
      </c>
      <c r="F7" s="17">
        <f t="shared" ref="F7:F14" si="1">C7+D7+E7</f>
        <v>3000</v>
      </c>
      <c r="G7" s="17">
        <v>3000</v>
      </c>
      <c r="H7" s="20">
        <f t="shared" si="0"/>
        <v>0</v>
      </c>
    </row>
    <row r="8" spans="1:9" x14ac:dyDescent="0.25">
      <c r="A8" s="14" t="s">
        <v>21</v>
      </c>
      <c r="B8" s="22" t="s">
        <v>39</v>
      </c>
      <c r="C8" s="22"/>
      <c r="D8" s="17">
        <v>10000</v>
      </c>
      <c r="E8" s="22"/>
      <c r="F8" s="17">
        <f t="shared" si="1"/>
        <v>10000</v>
      </c>
      <c r="G8" s="22"/>
      <c r="H8" s="20">
        <f t="shared" si="0"/>
        <v>10000</v>
      </c>
      <c r="I8" t="s">
        <v>58</v>
      </c>
    </row>
    <row r="9" spans="1:9" x14ac:dyDescent="0.25">
      <c r="A9" s="23" t="s">
        <v>22</v>
      </c>
      <c r="B9" s="21" t="s">
        <v>40</v>
      </c>
      <c r="C9" s="22"/>
      <c r="D9" s="17"/>
      <c r="E9" s="22">
        <v>3000</v>
      </c>
      <c r="F9" s="17">
        <f t="shared" si="1"/>
        <v>3000</v>
      </c>
      <c r="G9" s="20"/>
      <c r="H9" s="20">
        <f t="shared" si="0"/>
        <v>3000</v>
      </c>
    </row>
    <row r="10" spans="1:9" x14ac:dyDescent="0.25">
      <c r="A10" s="24" t="s">
        <v>23</v>
      </c>
      <c r="B10" s="21" t="s">
        <v>41</v>
      </c>
      <c r="C10" s="16"/>
      <c r="D10" s="17"/>
      <c r="E10" s="16"/>
      <c r="F10" s="17">
        <f t="shared" si="1"/>
        <v>0</v>
      </c>
      <c r="G10" s="19"/>
      <c r="H10" s="20"/>
    </row>
    <row r="11" spans="1:9" x14ac:dyDescent="0.25">
      <c r="A11" s="25" t="s">
        <v>24</v>
      </c>
      <c r="B11" s="15">
        <v>735867724</v>
      </c>
      <c r="C11" s="22"/>
      <c r="D11" s="17"/>
      <c r="E11" s="22">
        <v>3500</v>
      </c>
      <c r="F11" s="17">
        <f t="shared" si="1"/>
        <v>3500</v>
      </c>
      <c r="G11" s="26"/>
      <c r="H11" s="20">
        <f>F11-G11</f>
        <v>3500</v>
      </c>
    </row>
    <row r="12" spans="1:9" x14ac:dyDescent="0.25">
      <c r="A12" s="14" t="s">
        <v>25</v>
      </c>
      <c r="B12" s="15" t="s">
        <v>42</v>
      </c>
      <c r="C12" s="16"/>
      <c r="D12" s="17"/>
      <c r="E12" s="16">
        <v>3500</v>
      </c>
      <c r="F12" s="17">
        <f t="shared" si="1"/>
        <v>3500</v>
      </c>
      <c r="G12" s="19"/>
      <c r="H12" s="20">
        <f t="shared" si="0"/>
        <v>3500</v>
      </c>
    </row>
    <row r="13" spans="1:9" x14ac:dyDescent="0.25">
      <c r="A13" s="14" t="s">
        <v>26</v>
      </c>
      <c r="B13" s="15" t="s">
        <v>43</v>
      </c>
      <c r="C13" s="16"/>
      <c r="D13" s="17"/>
      <c r="E13" s="16">
        <v>3000</v>
      </c>
      <c r="F13" s="17">
        <f t="shared" si="1"/>
        <v>3000</v>
      </c>
      <c r="G13" s="19"/>
      <c r="H13" s="20">
        <f t="shared" si="0"/>
        <v>3000</v>
      </c>
      <c r="I13" t="s">
        <v>37</v>
      </c>
    </row>
    <row r="14" spans="1:9" x14ac:dyDescent="0.25">
      <c r="A14" s="14"/>
      <c r="B14" s="27" t="s">
        <v>2</v>
      </c>
      <c r="C14" s="28">
        <f>SUM(C6:C13)</f>
        <v>0</v>
      </c>
      <c r="D14" s="17">
        <f>SUM(D6:D13)</f>
        <v>10000</v>
      </c>
      <c r="E14" s="29">
        <f>SUM(E6:E13)</f>
        <v>16000</v>
      </c>
      <c r="F14" s="17">
        <f t="shared" si="1"/>
        <v>26000</v>
      </c>
      <c r="G14" s="30">
        <f>SUM(G6:G13)</f>
        <v>3000</v>
      </c>
      <c r="H14" s="31">
        <f>SUM(H6:H13)</f>
        <v>23000</v>
      </c>
    </row>
    <row r="15" spans="1:9" x14ac:dyDescent="0.25">
      <c r="C15" s="10"/>
      <c r="D15" s="10" t="s">
        <v>36</v>
      </c>
      <c r="E15" s="10"/>
    </row>
    <row r="16" spans="1:9" x14ac:dyDescent="0.25">
      <c r="A16" s="14">
        <v>1</v>
      </c>
      <c r="B16" s="21" t="s">
        <v>44</v>
      </c>
      <c r="C16" s="16"/>
      <c r="D16" s="17"/>
      <c r="E16" s="18">
        <v>1500</v>
      </c>
      <c r="F16" s="17">
        <f t="shared" ref="F16:F32" si="2">C16+D16+E16</f>
        <v>1500</v>
      </c>
      <c r="G16" s="17"/>
      <c r="H16" s="20">
        <f t="shared" ref="H16:H32" si="3">F16-G16</f>
        <v>1500</v>
      </c>
    </row>
    <row r="17" spans="1:9" x14ac:dyDescent="0.25">
      <c r="A17" s="14">
        <v>2</v>
      </c>
      <c r="B17" s="21" t="s">
        <v>45</v>
      </c>
      <c r="C17" s="16"/>
      <c r="D17" s="17"/>
      <c r="E17" s="18">
        <v>2000</v>
      </c>
      <c r="F17" s="17">
        <f t="shared" si="2"/>
        <v>2000</v>
      </c>
      <c r="G17" s="17"/>
      <c r="H17" s="20">
        <f t="shared" si="3"/>
        <v>2000</v>
      </c>
      <c r="I17" t="s">
        <v>37</v>
      </c>
    </row>
    <row r="18" spans="1:9" x14ac:dyDescent="0.25">
      <c r="A18" s="14">
        <v>3</v>
      </c>
      <c r="B18" s="22" t="s">
        <v>46</v>
      </c>
      <c r="C18" s="22"/>
      <c r="D18" s="17"/>
      <c r="E18" s="18">
        <v>1500</v>
      </c>
      <c r="F18" s="17">
        <f t="shared" si="2"/>
        <v>1500</v>
      </c>
      <c r="G18" s="22"/>
      <c r="H18" s="20">
        <f t="shared" si="3"/>
        <v>1500</v>
      </c>
    </row>
    <row r="19" spans="1:9" x14ac:dyDescent="0.25">
      <c r="A19" s="14">
        <v>4</v>
      </c>
      <c r="B19" s="21" t="s">
        <v>47</v>
      </c>
      <c r="C19" s="22"/>
      <c r="D19" s="17"/>
      <c r="E19" s="18">
        <v>1500</v>
      </c>
      <c r="F19" s="17">
        <f t="shared" si="2"/>
        <v>1500</v>
      </c>
      <c r="G19" s="20"/>
      <c r="H19" s="20">
        <f t="shared" si="3"/>
        <v>1500</v>
      </c>
    </row>
    <row r="20" spans="1:9" x14ac:dyDescent="0.25">
      <c r="A20" s="14">
        <v>5</v>
      </c>
      <c r="B20" s="21" t="s">
        <v>48</v>
      </c>
      <c r="C20" s="16"/>
      <c r="D20" s="17"/>
      <c r="E20" s="18">
        <v>1500</v>
      </c>
      <c r="F20" s="17">
        <f t="shared" si="2"/>
        <v>1500</v>
      </c>
      <c r="G20" s="19"/>
      <c r="H20" s="20">
        <f t="shared" si="3"/>
        <v>1500</v>
      </c>
    </row>
    <row r="21" spans="1:9" x14ac:dyDescent="0.25">
      <c r="A21" s="14">
        <v>6</v>
      </c>
      <c r="B21" s="15" t="s">
        <v>49</v>
      </c>
      <c r="C21" s="22"/>
      <c r="D21" s="17"/>
      <c r="E21" s="18">
        <v>1500</v>
      </c>
      <c r="F21" s="17">
        <f t="shared" si="2"/>
        <v>1500</v>
      </c>
      <c r="G21" s="26"/>
      <c r="H21" s="20">
        <f t="shared" si="3"/>
        <v>1500</v>
      </c>
    </row>
    <row r="22" spans="1:9" x14ac:dyDescent="0.25">
      <c r="A22" s="14">
        <v>7</v>
      </c>
      <c r="B22" s="15" t="s">
        <v>50</v>
      </c>
      <c r="C22" s="16"/>
      <c r="D22" s="17"/>
      <c r="E22" s="18">
        <v>1500</v>
      </c>
      <c r="F22" s="17">
        <f t="shared" si="2"/>
        <v>1500</v>
      </c>
      <c r="G22" s="19"/>
      <c r="H22" s="20">
        <f t="shared" si="3"/>
        <v>1500</v>
      </c>
    </row>
    <row r="23" spans="1:9" x14ac:dyDescent="0.25">
      <c r="A23" s="14">
        <v>8</v>
      </c>
      <c r="B23" s="15" t="s">
        <v>51</v>
      </c>
      <c r="C23" s="16"/>
      <c r="D23" s="17"/>
      <c r="E23" s="18">
        <v>1500</v>
      </c>
      <c r="F23" s="17">
        <f t="shared" si="2"/>
        <v>1500</v>
      </c>
      <c r="G23" s="19"/>
      <c r="H23" s="20">
        <f t="shared" si="3"/>
        <v>1500</v>
      </c>
    </row>
    <row r="24" spans="1:9" x14ac:dyDescent="0.25">
      <c r="A24" s="14">
        <v>9</v>
      </c>
      <c r="B24" s="21" t="s">
        <v>52</v>
      </c>
      <c r="C24" s="16"/>
      <c r="D24" s="17"/>
      <c r="E24" s="18">
        <v>1500</v>
      </c>
      <c r="F24" s="17">
        <f>C24+D24+E24</f>
        <v>1500</v>
      </c>
      <c r="G24" s="19"/>
      <c r="H24" s="20">
        <f t="shared" si="3"/>
        <v>1500</v>
      </c>
    </row>
    <row r="25" spans="1:9" x14ac:dyDescent="0.25">
      <c r="A25" s="14">
        <v>10</v>
      </c>
      <c r="B25" s="21" t="s">
        <v>53</v>
      </c>
      <c r="C25" s="16"/>
      <c r="D25" s="17"/>
      <c r="E25" s="18">
        <v>1500</v>
      </c>
      <c r="F25" s="17">
        <f t="shared" si="2"/>
        <v>1500</v>
      </c>
      <c r="G25" s="19"/>
      <c r="H25" s="20">
        <f t="shared" si="3"/>
        <v>1500</v>
      </c>
    </row>
    <row r="26" spans="1:9" x14ac:dyDescent="0.25">
      <c r="A26" s="14">
        <v>11</v>
      </c>
      <c r="B26" s="15" t="s">
        <v>54</v>
      </c>
      <c r="C26" s="16"/>
      <c r="D26" s="17"/>
      <c r="E26" s="18">
        <v>1500</v>
      </c>
      <c r="F26" s="17">
        <f>C26+D26+E26</f>
        <v>1500</v>
      </c>
      <c r="G26" s="19"/>
      <c r="H26" s="20">
        <f>F26-G26</f>
        <v>1500</v>
      </c>
    </row>
    <row r="27" spans="1:9" x14ac:dyDescent="0.25">
      <c r="A27" s="14">
        <v>12</v>
      </c>
      <c r="B27" s="32" t="s">
        <v>55</v>
      </c>
      <c r="C27" s="16"/>
      <c r="D27" s="17"/>
      <c r="E27" s="18">
        <v>1500</v>
      </c>
      <c r="F27" s="17">
        <f t="shared" si="2"/>
        <v>1500</v>
      </c>
      <c r="G27" s="19"/>
      <c r="H27" s="20">
        <f t="shared" si="3"/>
        <v>1500</v>
      </c>
    </row>
    <row r="28" spans="1:9" x14ac:dyDescent="0.25">
      <c r="A28" s="14">
        <v>13</v>
      </c>
      <c r="B28" s="21" t="s">
        <v>43</v>
      </c>
      <c r="C28" s="16"/>
      <c r="D28" s="17"/>
      <c r="E28" s="18">
        <v>2500</v>
      </c>
      <c r="F28" s="17">
        <f t="shared" si="2"/>
        <v>2500</v>
      </c>
      <c r="G28" s="19"/>
      <c r="H28" s="20">
        <f>F28-G28</f>
        <v>2500</v>
      </c>
      <c r="I28" t="s">
        <v>37</v>
      </c>
    </row>
    <row r="29" spans="1:9" x14ac:dyDescent="0.25">
      <c r="A29" s="14">
        <v>14</v>
      </c>
      <c r="B29" s="21" t="s">
        <v>56</v>
      </c>
      <c r="C29" s="16"/>
      <c r="D29" s="17"/>
      <c r="E29" s="18">
        <v>2500</v>
      </c>
      <c r="F29" s="17">
        <f t="shared" si="2"/>
        <v>2500</v>
      </c>
      <c r="G29" s="19"/>
      <c r="H29" s="20">
        <f t="shared" si="3"/>
        <v>2500</v>
      </c>
    </row>
    <row r="30" spans="1:9" x14ac:dyDescent="0.25">
      <c r="A30" s="14">
        <v>15</v>
      </c>
      <c r="B30" s="21"/>
      <c r="C30" s="16"/>
      <c r="D30" s="17"/>
      <c r="E30" s="18"/>
      <c r="F30" s="17">
        <f>C30+D30+E30</f>
        <v>0</v>
      </c>
      <c r="G30" s="19"/>
      <c r="H30" s="20">
        <f>F30-G30</f>
        <v>0</v>
      </c>
    </row>
    <row r="31" spans="1:9" x14ac:dyDescent="0.25">
      <c r="A31" s="14">
        <v>16</v>
      </c>
      <c r="B31" s="21" t="s">
        <v>57</v>
      </c>
      <c r="C31" s="16"/>
      <c r="D31" s="17"/>
      <c r="E31" s="18">
        <v>2500</v>
      </c>
      <c r="F31" s="17">
        <f>C31+D31+E31</f>
        <v>2500</v>
      </c>
      <c r="G31" s="19"/>
      <c r="H31" s="20">
        <f>F31-G31</f>
        <v>2500</v>
      </c>
    </row>
    <row r="32" spans="1:9" x14ac:dyDescent="0.25">
      <c r="A32" s="14">
        <v>17</v>
      </c>
      <c r="B32" s="21" t="s">
        <v>47</v>
      </c>
      <c r="C32" s="16"/>
      <c r="D32" s="17"/>
      <c r="E32" s="18"/>
      <c r="F32" s="17">
        <f t="shared" si="2"/>
        <v>0</v>
      </c>
      <c r="G32" s="19"/>
      <c r="H32" s="20">
        <f t="shared" si="3"/>
        <v>0</v>
      </c>
    </row>
    <row r="33" spans="1:12" x14ac:dyDescent="0.25">
      <c r="A33" s="14"/>
      <c r="B33" s="27" t="s">
        <v>2</v>
      </c>
      <c r="C33" s="28">
        <f>SUM(C16:C32)</f>
        <v>0</v>
      </c>
      <c r="D33" s="17">
        <f>SUM(D16:D32)</f>
        <v>0</v>
      </c>
      <c r="E33" s="29">
        <f>SUM(E16:E32)</f>
        <v>26000</v>
      </c>
      <c r="F33" s="17">
        <f>SUM(F16:F32)</f>
        <v>26000</v>
      </c>
      <c r="G33" s="30">
        <f>SUM(G16:G32)</f>
        <v>0</v>
      </c>
      <c r="H33" s="20">
        <f>F33-G33</f>
        <v>26000</v>
      </c>
    </row>
    <row r="34" spans="1:12" x14ac:dyDescent="0.25">
      <c r="A34" s="33" t="s">
        <v>3</v>
      </c>
      <c r="B34" s="34"/>
      <c r="C34" s="35"/>
      <c r="D34" s="34"/>
      <c r="E34" s="36"/>
      <c r="F34" s="34"/>
      <c r="G34" s="6"/>
      <c r="H34" s="37"/>
    </row>
    <row r="35" spans="1:12" x14ac:dyDescent="0.25">
      <c r="A35" s="38" t="s">
        <v>4</v>
      </c>
      <c r="B35" s="38" t="s">
        <v>5</v>
      </c>
      <c r="C35" s="38" t="s">
        <v>6</v>
      </c>
      <c r="D35" s="38" t="s">
        <v>27</v>
      </c>
      <c r="E35" s="38" t="s">
        <v>4</v>
      </c>
      <c r="F35" s="38" t="s">
        <v>5</v>
      </c>
      <c r="G35" s="38" t="s">
        <v>6</v>
      </c>
      <c r="H35" s="39" t="s">
        <v>7</v>
      </c>
    </row>
    <row r="36" spans="1:12" x14ac:dyDescent="0.25">
      <c r="A36" s="3" t="s">
        <v>8</v>
      </c>
      <c r="B36" s="40">
        <v>3000</v>
      </c>
      <c r="C36" s="41"/>
      <c r="D36" s="41"/>
      <c r="E36" s="3" t="s">
        <v>8</v>
      </c>
      <c r="F36" s="40">
        <v>3000</v>
      </c>
      <c r="G36" s="41"/>
      <c r="H36" s="40"/>
    </row>
    <row r="37" spans="1:12" x14ac:dyDescent="0.25">
      <c r="A37" s="3" t="s">
        <v>28</v>
      </c>
      <c r="B37" s="4">
        <v>0.1</v>
      </c>
      <c r="C37" s="42">
        <f>B36*B37</f>
        <v>300</v>
      </c>
      <c r="D37" s="3"/>
      <c r="E37" s="3" t="s">
        <v>28</v>
      </c>
      <c r="F37" s="4">
        <v>0.1</v>
      </c>
      <c r="G37" s="42">
        <f>C37</f>
        <v>300</v>
      </c>
      <c r="H37" s="40"/>
    </row>
    <row r="38" spans="1:12" x14ac:dyDescent="0.25">
      <c r="A38" s="43"/>
      <c r="B38" s="42"/>
      <c r="C38" s="3"/>
      <c r="D38" s="3"/>
      <c r="E38" s="43"/>
      <c r="F38" s="42"/>
      <c r="G38" s="3"/>
      <c r="H38" s="40"/>
    </row>
    <row r="39" spans="1:12" x14ac:dyDescent="0.25">
      <c r="A39" s="3" t="s">
        <v>29</v>
      </c>
      <c r="B39" s="4">
        <v>0.3</v>
      </c>
      <c r="C39" s="42"/>
      <c r="D39" s="3"/>
      <c r="E39" s="3" t="s">
        <v>29</v>
      </c>
      <c r="F39" s="4">
        <v>0.3</v>
      </c>
      <c r="G39" s="42"/>
      <c r="H39" s="40"/>
    </row>
    <row r="40" spans="1:12" x14ac:dyDescent="0.25">
      <c r="A40" s="43" t="s">
        <v>30</v>
      </c>
      <c r="B40" s="42">
        <f>C33</f>
        <v>0</v>
      </c>
      <c r="D40" s="3"/>
      <c r="E40" s="3"/>
      <c r="F40" s="42"/>
      <c r="G40" s="3"/>
      <c r="H40" s="40"/>
    </row>
    <row r="41" spans="1:12" x14ac:dyDescent="0.25">
      <c r="A41" s="43" t="s">
        <v>9</v>
      </c>
      <c r="B41" s="42">
        <f>'[1]NOVEMBER 19'!D54</f>
        <v>0</v>
      </c>
      <c r="C41" s="3"/>
      <c r="D41" s="3"/>
      <c r="E41" s="43" t="s">
        <v>9</v>
      </c>
      <c r="F41" s="42">
        <f>'[1]NOVEMBER 19'!H54</f>
        <v>0</v>
      </c>
      <c r="G41" s="3"/>
      <c r="H41" s="40"/>
      <c r="L41" s="58"/>
    </row>
    <row r="42" spans="1:12" x14ac:dyDescent="0.25">
      <c r="A42" s="43" t="s">
        <v>2</v>
      </c>
      <c r="B42" s="42">
        <f>B36+B38+B41+B40</f>
        <v>3000</v>
      </c>
      <c r="C42" s="3"/>
      <c r="D42" s="3"/>
      <c r="E42" s="43" t="s">
        <v>2</v>
      </c>
      <c r="F42" s="42">
        <f>F36+F38+F41+F39</f>
        <v>3000.3</v>
      </c>
      <c r="G42" s="3"/>
      <c r="H42" s="40"/>
    </row>
    <row r="43" spans="1:12" x14ac:dyDescent="0.25">
      <c r="A43" s="44" t="s">
        <v>31</v>
      </c>
      <c r="B43" s="4"/>
      <c r="C43" s="45"/>
      <c r="D43" s="3"/>
      <c r="E43" s="44" t="s">
        <v>31</v>
      </c>
      <c r="F43" s="4"/>
      <c r="G43" s="45"/>
      <c r="H43" s="40"/>
    </row>
    <row r="44" spans="1:12" x14ac:dyDescent="0.25">
      <c r="A44" s="46" t="s">
        <v>59</v>
      </c>
      <c r="B44" s="51"/>
      <c r="C44" s="47"/>
      <c r="D44" s="48"/>
      <c r="E44" s="46" t="s">
        <v>59</v>
      </c>
      <c r="F44" s="51"/>
      <c r="G44" s="47"/>
      <c r="H44" s="49"/>
    </row>
    <row r="45" spans="1:12" x14ac:dyDescent="0.25">
      <c r="A45" s="50"/>
      <c r="C45" s="52"/>
      <c r="D45" s="51"/>
      <c r="E45" s="50"/>
      <c r="F45" s="51"/>
      <c r="G45" s="52"/>
      <c r="H45" s="49"/>
    </row>
    <row r="46" spans="1:12" x14ac:dyDescent="0.25">
      <c r="A46" s="50"/>
      <c r="B46" s="51"/>
      <c r="C46" s="52"/>
      <c r="D46" s="51"/>
      <c r="E46" s="50"/>
      <c r="F46" s="51"/>
      <c r="G46" s="52"/>
      <c r="H46" s="49"/>
    </row>
    <row r="47" spans="1:12" x14ac:dyDescent="0.25">
      <c r="A47" s="2" t="s">
        <v>2</v>
      </c>
      <c r="B47" s="53">
        <f>B36+B38+B39+B40+B41-C37-C39</f>
        <v>2700.3</v>
      </c>
      <c r="C47" s="54">
        <f>SUM(C44:C46)</f>
        <v>0</v>
      </c>
      <c r="D47" s="54">
        <f>B47-C47</f>
        <v>2700.3</v>
      </c>
      <c r="E47" s="2" t="s">
        <v>2</v>
      </c>
      <c r="F47" s="53">
        <f>F36+F38+F39+F41-G37-G39</f>
        <v>2700.3</v>
      </c>
      <c r="G47" s="54">
        <f>SUM(G44:G46)</f>
        <v>0</v>
      </c>
      <c r="H47" s="54">
        <f>F47-G47</f>
        <v>2700.3</v>
      </c>
    </row>
    <row r="48" spans="1:12" x14ac:dyDescent="0.25">
      <c r="A48" s="6" t="s">
        <v>32</v>
      </c>
      <c r="B48" s="1"/>
      <c r="D48" s="6" t="s">
        <v>33</v>
      </c>
      <c r="G48" s="6" t="s">
        <v>34</v>
      </c>
      <c r="H48" s="37"/>
    </row>
    <row r="49" spans="1:7" x14ac:dyDescent="0.25">
      <c r="A49" s="6" t="s">
        <v>10</v>
      </c>
      <c r="B49" s="6"/>
      <c r="D49" s="6" t="s">
        <v>11</v>
      </c>
      <c r="G49" s="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25" workbookViewId="0">
      <selection activeCell="L43" sqref="L43"/>
    </sheetView>
  </sheetViews>
  <sheetFormatPr defaultRowHeight="15" x14ac:dyDescent="0.25"/>
  <cols>
    <col min="2" max="2" width="12.140625" bestFit="1" customWidth="1"/>
  </cols>
  <sheetData>
    <row r="1" spans="1:20" ht="15.75" x14ac:dyDescent="0.25">
      <c r="C1" s="5" t="s">
        <v>62</v>
      </c>
      <c r="D1" s="6"/>
      <c r="E1" s="6"/>
      <c r="F1" s="6"/>
      <c r="N1" s="5" t="s">
        <v>62</v>
      </c>
      <c r="O1" s="6"/>
      <c r="P1" s="6"/>
      <c r="Q1" s="6"/>
    </row>
    <row r="2" spans="1:20" ht="15.75" x14ac:dyDescent="0.25">
      <c r="C2" s="7" t="s">
        <v>12</v>
      </c>
      <c r="D2" s="8"/>
      <c r="E2" s="6"/>
      <c r="F2" s="6"/>
      <c r="N2" s="7" t="s">
        <v>12</v>
      </c>
      <c r="O2" s="8"/>
      <c r="P2" s="6"/>
      <c r="Q2" s="6"/>
    </row>
    <row r="3" spans="1:20" ht="21" x14ac:dyDescent="0.25">
      <c r="C3" s="8" t="s">
        <v>63</v>
      </c>
      <c r="D3" s="7"/>
      <c r="E3" s="9"/>
      <c r="F3" s="9"/>
      <c r="N3" s="8" t="s">
        <v>63</v>
      </c>
      <c r="O3" s="7"/>
      <c r="P3" s="9"/>
      <c r="Q3" s="9"/>
    </row>
    <row r="4" spans="1:20" x14ac:dyDescent="0.25">
      <c r="D4" s="10" t="s">
        <v>35</v>
      </c>
      <c r="O4" s="10" t="s">
        <v>73</v>
      </c>
    </row>
    <row r="5" spans="1:20" x14ac:dyDescent="0.25">
      <c r="A5" s="11" t="s">
        <v>13</v>
      </c>
      <c r="B5" s="11" t="s">
        <v>0</v>
      </c>
      <c r="C5" s="11" t="s">
        <v>14</v>
      </c>
      <c r="D5" s="11" t="s">
        <v>15</v>
      </c>
      <c r="E5" s="11" t="s">
        <v>1</v>
      </c>
      <c r="F5" s="12" t="s">
        <v>16</v>
      </c>
      <c r="G5" s="11" t="s">
        <v>17</v>
      </c>
      <c r="H5" s="13" t="s">
        <v>18</v>
      </c>
      <c r="L5" s="11" t="s">
        <v>13</v>
      </c>
      <c r="M5" s="11" t="s">
        <v>0</v>
      </c>
      <c r="N5" s="11" t="s">
        <v>14</v>
      </c>
      <c r="O5" s="11" t="s">
        <v>15</v>
      </c>
      <c r="P5" s="11" t="s">
        <v>1</v>
      </c>
      <c r="Q5" s="12" t="s">
        <v>16</v>
      </c>
      <c r="R5" s="11" t="s">
        <v>17</v>
      </c>
      <c r="S5" s="13" t="s">
        <v>18</v>
      </c>
    </row>
    <row r="6" spans="1:20" x14ac:dyDescent="0.25">
      <c r="A6" s="14" t="s">
        <v>19</v>
      </c>
      <c r="B6" s="15" t="s">
        <v>65</v>
      </c>
      <c r="C6" s="16"/>
      <c r="D6" s="17"/>
      <c r="E6" s="18"/>
      <c r="F6" s="17">
        <f>C6+D6+E6</f>
        <v>0</v>
      </c>
      <c r="G6" s="19"/>
      <c r="H6" s="20">
        <f t="shared" ref="H6:H14" si="0">F6-G6</f>
        <v>0</v>
      </c>
      <c r="L6" s="14" t="s">
        <v>19</v>
      </c>
      <c r="M6" s="15" t="s">
        <v>66</v>
      </c>
      <c r="N6" s="16"/>
      <c r="O6" s="17"/>
      <c r="P6">
        <v>2000</v>
      </c>
      <c r="Q6" s="17">
        <f>N6+O6+P11</f>
        <v>2000</v>
      </c>
      <c r="R6" s="19"/>
      <c r="S6" s="20">
        <f t="shared" ref="S6:S14" si="1">Q6-R6</f>
        <v>2000</v>
      </c>
    </row>
    <row r="7" spans="1:20" x14ac:dyDescent="0.25">
      <c r="A7" s="14" t="s">
        <v>20</v>
      </c>
      <c r="B7" s="21" t="s">
        <v>38</v>
      </c>
      <c r="C7" s="16"/>
      <c r="D7" s="17"/>
      <c r="E7" s="16">
        <v>3000</v>
      </c>
      <c r="F7" s="17">
        <f t="shared" ref="F7:F15" si="2">C7+D7+E7</f>
        <v>3000</v>
      </c>
      <c r="G7" s="17">
        <v>3000</v>
      </c>
      <c r="H7" s="20">
        <f t="shared" si="0"/>
        <v>0</v>
      </c>
      <c r="L7" s="14" t="s">
        <v>20</v>
      </c>
      <c r="M7" s="21" t="s">
        <v>78</v>
      </c>
      <c r="N7" s="16"/>
      <c r="O7" s="17"/>
      <c r="P7" s="16">
        <v>2000</v>
      </c>
      <c r="Q7" s="17">
        <f t="shared" ref="Q7:Q15" si="3">N7+O7+P7</f>
        <v>2000</v>
      </c>
      <c r="R7" s="17">
        <v>2000</v>
      </c>
      <c r="S7" s="20">
        <f t="shared" si="1"/>
        <v>0</v>
      </c>
    </row>
    <row r="8" spans="1:20" x14ac:dyDescent="0.25">
      <c r="A8" s="14" t="s">
        <v>21</v>
      </c>
      <c r="B8" s="22" t="s">
        <v>39</v>
      </c>
      <c r="C8" s="22"/>
      <c r="D8" s="17"/>
      <c r="E8" s="22"/>
      <c r="F8" s="17">
        <f t="shared" si="2"/>
        <v>0</v>
      </c>
      <c r="G8" s="22"/>
      <c r="H8" s="20">
        <f t="shared" si="0"/>
        <v>0</v>
      </c>
      <c r="I8" t="s">
        <v>90</v>
      </c>
      <c r="L8" s="14" t="s">
        <v>21</v>
      </c>
      <c r="M8" s="22"/>
      <c r="N8" s="22"/>
      <c r="O8" s="17"/>
      <c r="P8" s="22"/>
      <c r="Q8" s="17">
        <f t="shared" si="3"/>
        <v>0</v>
      </c>
      <c r="R8" s="22"/>
      <c r="S8" s="20">
        <f t="shared" si="1"/>
        <v>0</v>
      </c>
    </row>
    <row r="9" spans="1:20" x14ac:dyDescent="0.25">
      <c r="A9" s="23" t="s">
        <v>22</v>
      </c>
      <c r="B9" s="21" t="s">
        <v>40</v>
      </c>
      <c r="C9" s="22"/>
      <c r="D9" s="17"/>
      <c r="E9" s="22">
        <v>3000</v>
      </c>
      <c r="F9" s="17">
        <f t="shared" si="2"/>
        <v>3000</v>
      </c>
      <c r="G9" s="20">
        <v>3000</v>
      </c>
      <c r="H9" s="20">
        <f t="shared" si="0"/>
        <v>0</v>
      </c>
      <c r="I9" t="s">
        <v>86</v>
      </c>
      <c r="L9" s="23" t="s">
        <v>22</v>
      </c>
      <c r="M9" s="21" t="s">
        <v>67</v>
      </c>
      <c r="N9" s="22"/>
      <c r="O9" s="17"/>
      <c r="P9" s="22">
        <v>2000</v>
      </c>
      <c r="Q9" s="17">
        <f>N9+O9+P9</f>
        <v>2000</v>
      </c>
      <c r="R9" s="20">
        <v>2000</v>
      </c>
      <c r="S9" s="20">
        <f>Q9-R9</f>
        <v>0</v>
      </c>
    </row>
    <row r="10" spans="1:20" x14ac:dyDescent="0.25">
      <c r="A10" s="24" t="s">
        <v>23</v>
      </c>
      <c r="B10" s="21" t="s">
        <v>41</v>
      </c>
      <c r="C10" s="16"/>
      <c r="D10" s="17"/>
      <c r="E10" s="16">
        <v>3500</v>
      </c>
      <c r="F10" s="17">
        <f t="shared" si="2"/>
        <v>3500</v>
      </c>
      <c r="G10" s="19">
        <v>3500</v>
      </c>
      <c r="H10" s="20">
        <f>F10-G10</f>
        <v>0</v>
      </c>
      <c r="I10" t="s">
        <v>89</v>
      </c>
      <c r="L10" s="24" t="s">
        <v>23</v>
      </c>
      <c r="M10" s="21" t="s">
        <v>68</v>
      </c>
      <c r="N10" s="16"/>
      <c r="O10" s="17"/>
      <c r="P10" s="16"/>
      <c r="Q10" s="17">
        <f t="shared" si="3"/>
        <v>0</v>
      </c>
      <c r="R10" s="19"/>
      <c r="S10" s="20">
        <f t="shared" si="1"/>
        <v>0</v>
      </c>
    </row>
    <row r="11" spans="1:20" x14ac:dyDescent="0.25">
      <c r="A11" s="25" t="s">
        <v>24</v>
      </c>
      <c r="B11" s="15"/>
      <c r="C11" s="22"/>
      <c r="D11" s="17"/>
      <c r="E11" s="22"/>
      <c r="F11" s="17">
        <f t="shared" si="2"/>
        <v>0</v>
      </c>
      <c r="G11" s="26"/>
      <c r="H11" s="20">
        <f>F11-G11</f>
        <v>0</v>
      </c>
      <c r="L11" s="25" t="s">
        <v>24</v>
      </c>
      <c r="M11" s="15" t="s">
        <v>69</v>
      </c>
      <c r="N11" s="22"/>
      <c r="O11" s="17"/>
      <c r="P11" s="18">
        <v>2000</v>
      </c>
      <c r="Q11" s="17">
        <f>N11+O11+P11</f>
        <v>2000</v>
      </c>
      <c r="R11" s="26"/>
      <c r="S11" s="20">
        <f t="shared" si="1"/>
        <v>2000</v>
      </c>
    </row>
    <row r="12" spans="1:20" x14ac:dyDescent="0.25">
      <c r="A12" s="14" t="s">
        <v>25</v>
      </c>
      <c r="B12" s="15" t="s">
        <v>42</v>
      </c>
      <c r="C12" s="16"/>
      <c r="D12" s="17"/>
      <c r="E12" s="16">
        <v>3500</v>
      </c>
      <c r="F12" s="17">
        <f t="shared" si="2"/>
        <v>3500</v>
      </c>
      <c r="G12" s="19">
        <v>3500</v>
      </c>
      <c r="H12" s="20">
        <f t="shared" si="0"/>
        <v>0</v>
      </c>
      <c r="I12" t="s">
        <v>86</v>
      </c>
      <c r="L12" s="14" t="s">
        <v>25</v>
      </c>
      <c r="M12" s="15" t="s">
        <v>70</v>
      </c>
      <c r="N12" s="16"/>
      <c r="O12" s="17"/>
      <c r="P12" s="16">
        <v>2000</v>
      </c>
      <c r="Q12" s="17">
        <f t="shared" si="3"/>
        <v>2000</v>
      </c>
      <c r="R12" s="19">
        <v>1000</v>
      </c>
      <c r="S12" s="20">
        <f t="shared" si="1"/>
        <v>1000</v>
      </c>
      <c r="T12" t="s">
        <v>105</v>
      </c>
    </row>
    <row r="13" spans="1:20" x14ac:dyDescent="0.25">
      <c r="A13" s="14"/>
      <c r="B13" s="15"/>
      <c r="C13" s="16"/>
      <c r="D13" s="17"/>
      <c r="E13" s="16"/>
      <c r="F13" s="17"/>
      <c r="G13" s="19"/>
      <c r="H13" s="20"/>
      <c r="L13" s="14" t="s">
        <v>26</v>
      </c>
      <c r="M13" s="15" t="s">
        <v>79</v>
      </c>
      <c r="N13" s="16"/>
      <c r="O13" s="17"/>
      <c r="P13" s="16">
        <v>2000</v>
      </c>
      <c r="Q13" s="17">
        <f>N13+O13+P13</f>
        <v>2000</v>
      </c>
      <c r="R13" s="19">
        <v>2000</v>
      </c>
      <c r="S13" s="20">
        <f t="shared" si="1"/>
        <v>0</v>
      </c>
    </row>
    <row r="14" spans="1:20" x14ac:dyDescent="0.25">
      <c r="A14" s="14" t="s">
        <v>26</v>
      </c>
      <c r="B14" s="15" t="s">
        <v>43</v>
      </c>
      <c r="C14" s="16"/>
      <c r="D14" s="17"/>
      <c r="E14" s="16">
        <v>3000</v>
      </c>
      <c r="F14" s="17">
        <f t="shared" si="2"/>
        <v>3000</v>
      </c>
      <c r="G14" s="19">
        <v>3000</v>
      </c>
      <c r="H14" s="20">
        <f t="shared" si="0"/>
        <v>0</v>
      </c>
      <c r="L14" s="14" t="s">
        <v>71</v>
      </c>
      <c r="M14" s="15" t="s">
        <v>72</v>
      </c>
      <c r="N14" s="16"/>
      <c r="O14" s="17"/>
      <c r="P14" s="16">
        <v>4000</v>
      </c>
      <c r="Q14" s="17">
        <f t="shared" si="3"/>
        <v>4000</v>
      </c>
      <c r="R14" s="19">
        <v>4000</v>
      </c>
      <c r="S14" s="20">
        <f t="shared" si="1"/>
        <v>0</v>
      </c>
    </row>
    <row r="15" spans="1:20" x14ac:dyDescent="0.25">
      <c r="A15" s="14"/>
      <c r="B15" s="27" t="s">
        <v>2</v>
      </c>
      <c r="C15" s="28">
        <f>SUM(C6:C14)</f>
        <v>0</v>
      </c>
      <c r="D15" s="17">
        <f>SUM(D6:D14)</f>
        <v>0</v>
      </c>
      <c r="E15" s="29">
        <f>SUM(E6:E14)</f>
        <v>16000</v>
      </c>
      <c r="F15" s="17">
        <f t="shared" si="2"/>
        <v>16000</v>
      </c>
      <c r="G15" s="30">
        <f>SUM(G6:G14)</f>
        <v>16000</v>
      </c>
      <c r="H15" s="31">
        <f>SUM(H6:H14)</f>
        <v>0</v>
      </c>
      <c r="L15" s="14"/>
      <c r="M15" s="27" t="s">
        <v>2</v>
      </c>
      <c r="N15" s="28">
        <f>SUM(N6:N14)</f>
        <v>0</v>
      </c>
      <c r="O15" s="17">
        <f>SUM(O6:O14)</f>
        <v>0</v>
      </c>
      <c r="P15" s="29">
        <f>SUM(P7:P14)</f>
        <v>14000</v>
      </c>
      <c r="Q15" s="17">
        <f t="shared" si="3"/>
        <v>14000</v>
      </c>
      <c r="R15" s="30">
        <f>SUM(R6:R14)</f>
        <v>11000</v>
      </c>
      <c r="S15" s="31">
        <f>SUM(S6:S14)</f>
        <v>5000</v>
      </c>
    </row>
    <row r="16" spans="1:20" x14ac:dyDescent="0.25">
      <c r="C16" s="10"/>
      <c r="D16" s="10" t="s">
        <v>36</v>
      </c>
      <c r="E16" s="10"/>
    </row>
    <row r="17" spans="1:19" ht="22.5" x14ac:dyDescent="0.25">
      <c r="A17" s="14">
        <v>1</v>
      </c>
      <c r="B17" s="21" t="s">
        <v>44</v>
      </c>
      <c r="C17" s="16"/>
      <c r="D17" s="17"/>
      <c r="E17" s="18">
        <v>1500</v>
      </c>
      <c r="F17" s="17">
        <f t="shared" ref="F17:F35" si="4">C17+D17+E17</f>
        <v>1500</v>
      </c>
      <c r="G17" s="17">
        <v>1500</v>
      </c>
      <c r="H17" s="20">
        <f t="shared" ref="H17:H35" si="5">F17-G17</f>
        <v>0</v>
      </c>
    </row>
    <row r="18" spans="1:19" x14ac:dyDescent="0.25">
      <c r="A18" s="14">
        <v>2</v>
      </c>
      <c r="B18" s="21" t="s">
        <v>45</v>
      </c>
      <c r="C18" s="16"/>
      <c r="D18" s="17"/>
      <c r="E18" s="18">
        <v>2000</v>
      </c>
      <c r="F18" s="17">
        <f t="shared" si="4"/>
        <v>2000</v>
      </c>
      <c r="G18" s="17">
        <v>2000</v>
      </c>
      <c r="H18" s="20">
        <f t="shared" si="5"/>
        <v>0</v>
      </c>
    </row>
    <row r="19" spans="1:19" x14ac:dyDescent="0.25">
      <c r="A19" s="14">
        <v>3</v>
      </c>
      <c r="B19" s="22" t="s">
        <v>46</v>
      </c>
      <c r="C19" s="22"/>
      <c r="D19" s="17"/>
      <c r="E19" s="18">
        <v>1500</v>
      </c>
      <c r="F19" s="17">
        <f t="shared" si="4"/>
        <v>1500</v>
      </c>
      <c r="G19" s="22">
        <v>1500</v>
      </c>
      <c r="H19" s="20">
        <f t="shared" si="5"/>
        <v>0</v>
      </c>
      <c r="I19" t="s">
        <v>37</v>
      </c>
      <c r="L19" s="33" t="s">
        <v>3</v>
      </c>
      <c r="M19" s="34"/>
      <c r="N19" s="35"/>
      <c r="O19" s="34"/>
      <c r="P19" s="36"/>
      <c r="Q19" s="34"/>
      <c r="R19" s="6"/>
      <c r="S19" s="37"/>
    </row>
    <row r="20" spans="1:19" x14ac:dyDescent="0.25">
      <c r="A20" s="14">
        <v>4</v>
      </c>
      <c r="B20" s="21" t="s">
        <v>95</v>
      </c>
      <c r="C20" s="22"/>
      <c r="D20" s="17"/>
      <c r="E20" s="18">
        <v>1500</v>
      </c>
      <c r="F20" s="17">
        <f t="shared" si="4"/>
        <v>1500</v>
      </c>
      <c r="G20" s="20">
        <v>1500</v>
      </c>
      <c r="H20" s="20">
        <f t="shared" si="5"/>
        <v>0</v>
      </c>
      <c r="I20" t="s">
        <v>37</v>
      </c>
      <c r="L20" s="38" t="s">
        <v>4</v>
      </c>
      <c r="M20" s="38" t="s">
        <v>5</v>
      </c>
      <c r="N20" s="38" t="s">
        <v>6</v>
      </c>
      <c r="O20" s="38" t="s">
        <v>27</v>
      </c>
      <c r="P20" s="38" t="s">
        <v>4</v>
      </c>
      <c r="Q20" s="38" t="s">
        <v>5</v>
      </c>
      <c r="R20" s="38" t="s">
        <v>6</v>
      </c>
      <c r="S20" s="39" t="s">
        <v>7</v>
      </c>
    </row>
    <row r="21" spans="1:19" x14ac:dyDescent="0.25">
      <c r="A21" s="14">
        <v>5</v>
      </c>
      <c r="B21" s="21" t="s">
        <v>48</v>
      </c>
      <c r="C21" s="16"/>
      <c r="D21" s="17"/>
      <c r="E21" s="18">
        <v>1500</v>
      </c>
      <c r="F21" s="17">
        <f t="shared" si="4"/>
        <v>1500</v>
      </c>
      <c r="G21" s="19">
        <v>1500</v>
      </c>
      <c r="H21" s="20">
        <f t="shared" si="5"/>
        <v>0</v>
      </c>
      <c r="L21" s="3" t="s">
        <v>64</v>
      </c>
      <c r="M21" s="40">
        <f>P15</f>
        <v>14000</v>
      </c>
      <c r="N21" s="41"/>
      <c r="O21" s="41"/>
      <c r="P21" s="3" t="s">
        <v>64</v>
      </c>
      <c r="Q21" s="40">
        <f>R15</f>
        <v>11000</v>
      </c>
      <c r="R21" s="41"/>
      <c r="S21" s="40"/>
    </row>
    <row r="22" spans="1:19" x14ac:dyDescent="0.25">
      <c r="A22" s="14">
        <v>6</v>
      </c>
      <c r="B22" s="15" t="s">
        <v>49</v>
      </c>
      <c r="C22" s="22"/>
      <c r="D22" s="17"/>
      <c r="E22" s="18">
        <v>1500</v>
      </c>
      <c r="F22" s="17">
        <f t="shared" si="4"/>
        <v>1500</v>
      </c>
      <c r="G22" s="26">
        <v>1500</v>
      </c>
      <c r="H22" s="20">
        <f t="shared" si="5"/>
        <v>0</v>
      </c>
      <c r="I22" t="s">
        <v>37</v>
      </c>
      <c r="L22" s="3" t="s">
        <v>28</v>
      </c>
      <c r="M22" s="4">
        <v>0.1</v>
      </c>
      <c r="N22" s="42">
        <f>M21*M22</f>
        <v>1400</v>
      </c>
      <c r="O22" s="3"/>
      <c r="P22" s="3" t="s">
        <v>28</v>
      </c>
      <c r="Q22" s="4">
        <v>0.1</v>
      </c>
      <c r="R22" s="42">
        <f>N22</f>
        <v>1400</v>
      </c>
      <c r="S22" s="40"/>
    </row>
    <row r="23" spans="1:19" ht="22.5" x14ac:dyDescent="0.25">
      <c r="A23" s="14">
        <v>7</v>
      </c>
      <c r="B23" s="15" t="s">
        <v>50</v>
      </c>
      <c r="C23" s="16"/>
      <c r="D23" s="17"/>
      <c r="E23" s="18">
        <v>1500</v>
      </c>
      <c r="F23" s="17">
        <f t="shared" si="4"/>
        <v>1500</v>
      </c>
      <c r="G23" s="19">
        <v>1500</v>
      </c>
      <c r="H23" s="20">
        <f t="shared" si="5"/>
        <v>0</v>
      </c>
      <c r="I23" t="s">
        <v>37</v>
      </c>
      <c r="L23" s="43"/>
      <c r="M23" s="42"/>
      <c r="N23" s="3"/>
      <c r="O23" s="3"/>
      <c r="P23" s="43"/>
      <c r="Q23" s="42"/>
      <c r="R23" s="3"/>
      <c r="S23" s="40"/>
    </row>
    <row r="24" spans="1:19" x14ac:dyDescent="0.25">
      <c r="A24" s="14">
        <v>8</v>
      </c>
      <c r="B24" s="15" t="s">
        <v>51</v>
      </c>
      <c r="C24" s="16"/>
      <c r="D24" s="17"/>
      <c r="E24" s="18">
        <v>1500</v>
      </c>
      <c r="F24" s="17">
        <f t="shared" si="4"/>
        <v>1500</v>
      </c>
      <c r="G24" s="19">
        <v>1500</v>
      </c>
      <c r="H24" s="20">
        <f t="shared" si="5"/>
        <v>0</v>
      </c>
      <c r="L24" s="3" t="s">
        <v>29</v>
      </c>
      <c r="M24" s="4">
        <v>0.3</v>
      </c>
      <c r="N24" s="42"/>
      <c r="O24" s="3"/>
      <c r="P24" s="3" t="s">
        <v>29</v>
      </c>
      <c r="Q24" s="4">
        <v>0.3</v>
      </c>
      <c r="R24" s="42"/>
      <c r="S24" s="40"/>
    </row>
    <row r="25" spans="1:19" x14ac:dyDescent="0.25">
      <c r="A25" s="14">
        <v>9</v>
      </c>
      <c r="B25" s="21" t="s">
        <v>52</v>
      </c>
      <c r="C25" s="16"/>
      <c r="D25" s="17"/>
      <c r="E25" s="18">
        <v>1500</v>
      </c>
      <c r="F25" s="17">
        <f>C25+D25+E25</f>
        <v>1500</v>
      </c>
      <c r="G25" s="19">
        <v>1500</v>
      </c>
      <c r="H25" s="20">
        <f t="shared" si="5"/>
        <v>0</v>
      </c>
      <c r="L25" s="43" t="s">
        <v>30</v>
      </c>
      <c r="M25" s="42">
        <f>N18</f>
        <v>0</v>
      </c>
      <c r="O25" s="3"/>
      <c r="P25" s="3"/>
      <c r="Q25" s="42"/>
      <c r="R25" s="3"/>
      <c r="S25" s="40"/>
    </row>
    <row r="26" spans="1:19" x14ac:dyDescent="0.25">
      <c r="A26" s="14">
        <v>10</v>
      </c>
      <c r="B26" s="21" t="s">
        <v>53</v>
      </c>
      <c r="C26" s="16"/>
      <c r="D26" s="17"/>
      <c r="E26" s="18">
        <v>1500</v>
      </c>
      <c r="F26" s="17">
        <f t="shared" si="4"/>
        <v>1500</v>
      </c>
      <c r="G26" s="19">
        <v>1500</v>
      </c>
      <c r="H26" s="20">
        <f t="shared" si="5"/>
        <v>0</v>
      </c>
      <c r="I26" t="s">
        <v>37</v>
      </c>
      <c r="L26" s="43" t="s">
        <v>9</v>
      </c>
      <c r="M26" s="42"/>
      <c r="N26" s="3"/>
      <c r="O26" s="3"/>
      <c r="P26" s="43" t="s">
        <v>9</v>
      </c>
      <c r="Q26" s="42"/>
      <c r="R26" s="3"/>
      <c r="S26" s="40"/>
    </row>
    <row r="27" spans="1:19" x14ac:dyDescent="0.25">
      <c r="A27" s="14">
        <v>11</v>
      </c>
      <c r="B27" s="15" t="s">
        <v>54</v>
      </c>
      <c r="C27" s="16"/>
      <c r="D27" s="17"/>
      <c r="E27" s="18">
        <v>1500</v>
      </c>
      <c r="F27" s="17">
        <f>C27+D27+E27</f>
        <v>1500</v>
      </c>
      <c r="G27" s="19">
        <v>1500</v>
      </c>
      <c r="H27" s="20">
        <f>F27-G27</f>
        <v>0</v>
      </c>
      <c r="L27" s="43" t="s">
        <v>2</v>
      </c>
      <c r="M27" s="42">
        <f>M21+M25+M26</f>
        <v>14000</v>
      </c>
      <c r="N27" s="3"/>
      <c r="O27" s="3"/>
      <c r="P27" s="43" t="s">
        <v>2</v>
      </c>
      <c r="Q27" s="42">
        <f>Q21+Q23+Q26+Q24</f>
        <v>11000.3</v>
      </c>
      <c r="R27" s="3"/>
      <c r="S27" s="40"/>
    </row>
    <row r="28" spans="1:19" x14ac:dyDescent="0.25">
      <c r="A28" s="14">
        <v>12</v>
      </c>
      <c r="B28" s="21" t="s">
        <v>55</v>
      </c>
      <c r="C28" s="16"/>
      <c r="D28" s="17"/>
      <c r="E28" s="18">
        <v>1500</v>
      </c>
      <c r="F28" s="17">
        <f t="shared" si="4"/>
        <v>1500</v>
      </c>
      <c r="G28" s="19">
        <v>1500</v>
      </c>
      <c r="H28" s="20">
        <f t="shared" si="5"/>
        <v>0</v>
      </c>
      <c r="L28" s="44" t="s">
        <v>31</v>
      </c>
      <c r="M28" s="4"/>
      <c r="N28" s="45"/>
      <c r="O28" s="3"/>
      <c r="P28" s="44" t="s">
        <v>31</v>
      </c>
      <c r="Q28" s="42"/>
      <c r="R28" s="45"/>
      <c r="S28" s="40"/>
    </row>
    <row r="29" spans="1:19" x14ac:dyDescent="0.25">
      <c r="A29" s="14">
        <v>13</v>
      </c>
      <c r="B29" s="21" t="s">
        <v>43</v>
      </c>
      <c r="C29" s="16"/>
      <c r="D29" s="17"/>
      <c r="E29" s="18">
        <v>2500</v>
      </c>
      <c r="F29" s="17">
        <f t="shared" si="4"/>
        <v>2500</v>
      </c>
      <c r="G29" s="19">
        <v>2500</v>
      </c>
      <c r="H29" s="20">
        <f>F29-G29</f>
        <v>0</v>
      </c>
      <c r="L29" s="46" t="s">
        <v>59</v>
      </c>
      <c r="M29" s="51"/>
      <c r="N29" s="47">
        <f>P7+P13+R12</f>
        <v>5000</v>
      </c>
      <c r="O29" s="48"/>
      <c r="P29" s="46" t="s">
        <v>59</v>
      </c>
      <c r="Q29" s="42"/>
      <c r="R29" s="47">
        <f>P7+P13+R12</f>
        <v>5000</v>
      </c>
      <c r="S29" s="49"/>
    </row>
    <row r="30" spans="1:19" x14ac:dyDescent="0.25">
      <c r="A30" s="14">
        <v>14</v>
      </c>
      <c r="B30" s="21" t="s">
        <v>56</v>
      </c>
      <c r="C30" s="16"/>
      <c r="D30" s="17"/>
      <c r="E30" s="18">
        <v>2500</v>
      </c>
      <c r="F30" s="17">
        <f t="shared" si="4"/>
        <v>2500</v>
      </c>
      <c r="G30" s="19">
        <f>1800+700</f>
        <v>2500</v>
      </c>
      <c r="H30" s="20">
        <f t="shared" si="5"/>
        <v>0</v>
      </c>
      <c r="L30" s="50" t="s">
        <v>83</v>
      </c>
      <c r="N30" s="52">
        <v>4800</v>
      </c>
      <c r="O30" s="51"/>
      <c r="P30" s="50" t="s">
        <v>83</v>
      </c>
      <c r="R30" s="52">
        <v>4800</v>
      </c>
      <c r="S30" s="49"/>
    </row>
    <row r="31" spans="1:19" x14ac:dyDescent="0.25">
      <c r="A31" s="14">
        <v>15</v>
      </c>
      <c r="B31" s="21" t="s">
        <v>80</v>
      </c>
      <c r="C31" s="16"/>
      <c r="D31" s="17"/>
      <c r="E31" s="18">
        <v>2500</v>
      </c>
      <c r="F31" s="17">
        <f>C31+D31+E31</f>
        <v>2500</v>
      </c>
      <c r="G31" s="19">
        <f>2000+500</f>
        <v>2500</v>
      </c>
      <c r="H31" s="20">
        <f>F31-G31</f>
        <v>0</v>
      </c>
      <c r="I31" t="s">
        <v>84</v>
      </c>
      <c r="L31" s="50"/>
      <c r="M31" s="51"/>
      <c r="N31" s="52"/>
      <c r="O31" s="51"/>
      <c r="P31" s="50"/>
      <c r="Q31" s="51"/>
      <c r="R31" s="52"/>
      <c r="S31" s="49"/>
    </row>
    <row r="32" spans="1:19" x14ac:dyDescent="0.25">
      <c r="A32" s="14">
        <v>16</v>
      </c>
      <c r="B32" s="21" t="s">
        <v>57</v>
      </c>
      <c r="C32" s="16"/>
      <c r="D32" s="17"/>
      <c r="E32" s="18">
        <v>2500</v>
      </c>
      <c r="F32" s="17">
        <f>C32+D32+E32</f>
        <v>2500</v>
      </c>
      <c r="G32" s="19">
        <v>2500</v>
      </c>
      <c r="H32" s="20">
        <f>F32-G32</f>
        <v>0</v>
      </c>
      <c r="I32" t="s">
        <v>37</v>
      </c>
      <c r="L32" s="2" t="s">
        <v>2</v>
      </c>
      <c r="M32" s="53">
        <f>M21+M23+M24+M25+M26-N22-N24</f>
        <v>12600.3</v>
      </c>
      <c r="N32" s="54">
        <f>SUM(N29:N31)</f>
        <v>9800</v>
      </c>
      <c r="O32" s="54">
        <f>M32-N32</f>
        <v>2800.2999999999993</v>
      </c>
      <c r="P32" s="2" t="s">
        <v>2</v>
      </c>
      <c r="Q32" s="53">
        <f>Q21+Q23+Q24+Q26-R22-R24</f>
        <v>9600.2999999999993</v>
      </c>
      <c r="R32" s="54">
        <f>SUM(R29:R31)</f>
        <v>9800</v>
      </c>
      <c r="S32" s="54">
        <f>Q32-R32</f>
        <v>-199.70000000000073</v>
      </c>
    </row>
    <row r="33" spans="1:19" x14ac:dyDescent="0.25">
      <c r="A33" s="14">
        <v>17</v>
      </c>
      <c r="B33" s="21" t="s">
        <v>47</v>
      </c>
      <c r="C33" s="16"/>
      <c r="D33" s="17"/>
      <c r="E33" s="18"/>
      <c r="F33" s="17"/>
      <c r="G33" s="19"/>
      <c r="H33" s="20"/>
      <c r="J33" s="58">
        <f>G79+G14+G18+G21+G24+G28+G29+G30+G31+G26+G22+G7</f>
        <v>23000</v>
      </c>
      <c r="L33" s="55"/>
      <c r="M33" s="56"/>
      <c r="N33" s="57"/>
      <c r="O33" s="57"/>
      <c r="P33" s="55"/>
      <c r="Q33" s="56"/>
      <c r="R33" s="57"/>
      <c r="S33" s="57"/>
    </row>
    <row r="34" spans="1:19" x14ac:dyDescent="0.25">
      <c r="A34" s="14" t="s">
        <v>74</v>
      </c>
      <c r="B34" s="21" t="s">
        <v>76</v>
      </c>
      <c r="C34" s="16"/>
      <c r="D34" s="17"/>
      <c r="E34" s="18"/>
      <c r="F34" s="17"/>
      <c r="G34" s="19"/>
      <c r="H34" s="20"/>
      <c r="L34" s="55"/>
      <c r="M34" s="56"/>
      <c r="N34" s="57"/>
      <c r="O34" s="57"/>
      <c r="P34" s="55"/>
      <c r="Q34" s="56"/>
      <c r="R34" s="57"/>
      <c r="S34" s="57"/>
    </row>
    <row r="35" spans="1:19" x14ac:dyDescent="0.25">
      <c r="A35" s="14" t="s">
        <v>75</v>
      </c>
      <c r="B35" s="21" t="s">
        <v>77</v>
      </c>
      <c r="C35" s="16"/>
      <c r="D35" s="17"/>
      <c r="E35" s="18"/>
      <c r="F35" s="17">
        <f t="shared" si="4"/>
        <v>0</v>
      </c>
      <c r="G35" s="19"/>
      <c r="H35" s="20">
        <f t="shared" si="5"/>
        <v>0</v>
      </c>
      <c r="L35" s="6" t="s">
        <v>32</v>
      </c>
      <c r="M35" s="1"/>
      <c r="O35" s="6" t="s">
        <v>33</v>
      </c>
      <c r="R35" s="6" t="s">
        <v>34</v>
      </c>
      <c r="S35" s="37"/>
    </row>
    <row r="36" spans="1:19" x14ac:dyDescent="0.25">
      <c r="A36" s="14"/>
      <c r="B36" s="27"/>
      <c r="C36" s="28">
        <f>SUM(C17:C35)</f>
        <v>0</v>
      </c>
      <c r="D36" s="17">
        <f>SUM(D17:D35)</f>
        <v>0</v>
      </c>
      <c r="E36" s="29">
        <f>SUM(E17:E35)</f>
        <v>28500</v>
      </c>
      <c r="F36" s="17">
        <f>SUM(F17:F35)</f>
        <v>28500</v>
      </c>
      <c r="G36" s="30">
        <f>SUM(G17:G35)</f>
        <v>28500</v>
      </c>
      <c r="H36" s="20">
        <f>F36-G36</f>
        <v>0</v>
      </c>
      <c r="L36" s="6" t="s">
        <v>10</v>
      </c>
      <c r="M36" s="6"/>
      <c r="O36" s="6" t="s">
        <v>11</v>
      </c>
      <c r="R36" s="6" t="s">
        <v>61</v>
      </c>
    </row>
    <row r="37" spans="1:19" x14ac:dyDescent="0.25">
      <c r="A37" s="33" t="s">
        <v>3</v>
      </c>
      <c r="B37" s="34"/>
      <c r="C37" s="35"/>
      <c r="D37" s="34"/>
      <c r="E37" s="36"/>
      <c r="F37" s="34"/>
      <c r="G37" s="6"/>
      <c r="H37" s="37"/>
    </row>
    <row r="38" spans="1:19" x14ac:dyDescent="0.25">
      <c r="A38" s="38" t="s">
        <v>4</v>
      </c>
      <c r="B38" s="38" t="s">
        <v>5</v>
      </c>
      <c r="C38" s="38" t="s">
        <v>6</v>
      </c>
      <c r="D38" s="38" t="s">
        <v>27</v>
      </c>
      <c r="E38" s="38" t="s">
        <v>4</v>
      </c>
      <c r="F38" s="38" t="s">
        <v>5</v>
      </c>
      <c r="G38" s="38" t="s">
        <v>6</v>
      </c>
      <c r="H38" s="39" t="s">
        <v>7</v>
      </c>
    </row>
    <row r="39" spans="1:19" x14ac:dyDescent="0.25">
      <c r="A39" s="3" t="s">
        <v>64</v>
      </c>
      <c r="B39" s="40">
        <f>E36+E15</f>
        <v>44500</v>
      </c>
      <c r="C39" s="41"/>
      <c r="D39" s="41"/>
      <c r="E39" s="3" t="s">
        <v>64</v>
      </c>
      <c r="F39" s="40">
        <f>G36+G15</f>
        <v>44500</v>
      </c>
      <c r="G39" s="41"/>
      <c r="H39" s="40"/>
      <c r="J39" s="58"/>
    </row>
    <row r="40" spans="1:19" x14ac:dyDescent="0.25">
      <c r="A40" s="3" t="s">
        <v>28</v>
      </c>
      <c r="B40" s="4">
        <v>0.1</v>
      </c>
      <c r="C40" s="42">
        <f>B39*B40</f>
        <v>4450</v>
      </c>
      <c r="D40" s="3"/>
      <c r="E40" s="3" t="s">
        <v>28</v>
      </c>
      <c r="F40" s="4">
        <v>0.1</v>
      </c>
      <c r="G40" s="42">
        <f>C40</f>
        <v>4450</v>
      </c>
      <c r="H40" s="40"/>
      <c r="J40" s="58"/>
    </row>
    <row r="41" spans="1:19" x14ac:dyDescent="0.25">
      <c r="A41" s="43"/>
      <c r="B41" s="42"/>
      <c r="C41" s="3"/>
      <c r="D41" s="3"/>
      <c r="E41" s="43"/>
      <c r="F41" s="42"/>
      <c r="G41" s="3"/>
      <c r="H41" s="40"/>
      <c r="J41" s="58"/>
    </row>
    <row r="42" spans="1:19" x14ac:dyDescent="0.25">
      <c r="A42" s="3" t="s">
        <v>29</v>
      </c>
      <c r="B42" s="4">
        <v>0.3</v>
      </c>
      <c r="C42" s="42"/>
      <c r="D42" s="3"/>
      <c r="E42" s="3" t="s">
        <v>29</v>
      </c>
      <c r="F42" s="4">
        <v>0.3</v>
      </c>
      <c r="G42" s="42"/>
      <c r="H42" s="40"/>
    </row>
    <row r="43" spans="1:19" x14ac:dyDescent="0.25">
      <c r="A43" s="43" t="s">
        <v>30</v>
      </c>
      <c r="B43" s="42">
        <f>C36</f>
        <v>0</v>
      </c>
      <c r="D43" s="3"/>
      <c r="E43" s="3"/>
      <c r="F43" s="42"/>
      <c r="M43" s="58">
        <f>S32+H53</f>
        <v>-199.09999999999491</v>
      </c>
    </row>
    <row r="44" spans="1:19" x14ac:dyDescent="0.25">
      <c r="A44" s="43" t="s">
        <v>9</v>
      </c>
      <c r="B44" s="42">
        <f>'JANUARY 20'!D47</f>
        <v>2700.3</v>
      </c>
      <c r="C44" s="3"/>
      <c r="D44" s="3"/>
      <c r="E44" s="43" t="s">
        <v>9</v>
      </c>
      <c r="F44" s="42">
        <f>'JANUARY 20'!H47</f>
        <v>2700.3</v>
      </c>
      <c r="G44" s="3"/>
      <c r="H44" s="40"/>
    </row>
    <row r="45" spans="1:19" x14ac:dyDescent="0.25">
      <c r="A45" s="43" t="s">
        <v>2</v>
      </c>
      <c r="B45" s="42">
        <f>B39+B41+B44+B43</f>
        <v>47200.3</v>
      </c>
      <c r="C45" s="3"/>
      <c r="D45" s="3"/>
      <c r="E45" s="43" t="s">
        <v>2</v>
      </c>
      <c r="F45" s="42">
        <f>F39+F44</f>
        <v>47200.3</v>
      </c>
      <c r="G45" s="3"/>
      <c r="H45" s="40"/>
      <c r="J45" s="58"/>
    </row>
    <row r="46" spans="1:19" x14ac:dyDescent="0.25">
      <c r="A46" s="44" t="s">
        <v>31</v>
      </c>
      <c r="B46" s="4"/>
      <c r="C46" s="45"/>
      <c r="D46" s="3"/>
      <c r="E46" s="44" t="s">
        <v>31</v>
      </c>
      <c r="F46" s="4"/>
      <c r="G46" s="45"/>
      <c r="H46" s="40"/>
      <c r="L46">
        <v>2700</v>
      </c>
    </row>
    <row r="47" spans="1:19" x14ac:dyDescent="0.25">
      <c r="A47" s="46" t="s">
        <v>59</v>
      </c>
      <c r="B47" s="51"/>
      <c r="C47" s="47">
        <f>E22+E26+500</f>
        <v>3500</v>
      </c>
      <c r="D47" s="48"/>
      <c r="E47" s="46" t="s">
        <v>59</v>
      </c>
      <c r="F47" s="51"/>
      <c r="G47" s="47">
        <f>F22+F26+500</f>
        <v>3500</v>
      </c>
      <c r="H47" s="49"/>
    </row>
    <row r="48" spans="1:19" x14ac:dyDescent="0.25">
      <c r="A48" s="50" t="s">
        <v>83</v>
      </c>
      <c r="C48" s="52">
        <v>17750</v>
      </c>
      <c r="D48" s="51"/>
      <c r="E48" s="50" t="s">
        <v>83</v>
      </c>
      <c r="G48" s="52">
        <v>17750</v>
      </c>
      <c r="H48" s="49"/>
    </row>
    <row r="49" spans="1:12" x14ac:dyDescent="0.25">
      <c r="A49" s="51" t="s">
        <v>93</v>
      </c>
      <c r="B49" s="52"/>
      <c r="C49" s="49">
        <f>1500+E20</f>
        <v>3000</v>
      </c>
      <c r="D49" s="51"/>
      <c r="E49" s="52" t="s">
        <v>94</v>
      </c>
      <c r="F49" s="52"/>
      <c r="G49" s="52">
        <f>1500+E20</f>
        <v>3000</v>
      </c>
      <c r="H49" s="49"/>
    </row>
    <row r="50" spans="1:12" x14ac:dyDescent="0.25">
      <c r="A50" s="50" t="s">
        <v>87</v>
      </c>
      <c r="C50" s="52">
        <f>E12+E9+E32</f>
        <v>9000</v>
      </c>
      <c r="D50" s="51"/>
      <c r="E50" s="50" t="s">
        <v>91</v>
      </c>
      <c r="G50" s="52">
        <f>3500+E32+E9</f>
        <v>9000</v>
      </c>
      <c r="H50" s="49"/>
    </row>
    <row r="51" spans="1:12" x14ac:dyDescent="0.25">
      <c r="A51" s="50" t="s">
        <v>108</v>
      </c>
      <c r="C51" s="52">
        <f>E17+E25+E27</f>
        <v>4500</v>
      </c>
      <c r="D51" s="51"/>
      <c r="E51" s="50" t="s">
        <v>108</v>
      </c>
      <c r="G51" s="52">
        <f>E17+E25+E27</f>
        <v>4500</v>
      </c>
      <c r="H51" s="49"/>
    </row>
    <row r="52" spans="1:12" x14ac:dyDescent="0.25">
      <c r="A52" s="50" t="s">
        <v>92</v>
      </c>
      <c r="B52" s="51"/>
      <c r="C52" s="52">
        <f>E8+E10+E23</f>
        <v>5000</v>
      </c>
      <c r="D52" s="51"/>
      <c r="E52" s="50" t="s">
        <v>92</v>
      </c>
      <c r="F52" s="51"/>
      <c r="G52" s="52">
        <f>E8+3500+E23</f>
        <v>5000</v>
      </c>
      <c r="H52" s="49"/>
      <c r="K52">
        <f>17000-1950</f>
        <v>15050</v>
      </c>
      <c r="L52" s="58">
        <f>L46-F44</f>
        <v>-0.3000000000001819</v>
      </c>
    </row>
    <row r="53" spans="1:12" x14ac:dyDescent="0.25">
      <c r="A53" s="2" t="s">
        <v>2</v>
      </c>
      <c r="B53" s="53">
        <f>B39+B41+B42+B43+B44-C40-C42</f>
        <v>42750.600000000006</v>
      </c>
      <c r="C53" s="54">
        <f>SUM(C47:C52)</f>
        <v>42750</v>
      </c>
      <c r="D53" s="54">
        <f>B53-C53</f>
        <v>0.60000000000582077</v>
      </c>
      <c r="E53" s="2" t="s">
        <v>2</v>
      </c>
      <c r="F53" s="53">
        <f>F39+F42+F44-G40-G42</f>
        <v>42750.600000000006</v>
      </c>
      <c r="G53" s="54">
        <f>SUM(G47:G52)</f>
        <v>42750</v>
      </c>
      <c r="H53" s="54">
        <f>F53-G53</f>
        <v>0.60000000000582077</v>
      </c>
    </row>
    <row r="54" spans="1:12" x14ac:dyDescent="0.25">
      <c r="A54" s="6" t="s">
        <v>32</v>
      </c>
      <c r="B54" s="1"/>
      <c r="D54" s="6" t="s">
        <v>33</v>
      </c>
      <c r="G54" s="6" t="s">
        <v>34</v>
      </c>
      <c r="H54" s="37"/>
      <c r="J54" s="59">
        <f>G49+G50+G52+G47</f>
        <v>20500</v>
      </c>
    </row>
    <row r="55" spans="1:12" x14ac:dyDescent="0.25">
      <c r="A55" s="6" t="s">
        <v>10</v>
      </c>
      <c r="B55" s="6"/>
      <c r="D55" s="6" t="s">
        <v>11</v>
      </c>
      <c r="G55" s="6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selection activeCell="N22" sqref="N22"/>
    </sheetView>
  </sheetViews>
  <sheetFormatPr defaultRowHeight="15" x14ac:dyDescent="0.25"/>
  <cols>
    <col min="1" max="1" width="10.28515625" customWidth="1"/>
    <col min="5" max="5" width="10" customWidth="1"/>
    <col min="10" max="10" width="9.5703125" bestFit="1" customWidth="1"/>
  </cols>
  <sheetData>
    <row r="1" spans="1:20" ht="15.75" x14ac:dyDescent="0.25">
      <c r="C1" s="5" t="s">
        <v>62</v>
      </c>
      <c r="D1" s="6"/>
      <c r="E1" s="6"/>
      <c r="F1" s="6"/>
      <c r="N1" s="5" t="s">
        <v>62</v>
      </c>
      <c r="O1" s="6"/>
      <c r="P1" s="6"/>
      <c r="Q1" s="6"/>
    </row>
    <row r="2" spans="1:20" ht="15.75" x14ac:dyDescent="0.25">
      <c r="C2" s="7" t="s">
        <v>12</v>
      </c>
      <c r="D2" s="8"/>
      <c r="E2" s="6"/>
      <c r="F2" s="6"/>
      <c r="N2" s="7" t="s">
        <v>12</v>
      </c>
      <c r="O2" s="8"/>
      <c r="P2" s="6"/>
      <c r="Q2" s="6"/>
    </row>
    <row r="3" spans="1:20" ht="21" x14ac:dyDescent="0.25">
      <c r="C3" s="8" t="s">
        <v>82</v>
      </c>
      <c r="D3" s="7"/>
      <c r="E3" s="9"/>
      <c r="F3" s="9"/>
      <c r="N3" s="8" t="s">
        <v>82</v>
      </c>
      <c r="O3" s="7"/>
      <c r="P3" s="9"/>
      <c r="Q3" s="9"/>
    </row>
    <row r="4" spans="1:20" x14ac:dyDescent="0.25">
      <c r="D4" s="10" t="s">
        <v>35</v>
      </c>
      <c r="O4" s="10" t="s">
        <v>73</v>
      </c>
    </row>
    <row r="5" spans="1:20" x14ac:dyDescent="0.25">
      <c r="A5" s="11" t="s">
        <v>13</v>
      </c>
      <c r="B5" s="11" t="s">
        <v>0</v>
      </c>
      <c r="C5" s="11" t="s">
        <v>14</v>
      </c>
      <c r="D5" s="11" t="s">
        <v>15</v>
      </c>
      <c r="E5" s="11" t="s">
        <v>1</v>
      </c>
      <c r="F5" s="12" t="s">
        <v>16</v>
      </c>
      <c r="G5" s="11" t="s">
        <v>17</v>
      </c>
      <c r="H5" s="13" t="s">
        <v>18</v>
      </c>
      <c r="L5" s="11" t="s">
        <v>13</v>
      </c>
      <c r="M5" s="11" t="s">
        <v>0</v>
      </c>
      <c r="N5" s="11" t="s">
        <v>14</v>
      </c>
      <c r="O5" s="11" t="s">
        <v>15</v>
      </c>
      <c r="P5" s="11" t="s">
        <v>1</v>
      </c>
      <c r="Q5" s="12" t="s">
        <v>16</v>
      </c>
      <c r="R5" s="11" t="s">
        <v>17</v>
      </c>
      <c r="S5" s="13" t="s">
        <v>18</v>
      </c>
    </row>
    <row r="6" spans="1:20" x14ac:dyDescent="0.25">
      <c r="A6" s="14" t="s">
        <v>19</v>
      </c>
      <c r="B6" s="15" t="s">
        <v>65</v>
      </c>
      <c r="C6" s="16"/>
      <c r="D6" s="17">
        <f>'FEBRUARY 20'!H6:H14</f>
        <v>0</v>
      </c>
      <c r="E6" s="18"/>
      <c r="F6" s="17">
        <f>C6+D6+E6</f>
        <v>0</v>
      </c>
      <c r="G6" s="19"/>
      <c r="H6" s="20">
        <f t="shared" ref="H6:H8" si="0">F6-G6</f>
        <v>0</v>
      </c>
      <c r="L6" s="14" t="s">
        <v>19</v>
      </c>
      <c r="M6" s="15" t="s">
        <v>66</v>
      </c>
      <c r="N6" s="16"/>
      <c r="O6" s="17">
        <f>'FEBRUARY 20'!S6:S14</f>
        <v>2000</v>
      </c>
      <c r="P6">
        <v>2000</v>
      </c>
      <c r="Q6" s="17">
        <f>N6+O6+P11</f>
        <v>4000</v>
      </c>
      <c r="R6" s="19"/>
      <c r="S6" s="20">
        <f t="shared" ref="S6:S14" si="1">Q6-R6</f>
        <v>4000</v>
      </c>
    </row>
    <row r="7" spans="1:20" ht="22.5" x14ac:dyDescent="0.25">
      <c r="A7" s="14" t="s">
        <v>20</v>
      </c>
      <c r="B7" s="21" t="s">
        <v>38</v>
      </c>
      <c r="C7" s="16"/>
      <c r="D7" s="17">
        <f>'FEBRUARY 20'!H7:H15</f>
        <v>0</v>
      </c>
      <c r="E7" s="16">
        <v>3000</v>
      </c>
      <c r="F7" s="17">
        <f t="shared" ref="F7:F15" si="2">C7+D7+E7</f>
        <v>3000</v>
      </c>
      <c r="G7" s="17">
        <f>2600+400</f>
        <v>3000</v>
      </c>
      <c r="H7" s="20">
        <f t="shared" si="0"/>
        <v>0</v>
      </c>
      <c r="L7" s="14" t="s">
        <v>20</v>
      </c>
      <c r="M7" s="21" t="s">
        <v>78</v>
      </c>
      <c r="N7" s="16"/>
      <c r="O7" s="17">
        <f>'FEBRUARY 20'!S7:S15</f>
        <v>0</v>
      </c>
      <c r="P7" s="16">
        <v>2000</v>
      </c>
      <c r="Q7" s="17">
        <f>N7+O7+P7</f>
        <v>2000</v>
      </c>
      <c r="R7" s="17">
        <v>2000</v>
      </c>
      <c r="S7" s="20">
        <f t="shared" si="1"/>
        <v>0</v>
      </c>
      <c r="T7" t="s">
        <v>104</v>
      </c>
    </row>
    <row r="8" spans="1:20" x14ac:dyDescent="0.25">
      <c r="A8" s="14" t="s">
        <v>21</v>
      </c>
      <c r="B8" s="22" t="s">
        <v>39</v>
      </c>
      <c r="C8" s="22"/>
      <c r="D8" s="17">
        <f>'FEBRUARY 20'!H8:H16</f>
        <v>0</v>
      </c>
      <c r="E8" s="22">
        <v>3000</v>
      </c>
      <c r="F8" s="17">
        <f t="shared" si="2"/>
        <v>3000</v>
      </c>
      <c r="G8" s="22">
        <v>3000</v>
      </c>
      <c r="H8" s="20">
        <f t="shared" si="0"/>
        <v>0</v>
      </c>
      <c r="L8" s="14" t="s">
        <v>21</v>
      </c>
      <c r="M8" s="22"/>
      <c r="N8" s="22"/>
      <c r="O8" s="17">
        <f>'FEBRUARY 20'!S8:S16</f>
        <v>0</v>
      </c>
      <c r="P8" s="22"/>
      <c r="Q8" s="17">
        <f t="shared" ref="Q8:Q15" si="3">N8+O8+P8</f>
        <v>0</v>
      </c>
      <c r="R8" s="22"/>
      <c r="S8" s="20">
        <f t="shared" si="1"/>
        <v>0</v>
      </c>
    </row>
    <row r="9" spans="1:20" x14ac:dyDescent="0.25">
      <c r="A9" s="23" t="s">
        <v>22</v>
      </c>
      <c r="B9" s="21" t="s">
        <v>40</v>
      </c>
      <c r="C9" s="22"/>
      <c r="D9" s="17">
        <f>'FEBRUARY 20'!H9:H17</f>
        <v>0</v>
      </c>
      <c r="E9" s="22">
        <v>3000</v>
      </c>
      <c r="F9" s="17">
        <f t="shared" si="2"/>
        <v>3000</v>
      </c>
      <c r="G9" s="20">
        <v>3000</v>
      </c>
      <c r="H9" s="20">
        <f>F9-G9</f>
        <v>0</v>
      </c>
      <c r="I9" t="s">
        <v>99</v>
      </c>
      <c r="L9" s="23" t="s">
        <v>22</v>
      </c>
      <c r="M9" s="21" t="s">
        <v>67</v>
      </c>
      <c r="N9" s="22"/>
      <c r="O9" s="17">
        <f>'FEBRUARY 20'!S9:S17</f>
        <v>0</v>
      </c>
      <c r="P9" s="22">
        <v>2000</v>
      </c>
      <c r="Q9" s="17">
        <f>N9+O9+P9</f>
        <v>2000</v>
      </c>
      <c r="R9" s="20"/>
      <c r="S9" s="20">
        <f>Q9-R9</f>
        <v>2000</v>
      </c>
    </row>
    <row r="10" spans="1:20" ht="22.5" x14ac:dyDescent="0.25">
      <c r="A10" s="24" t="s">
        <v>23</v>
      </c>
      <c r="B10" s="21" t="s">
        <v>41</v>
      </c>
      <c r="C10" s="16"/>
      <c r="D10" s="17">
        <f>'FEBRUARY 20'!H10:H18</f>
        <v>0</v>
      </c>
      <c r="E10" s="16">
        <v>3500</v>
      </c>
      <c r="F10" s="17">
        <f t="shared" si="2"/>
        <v>3500</v>
      </c>
      <c r="G10" s="19">
        <v>3500</v>
      </c>
      <c r="H10" s="20">
        <f t="shared" ref="H10:H14" si="4">F10-G10</f>
        <v>0</v>
      </c>
      <c r="I10" t="s">
        <v>100</v>
      </c>
      <c r="L10" s="24" t="s">
        <v>23</v>
      </c>
      <c r="M10" s="21" t="s">
        <v>68</v>
      </c>
      <c r="N10" s="16"/>
      <c r="O10" s="17">
        <f>'FEBRUARY 20'!S10:S18</f>
        <v>0</v>
      </c>
      <c r="P10" s="16"/>
      <c r="Q10" s="17">
        <f t="shared" si="3"/>
        <v>0</v>
      </c>
      <c r="R10" s="19"/>
      <c r="S10" s="20">
        <f t="shared" si="1"/>
        <v>0</v>
      </c>
    </row>
    <row r="11" spans="1:20" x14ac:dyDescent="0.25">
      <c r="A11" s="25" t="s">
        <v>24</v>
      </c>
      <c r="B11" s="15"/>
      <c r="C11" s="22"/>
      <c r="D11" s="17">
        <f>'FEBRUARY 20'!H11:H19</f>
        <v>0</v>
      </c>
      <c r="E11" s="22"/>
      <c r="F11" s="17">
        <f t="shared" si="2"/>
        <v>0</v>
      </c>
      <c r="G11" s="26"/>
      <c r="H11" s="20">
        <f t="shared" si="4"/>
        <v>0</v>
      </c>
      <c r="L11" s="25" t="s">
        <v>24</v>
      </c>
      <c r="M11" s="15" t="s">
        <v>69</v>
      </c>
      <c r="N11" s="22"/>
      <c r="O11" s="17">
        <f>'FEBRUARY 20'!S11:S19</f>
        <v>2000</v>
      </c>
      <c r="P11" s="18">
        <v>2000</v>
      </c>
      <c r="Q11" s="17">
        <f>N11+O11+P11</f>
        <v>4000</v>
      </c>
      <c r="R11" s="26"/>
      <c r="S11" s="20">
        <f t="shared" si="1"/>
        <v>4000</v>
      </c>
    </row>
    <row r="12" spans="1:20" x14ac:dyDescent="0.25">
      <c r="A12" s="14" t="s">
        <v>25</v>
      </c>
      <c r="B12" s="15"/>
      <c r="C12" s="16"/>
      <c r="D12" s="17"/>
      <c r="E12" s="16"/>
      <c r="F12" s="17">
        <f t="shared" si="2"/>
        <v>0</v>
      </c>
      <c r="G12" s="19"/>
      <c r="H12" s="20">
        <f t="shared" si="4"/>
        <v>0</v>
      </c>
      <c r="L12" s="14" t="s">
        <v>25</v>
      </c>
      <c r="M12" s="15" t="s">
        <v>70</v>
      </c>
      <c r="N12" s="16"/>
      <c r="O12" s="17">
        <f>'FEBRUARY 20'!S12:S20</f>
        <v>1000</v>
      </c>
      <c r="P12" s="16"/>
      <c r="Q12" s="17">
        <f t="shared" si="3"/>
        <v>1000</v>
      </c>
      <c r="R12" s="19"/>
      <c r="S12" s="20">
        <f t="shared" si="1"/>
        <v>1000</v>
      </c>
    </row>
    <row r="13" spans="1:20" x14ac:dyDescent="0.25">
      <c r="A13" s="14"/>
      <c r="B13" s="15"/>
      <c r="C13" s="16"/>
      <c r="D13" s="17">
        <f>'FEBRUARY 20'!H13:H21</f>
        <v>0</v>
      </c>
      <c r="E13" s="16"/>
      <c r="F13" s="17"/>
      <c r="G13" s="19"/>
      <c r="H13" s="20">
        <f t="shared" si="4"/>
        <v>0</v>
      </c>
      <c r="L13" s="14" t="s">
        <v>26</v>
      </c>
      <c r="M13" s="15" t="s">
        <v>79</v>
      </c>
      <c r="N13" s="16"/>
      <c r="O13" s="17">
        <f>'FEBRUARY 20'!S13:S21</f>
        <v>0</v>
      </c>
      <c r="P13" s="16">
        <v>2000</v>
      </c>
      <c r="Q13" s="17">
        <f>N13+O13+P13</f>
        <v>2000</v>
      </c>
      <c r="R13" s="19"/>
      <c r="S13" s="20">
        <f t="shared" si="1"/>
        <v>2000</v>
      </c>
    </row>
    <row r="14" spans="1:20" x14ac:dyDescent="0.25">
      <c r="A14" s="14"/>
      <c r="B14" s="15"/>
      <c r="C14" s="16"/>
      <c r="D14" s="17">
        <f>'FEBRUARY 20'!H14:H22</f>
        <v>0</v>
      </c>
      <c r="E14" s="16"/>
      <c r="F14" s="17">
        <f t="shared" si="2"/>
        <v>0</v>
      </c>
      <c r="G14" s="19"/>
      <c r="H14" s="20">
        <f t="shared" si="4"/>
        <v>0</v>
      </c>
      <c r="L14" s="14" t="s">
        <v>71</v>
      </c>
      <c r="M14" s="15" t="s">
        <v>72</v>
      </c>
      <c r="N14" s="16"/>
      <c r="O14" s="17">
        <f>'FEBRUARY 20'!S14:S22</f>
        <v>0</v>
      </c>
      <c r="P14" s="16">
        <v>4000</v>
      </c>
      <c r="Q14" s="17">
        <f t="shared" si="3"/>
        <v>4000</v>
      </c>
      <c r="R14" s="19">
        <v>4000</v>
      </c>
      <c r="S14" s="20">
        <f t="shared" si="1"/>
        <v>0</v>
      </c>
      <c r="T14" t="s">
        <v>103</v>
      </c>
    </row>
    <row r="15" spans="1:20" x14ac:dyDescent="0.25">
      <c r="A15" s="14"/>
      <c r="B15" s="27" t="s">
        <v>2</v>
      </c>
      <c r="C15" s="28">
        <f>SUM(C6:C14)</f>
        <v>0</v>
      </c>
      <c r="D15" s="17">
        <f>SUM(D6:D14)</f>
        <v>0</v>
      </c>
      <c r="E15" s="29">
        <f>SUM(E6:E14)</f>
        <v>12500</v>
      </c>
      <c r="F15" s="17">
        <f t="shared" si="2"/>
        <v>12500</v>
      </c>
      <c r="G15" s="30">
        <f>SUM(G6:G14)</f>
        <v>12500</v>
      </c>
      <c r="H15" s="31">
        <f>SUM(H6:H14)</f>
        <v>0</v>
      </c>
      <c r="L15" s="14"/>
      <c r="M15" s="27" t="s">
        <v>2</v>
      </c>
      <c r="N15" s="28">
        <f>SUM(N6:N14)</f>
        <v>0</v>
      </c>
      <c r="O15" s="17">
        <f>SUM(O6:O14)</f>
        <v>5000</v>
      </c>
      <c r="P15" s="29">
        <f>SUM(P7:P14)</f>
        <v>12000</v>
      </c>
      <c r="Q15" s="17">
        <f t="shared" si="3"/>
        <v>17000</v>
      </c>
      <c r="R15" s="30">
        <f>SUM(R6:R14)</f>
        <v>6000</v>
      </c>
      <c r="S15" s="31">
        <f>SUM(S6:S14)</f>
        <v>13000</v>
      </c>
    </row>
    <row r="16" spans="1:20" x14ac:dyDescent="0.25">
      <c r="C16" s="10"/>
      <c r="D16" s="10" t="s">
        <v>36</v>
      </c>
      <c r="E16" s="10"/>
    </row>
    <row r="17" spans="1:19" x14ac:dyDescent="0.25">
      <c r="A17" s="14">
        <v>1</v>
      </c>
      <c r="B17" s="21" t="s">
        <v>106</v>
      </c>
      <c r="C17" s="16"/>
      <c r="D17" s="17">
        <f>'FEBRUARY 20'!H17:H35</f>
        <v>0</v>
      </c>
      <c r="E17" s="18">
        <v>1500</v>
      </c>
      <c r="F17" s="17">
        <f t="shared" ref="F17:F35" si="5">C17+D17+E17</f>
        <v>1500</v>
      </c>
      <c r="G17" s="17"/>
      <c r="H17" s="20">
        <f t="shared" ref="H17:H35" si="6">F17-G17</f>
        <v>1500</v>
      </c>
    </row>
    <row r="18" spans="1:19" x14ac:dyDescent="0.25">
      <c r="A18" s="14">
        <v>2</v>
      </c>
      <c r="B18" s="21"/>
      <c r="C18" s="16"/>
      <c r="D18" s="17">
        <f>'FEBRUARY 20'!H18:H36</f>
        <v>0</v>
      </c>
      <c r="E18" s="18"/>
      <c r="F18" s="17">
        <f t="shared" si="5"/>
        <v>0</v>
      </c>
      <c r="G18" s="17"/>
      <c r="H18" s="20">
        <f t="shared" si="6"/>
        <v>0</v>
      </c>
    </row>
    <row r="19" spans="1:19" x14ac:dyDescent="0.25">
      <c r="A19" s="14">
        <v>3</v>
      </c>
      <c r="B19" s="22" t="s">
        <v>46</v>
      </c>
      <c r="C19" s="22"/>
      <c r="D19" s="17">
        <f>'FEBRUARY 20'!H19:H37</f>
        <v>0</v>
      </c>
      <c r="E19" s="18">
        <v>1500</v>
      </c>
      <c r="F19" s="17">
        <f t="shared" si="5"/>
        <v>1500</v>
      </c>
      <c r="G19" s="22"/>
      <c r="H19" s="20">
        <f t="shared" si="6"/>
        <v>1500</v>
      </c>
      <c r="L19" s="33" t="s">
        <v>3</v>
      </c>
      <c r="M19" s="34"/>
      <c r="N19" s="35"/>
      <c r="O19" s="34"/>
      <c r="P19" s="36"/>
      <c r="Q19" s="34"/>
      <c r="R19" s="6"/>
      <c r="S19" s="37"/>
    </row>
    <row r="20" spans="1:19" ht="22.5" x14ac:dyDescent="0.25">
      <c r="A20" s="14">
        <v>4</v>
      </c>
      <c r="B20" s="21" t="s">
        <v>95</v>
      </c>
      <c r="C20" s="22"/>
      <c r="D20" s="17">
        <f>'FEBRUARY 20'!H20:H38</f>
        <v>0</v>
      </c>
      <c r="E20" s="18">
        <v>1500</v>
      </c>
      <c r="F20" s="17">
        <f t="shared" si="5"/>
        <v>1500</v>
      </c>
      <c r="G20" s="20">
        <v>1500</v>
      </c>
      <c r="H20" s="20">
        <f t="shared" si="6"/>
        <v>0</v>
      </c>
      <c r="I20" t="s">
        <v>101</v>
      </c>
      <c r="L20" s="38" t="s">
        <v>4</v>
      </c>
      <c r="M20" s="38" t="s">
        <v>5</v>
      </c>
      <c r="N20" s="38" t="s">
        <v>6</v>
      </c>
      <c r="O20" s="38" t="s">
        <v>27</v>
      </c>
      <c r="P20" s="38" t="s">
        <v>4</v>
      </c>
      <c r="Q20" s="38" t="s">
        <v>5</v>
      </c>
      <c r="R20" s="38" t="s">
        <v>6</v>
      </c>
      <c r="S20" s="39" t="s">
        <v>7</v>
      </c>
    </row>
    <row r="21" spans="1:19" x14ac:dyDescent="0.25">
      <c r="A21" s="14">
        <v>5</v>
      </c>
      <c r="B21" s="21" t="s">
        <v>48</v>
      </c>
      <c r="C21" s="16"/>
      <c r="D21" s="17">
        <f>'FEBRUARY 20'!H21:H39</f>
        <v>0</v>
      </c>
      <c r="E21" s="18">
        <v>1500</v>
      </c>
      <c r="F21" s="17">
        <f t="shared" si="5"/>
        <v>1500</v>
      </c>
      <c r="G21" s="19"/>
      <c r="H21" s="20">
        <f t="shared" si="6"/>
        <v>1500</v>
      </c>
      <c r="L21" s="3" t="s">
        <v>81</v>
      </c>
      <c r="M21" s="40">
        <f>P15</f>
        <v>12000</v>
      </c>
      <c r="N21" s="41"/>
      <c r="O21" s="41"/>
      <c r="P21" s="3" t="s">
        <v>81</v>
      </c>
      <c r="Q21" s="40">
        <f>R15</f>
        <v>6000</v>
      </c>
      <c r="R21" s="41"/>
      <c r="S21" s="40"/>
    </row>
    <row r="22" spans="1:19" ht="22.5" x14ac:dyDescent="0.25">
      <c r="A22" s="14">
        <v>6</v>
      </c>
      <c r="B22" s="15" t="s">
        <v>49</v>
      </c>
      <c r="C22" s="22"/>
      <c r="D22" s="17">
        <f>'FEBRUARY 20'!H22:H40</f>
        <v>0</v>
      </c>
      <c r="E22" s="18">
        <v>1500</v>
      </c>
      <c r="F22" s="17">
        <f t="shared" si="5"/>
        <v>1500</v>
      </c>
      <c r="G22" s="26"/>
      <c r="H22" s="20">
        <f t="shared" si="6"/>
        <v>1500</v>
      </c>
      <c r="L22" s="3" t="s">
        <v>28</v>
      </c>
      <c r="M22" s="4">
        <v>0.1</v>
      </c>
      <c r="N22" s="42"/>
      <c r="O22" s="3"/>
      <c r="P22" s="3" t="s">
        <v>28</v>
      </c>
      <c r="Q22" s="4">
        <v>0.1</v>
      </c>
      <c r="R22" s="42"/>
      <c r="S22" s="40"/>
    </row>
    <row r="23" spans="1:19" ht="22.5" x14ac:dyDescent="0.25">
      <c r="A23" s="14">
        <v>7</v>
      </c>
      <c r="B23" s="15" t="s">
        <v>50</v>
      </c>
      <c r="C23" s="16"/>
      <c r="D23" s="17">
        <f>'FEBRUARY 20'!H23:H41</f>
        <v>0</v>
      </c>
      <c r="E23" s="18">
        <v>1500</v>
      </c>
      <c r="F23" s="17">
        <f t="shared" si="5"/>
        <v>1500</v>
      </c>
      <c r="G23" s="19"/>
      <c r="H23" s="20">
        <f t="shared" si="6"/>
        <v>1500</v>
      </c>
      <c r="L23" s="43"/>
      <c r="M23" s="42"/>
      <c r="N23" s="3"/>
      <c r="O23" s="3"/>
      <c r="P23" s="43"/>
      <c r="Q23" s="42"/>
      <c r="R23" s="3"/>
      <c r="S23" s="40"/>
    </row>
    <row r="24" spans="1:19" x14ac:dyDescent="0.25">
      <c r="A24" s="14">
        <v>8</v>
      </c>
      <c r="B24" s="15" t="s">
        <v>51</v>
      </c>
      <c r="C24" s="16"/>
      <c r="D24" s="17">
        <f>'FEBRUARY 20'!H24:H42</f>
        <v>0</v>
      </c>
      <c r="E24" s="18">
        <v>1500</v>
      </c>
      <c r="F24" s="17">
        <f t="shared" si="5"/>
        <v>1500</v>
      </c>
      <c r="G24" s="19">
        <v>1500</v>
      </c>
      <c r="H24" s="20">
        <f t="shared" si="6"/>
        <v>0</v>
      </c>
      <c r="L24" s="3" t="s">
        <v>29</v>
      </c>
      <c r="M24" s="4">
        <v>0.3</v>
      </c>
      <c r="N24" s="42"/>
      <c r="O24" s="3"/>
      <c r="P24" s="3" t="s">
        <v>29</v>
      </c>
      <c r="Q24" s="4">
        <v>0.3</v>
      </c>
      <c r="R24" s="42"/>
      <c r="S24" s="40"/>
    </row>
    <row r="25" spans="1:19" x14ac:dyDescent="0.25">
      <c r="A25" s="14">
        <v>9</v>
      </c>
      <c r="B25" s="21" t="s">
        <v>52</v>
      </c>
      <c r="C25" s="16"/>
      <c r="D25" s="17">
        <f>'FEBRUARY 20'!H25:H43</f>
        <v>0</v>
      </c>
      <c r="E25" s="18">
        <v>1500</v>
      </c>
      <c r="F25" s="17">
        <f>C25+D25+E25</f>
        <v>1500</v>
      </c>
      <c r="G25" s="19"/>
      <c r="H25" s="20">
        <f t="shared" si="6"/>
        <v>1500</v>
      </c>
      <c r="L25" s="43" t="s">
        <v>30</v>
      </c>
      <c r="M25" s="42">
        <f>N18</f>
        <v>0</v>
      </c>
      <c r="O25" s="3"/>
      <c r="P25" s="3"/>
      <c r="Q25" s="42"/>
      <c r="R25" s="3"/>
      <c r="S25" s="40"/>
    </row>
    <row r="26" spans="1:19" x14ac:dyDescent="0.25">
      <c r="A26" s="14">
        <v>10</v>
      </c>
      <c r="B26" s="21" t="s">
        <v>53</v>
      </c>
      <c r="C26" s="16"/>
      <c r="D26" s="17">
        <f>'FEBRUARY 20'!H26:H44</f>
        <v>0</v>
      </c>
      <c r="E26" s="18">
        <v>1500</v>
      </c>
      <c r="F26" s="17">
        <f>C26+D26+E26</f>
        <v>1500</v>
      </c>
      <c r="G26" s="19">
        <v>1500</v>
      </c>
      <c r="H26" s="20">
        <f t="shared" si="6"/>
        <v>0</v>
      </c>
      <c r="I26" t="s">
        <v>101</v>
      </c>
      <c r="L26" s="43" t="s">
        <v>9</v>
      </c>
      <c r="M26" s="42">
        <f>'FEBRUARY 20'!O32</f>
        <v>2800.2999999999993</v>
      </c>
      <c r="N26" s="3"/>
      <c r="O26" s="3"/>
      <c r="P26" s="43" t="s">
        <v>9</v>
      </c>
      <c r="Q26" s="42">
        <f>'FEBRUARY 20'!S32</f>
        <v>-199.70000000000073</v>
      </c>
      <c r="R26" s="3"/>
      <c r="S26" s="40"/>
    </row>
    <row r="27" spans="1:19" x14ac:dyDescent="0.25">
      <c r="A27" s="14">
        <v>11</v>
      </c>
      <c r="B27" s="15" t="s">
        <v>54</v>
      </c>
      <c r="C27" s="16"/>
      <c r="D27" s="17">
        <f>'FEBRUARY 20'!H27:H45</f>
        <v>0</v>
      </c>
      <c r="E27" s="18">
        <v>1500</v>
      </c>
      <c r="F27" s="17">
        <f>C27+D27+E27</f>
        <v>1500</v>
      </c>
      <c r="G27" s="19"/>
      <c r="H27" s="20">
        <f>F27-G27</f>
        <v>1500</v>
      </c>
      <c r="L27" s="43" t="s">
        <v>2</v>
      </c>
      <c r="M27" s="42">
        <f>M21+M25+M26</f>
        <v>14800.3</v>
      </c>
      <c r="N27" s="3"/>
      <c r="O27" s="3"/>
      <c r="P27" s="43" t="s">
        <v>2</v>
      </c>
      <c r="Q27" s="42">
        <f>Q21+Q23+Q26+Q24</f>
        <v>5800.5999999999995</v>
      </c>
      <c r="R27" s="3"/>
      <c r="S27" s="40"/>
    </row>
    <row r="28" spans="1:19" x14ac:dyDescent="0.25">
      <c r="A28" s="14">
        <v>12</v>
      </c>
      <c r="B28" s="21" t="s">
        <v>55</v>
      </c>
      <c r="C28" s="16"/>
      <c r="D28" s="17">
        <f>'FEBRUARY 20'!H28:H46</f>
        <v>0</v>
      </c>
      <c r="E28" s="18">
        <v>1500</v>
      </c>
      <c r="F28" s="17">
        <f t="shared" si="5"/>
        <v>1500</v>
      </c>
      <c r="G28" s="19"/>
      <c r="H28" s="20">
        <f t="shared" si="6"/>
        <v>1500</v>
      </c>
      <c r="L28" s="44" t="s">
        <v>31</v>
      </c>
      <c r="M28" s="4"/>
      <c r="N28" s="45"/>
      <c r="O28" s="3"/>
      <c r="P28" s="44" t="s">
        <v>31</v>
      </c>
      <c r="Q28" s="42"/>
      <c r="R28" s="45"/>
      <c r="S28" s="40"/>
    </row>
    <row r="29" spans="1:19" x14ac:dyDescent="0.25">
      <c r="A29" s="14">
        <v>13</v>
      </c>
      <c r="B29" s="21" t="s">
        <v>107</v>
      </c>
      <c r="C29" s="16"/>
      <c r="D29" s="17">
        <f>'FEBRUARY 20'!H29:H47</f>
        <v>0</v>
      </c>
      <c r="E29" s="18">
        <v>2000</v>
      </c>
      <c r="F29" s="17">
        <f t="shared" si="5"/>
        <v>2000</v>
      </c>
      <c r="G29" s="19">
        <v>2000</v>
      </c>
      <c r="H29" s="20">
        <f>F29-G29</f>
        <v>0</v>
      </c>
      <c r="I29" t="s">
        <v>37</v>
      </c>
      <c r="L29" s="46"/>
      <c r="M29" s="51"/>
      <c r="N29" s="47"/>
      <c r="O29" s="48"/>
      <c r="P29" s="46"/>
      <c r="Q29" s="42"/>
      <c r="R29" s="47"/>
      <c r="S29" s="49"/>
    </row>
    <row r="30" spans="1:19" ht="22.5" x14ac:dyDescent="0.25">
      <c r="A30" s="14">
        <v>14</v>
      </c>
      <c r="B30" s="21" t="s">
        <v>56</v>
      </c>
      <c r="C30" s="16"/>
      <c r="D30" s="17">
        <f>'FEBRUARY 20'!H30:H48</f>
        <v>0</v>
      </c>
      <c r="E30" s="18">
        <v>2500</v>
      </c>
      <c r="F30" s="17">
        <f t="shared" si="5"/>
        <v>2500</v>
      </c>
      <c r="G30" s="19"/>
      <c r="H30" s="20">
        <f t="shared" si="6"/>
        <v>2500</v>
      </c>
      <c r="L30" s="50" t="s">
        <v>59</v>
      </c>
      <c r="N30" s="52">
        <f>P7+P14</f>
        <v>6000</v>
      </c>
      <c r="O30" s="51"/>
      <c r="P30" s="50" t="s">
        <v>59</v>
      </c>
      <c r="R30" s="52">
        <f>P7+Q14</f>
        <v>6000</v>
      </c>
      <c r="S30" s="49"/>
    </row>
    <row r="31" spans="1:19" ht="22.5" x14ac:dyDescent="0.25">
      <c r="A31" s="14">
        <v>15</v>
      </c>
      <c r="B31" s="21" t="s">
        <v>85</v>
      </c>
      <c r="C31" s="16"/>
      <c r="D31" s="17">
        <f>'FEBRUARY 20'!H31:H52</f>
        <v>0</v>
      </c>
      <c r="E31" s="18">
        <v>2500</v>
      </c>
      <c r="F31" s="17">
        <f>C31+D31+E31</f>
        <v>2500</v>
      </c>
      <c r="G31" s="19">
        <v>2500</v>
      </c>
      <c r="H31" s="20">
        <f>F31-G31</f>
        <v>0</v>
      </c>
      <c r="L31" s="50"/>
      <c r="M31" s="51"/>
      <c r="N31" s="52"/>
      <c r="O31" s="51"/>
      <c r="P31" s="50"/>
      <c r="Q31" s="51"/>
      <c r="R31" s="52"/>
      <c r="S31" s="49"/>
    </row>
    <row r="32" spans="1:19" ht="22.5" x14ac:dyDescent="0.25">
      <c r="A32" s="14">
        <v>16</v>
      </c>
      <c r="B32" s="21" t="s">
        <v>57</v>
      </c>
      <c r="C32" s="16"/>
      <c r="D32" s="17">
        <f>'FEBRUARY 20'!H32:H53</f>
        <v>0</v>
      </c>
      <c r="E32" s="18">
        <v>2500</v>
      </c>
      <c r="F32" s="17">
        <f>C32+D32+E32</f>
        <v>2500</v>
      </c>
      <c r="G32" s="19">
        <v>2500</v>
      </c>
      <c r="H32" s="20">
        <f>F32-G32</f>
        <v>0</v>
      </c>
      <c r="I32" t="s">
        <v>102</v>
      </c>
      <c r="L32" s="2" t="s">
        <v>2</v>
      </c>
      <c r="M32" s="53">
        <f>M21+M23+M24+M25+M26-N22-N24</f>
        <v>14800.599999999999</v>
      </c>
      <c r="N32" s="54">
        <f>SUM(N29:N31)</f>
        <v>6000</v>
      </c>
      <c r="O32" s="54">
        <f>M32-N32</f>
        <v>8800.5999999999985</v>
      </c>
      <c r="P32" s="2" t="s">
        <v>2</v>
      </c>
      <c r="Q32" s="53">
        <f>Q21+Q23+Q24+Q26-R22-R24</f>
        <v>5800.5999999999995</v>
      </c>
      <c r="R32" s="54">
        <f>SUM(R29:R31)</f>
        <v>6000</v>
      </c>
      <c r="S32" s="54">
        <f>Q32-R32</f>
        <v>-199.40000000000055</v>
      </c>
    </row>
    <row r="33" spans="1:19" x14ac:dyDescent="0.25">
      <c r="A33" s="14">
        <v>17</v>
      </c>
      <c r="B33" s="21" t="s">
        <v>47</v>
      </c>
      <c r="C33" s="16"/>
      <c r="D33" s="17">
        <f>'FEBRUARY 20'!H33:H54</f>
        <v>0</v>
      </c>
      <c r="E33" s="18"/>
      <c r="F33" s="17"/>
      <c r="G33" s="19"/>
      <c r="H33" s="20"/>
      <c r="J33" s="58">
        <f>G76+G14+G18+G21+G24+G28+G29+G30+G31+G26+G22+G7</f>
        <v>10500</v>
      </c>
      <c r="L33" s="55"/>
      <c r="M33" s="56"/>
      <c r="N33" s="57"/>
      <c r="O33" s="57"/>
      <c r="P33" s="55"/>
      <c r="Q33" s="56"/>
      <c r="R33" s="57"/>
      <c r="S33" s="57"/>
    </row>
    <row r="34" spans="1:19" x14ac:dyDescent="0.25">
      <c r="A34" s="14" t="s">
        <v>74</v>
      </c>
      <c r="B34" s="21" t="s">
        <v>76</v>
      </c>
      <c r="C34" s="16"/>
      <c r="D34" s="17">
        <f>'FEBRUARY 20'!H34:H55</f>
        <v>0</v>
      </c>
      <c r="E34" s="18"/>
      <c r="F34" s="17"/>
      <c r="G34" s="19"/>
      <c r="H34" s="20"/>
      <c r="L34" s="55"/>
      <c r="M34" s="56"/>
      <c r="N34" s="57"/>
      <c r="O34" s="57"/>
      <c r="P34" s="55"/>
      <c r="Q34" s="56"/>
      <c r="R34" s="57"/>
      <c r="S34" s="57"/>
    </row>
    <row r="35" spans="1:19" ht="22.5" x14ac:dyDescent="0.25">
      <c r="A35" s="14" t="s">
        <v>75</v>
      </c>
      <c r="B35" s="21" t="s">
        <v>77</v>
      </c>
      <c r="C35" s="16"/>
      <c r="D35" s="17"/>
      <c r="E35" s="18"/>
      <c r="F35" s="17">
        <f t="shared" si="5"/>
        <v>0</v>
      </c>
      <c r="G35" s="19"/>
      <c r="H35" s="20">
        <f t="shared" si="6"/>
        <v>0</v>
      </c>
      <c r="L35" s="6" t="s">
        <v>32</v>
      </c>
      <c r="M35" s="1"/>
      <c r="O35" s="6" t="s">
        <v>33</v>
      </c>
      <c r="R35" s="6" t="s">
        <v>34</v>
      </c>
      <c r="S35" s="37"/>
    </row>
    <row r="36" spans="1:19" x14ac:dyDescent="0.25">
      <c r="A36" s="14"/>
      <c r="B36" s="27"/>
      <c r="C36" s="28">
        <f>SUM(C17:C35)</f>
        <v>0</v>
      </c>
      <c r="D36" s="17">
        <f>SUM(D17:D35)</f>
        <v>0</v>
      </c>
      <c r="E36" s="29">
        <f>SUM(E17:E35)</f>
        <v>26000</v>
      </c>
      <c r="F36" s="17">
        <f>SUM(F17:F35)</f>
        <v>26000</v>
      </c>
      <c r="G36" s="30">
        <f>SUM(G17:G35)</f>
        <v>11500</v>
      </c>
      <c r="H36" s="20">
        <f>F36-G36</f>
        <v>14500</v>
      </c>
      <c r="L36" s="6" t="s">
        <v>10</v>
      </c>
      <c r="M36" s="6"/>
      <c r="O36" s="6" t="s">
        <v>11</v>
      </c>
      <c r="R36" s="6" t="s">
        <v>61</v>
      </c>
    </row>
    <row r="37" spans="1:19" x14ac:dyDescent="0.25">
      <c r="A37" s="33" t="s">
        <v>3</v>
      </c>
      <c r="B37" s="34"/>
      <c r="C37" s="35"/>
      <c r="D37" s="34"/>
      <c r="E37" s="36"/>
      <c r="F37" s="34"/>
      <c r="G37" s="6"/>
      <c r="H37" s="37"/>
    </row>
    <row r="38" spans="1:19" x14ac:dyDescent="0.25">
      <c r="A38" s="38" t="s">
        <v>4</v>
      </c>
      <c r="B38" s="38" t="s">
        <v>5</v>
      </c>
      <c r="C38" s="38" t="s">
        <v>6</v>
      </c>
      <c r="D38" s="38" t="s">
        <v>27</v>
      </c>
      <c r="E38" s="38" t="s">
        <v>4</v>
      </c>
      <c r="F38" s="38" t="s">
        <v>5</v>
      </c>
      <c r="G38" s="38" t="s">
        <v>6</v>
      </c>
      <c r="H38" s="39" t="s">
        <v>7</v>
      </c>
      <c r="J38" s="60"/>
    </row>
    <row r="39" spans="1:19" x14ac:dyDescent="0.25">
      <c r="A39" s="3" t="s">
        <v>81</v>
      </c>
      <c r="B39" s="40">
        <f>E36+E15</f>
        <v>38500</v>
      </c>
      <c r="C39" s="41"/>
      <c r="D39" s="41"/>
      <c r="E39" s="3" t="s">
        <v>81</v>
      </c>
      <c r="F39" s="40">
        <f>G36+G15</f>
        <v>24000</v>
      </c>
      <c r="G39" s="41"/>
      <c r="H39" s="40"/>
      <c r="J39" s="58"/>
    </row>
    <row r="40" spans="1:19" x14ac:dyDescent="0.25">
      <c r="A40" s="3" t="s">
        <v>28</v>
      </c>
      <c r="B40" s="4">
        <v>0.1</v>
      </c>
      <c r="C40" s="42">
        <f>B39*B40</f>
        <v>3850</v>
      </c>
      <c r="D40" s="3"/>
      <c r="E40" s="3" t="s">
        <v>28</v>
      </c>
      <c r="F40" s="4">
        <v>0.1</v>
      </c>
      <c r="G40" s="42">
        <f>C40</f>
        <v>3850</v>
      </c>
      <c r="H40" s="40"/>
    </row>
    <row r="41" spans="1:19" x14ac:dyDescent="0.25">
      <c r="A41" s="43"/>
      <c r="B41" s="42"/>
      <c r="C41" s="3"/>
      <c r="D41" s="3"/>
      <c r="E41" s="43"/>
      <c r="F41" s="42"/>
      <c r="G41" s="3"/>
      <c r="H41" s="40"/>
      <c r="J41" s="58">
        <f>F39-J42-G48</f>
        <v>7600</v>
      </c>
    </row>
    <row r="42" spans="1:19" x14ac:dyDescent="0.25">
      <c r="A42" s="3" t="s">
        <v>29</v>
      </c>
      <c r="B42" s="4">
        <v>0.3</v>
      </c>
      <c r="C42" s="42"/>
      <c r="D42" s="3"/>
      <c r="E42" s="3" t="s">
        <v>29</v>
      </c>
      <c r="F42" s="4">
        <v>0.3</v>
      </c>
      <c r="G42" s="42"/>
      <c r="H42" s="40"/>
      <c r="J42" s="58">
        <f>F40*F39</f>
        <v>2400</v>
      </c>
    </row>
    <row r="43" spans="1:19" x14ac:dyDescent="0.25">
      <c r="A43" s="43" t="s">
        <v>30</v>
      </c>
      <c r="B43" s="42"/>
      <c r="D43" s="3"/>
      <c r="E43" s="3"/>
      <c r="F43" s="42"/>
      <c r="L43" s="59">
        <f>G48-3500</f>
        <v>10500</v>
      </c>
    </row>
    <row r="44" spans="1:19" x14ac:dyDescent="0.25">
      <c r="A44" s="43" t="s">
        <v>9</v>
      </c>
      <c r="B44" s="42"/>
      <c r="C44" s="3"/>
      <c r="D44" s="3"/>
      <c r="E44" s="43" t="s">
        <v>9</v>
      </c>
      <c r="F44" s="42"/>
      <c r="G44" s="3"/>
      <c r="H44" s="40"/>
    </row>
    <row r="45" spans="1:19" x14ac:dyDescent="0.25">
      <c r="A45" s="43" t="s">
        <v>2</v>
      </c>
      <c r="B45" s="42">
        <f>B39+B41+B44+B43</f>
        <v>38500</v>
      </c>
      <c r="C45" s="3"/>
      <c r="D45" s="3"/>
      <c r="E45" s="43" t="s">
        <v>2</v>
      </c>
      <c r="F45" s="42">
        <f>F39+F44</f>
        <v>24000</v>
      </c>
      <c r="G45" s="3"/>
      <c r="H45" s="40"/>
      <c r="I45" s="58">
        <f>F39-G40</f>
        <v>20150</v>
      </c>
    </row>
    <row r="46" spans="1:19" x14ac:dyDescent="0.25">
      <c r="A46" s="44" t="s">
        <v>31</v>
      </c>
      <c r="B46" s="4"/>
      <c r="C46" s="45"/>
      <c r="D46" s="3"/>
      <c r="E46" s="44" t="s">
        <v>31</v>
      </c>
      <c r="F46" s="4"/>
      <c r="G46" s="45"/>
      <c r="H46" s="40"/>
    </row>
    <row r="47" spans="1:19" x14ac:dyDescent="0.25">
      <c r="A47" s="46" t="s">
        <v>88</v>
      </c>
      <c r="B47" s="51"/>
      <c r="C47" s="47">
        <v>1500</v>
      </c>
      <c r="D47" s="48"/>
      <c r="E47" s="46"/>
      <c r="F47" s="51"/>
      <c r="G47" s="47"/>
      <c r="H47" s="49"/>
    </row>
    <row r="48" spans="1:19" x14ac:dyDescent="0.25">
      <c r="A48" s="50" t="s">
        <v>59</v>
      </c>
      <c r="C48" s="52">
        <f>F9+F10+F19+F32+F20+F29</f>
        <v>14000</v>
      </c>
      <c r="D48" s="51"/>
      <c r="E48" s="50" t="s">
        <v>59</v>
      </c>
      <c r="F48" s="51"/>
      <c r="G48" s="52">
        <f>E9+E10+E20+E26+G29+G32</f>
        <v>14000</v>
      </c>
      <c r="H48" s="49"/>
    </row>
    <row r="49" spans="1:8" x14ac:dyDescent="0.25">
      <c r="A49" s="50" t="s">
        <v>109</v>
      </c>
      <c r="B49" s="51"/>
      <c r="C49" s="52">
        <v>6150</v>
      </c>
      <c r="D49" s="51"/>
      <c r="E49" s="50" t="s">
        <v>109</v>
      </c>
      <c r="F49" s="51"/>
      <c r="G49" s="52">
        <v>6150</v>
      </c>
      <c r="H49" s="49"/>
    </row>
    <row r="50" spans="1:8" x14ac:dyDescent="0.25">
      <c r="A50" s="2" t="s">
        <v>2</v>
      </c>
      <c r="B50" s="53">
        <f>B39+B41+B42+B43+B44-C40-C42</f>
        <v>34650.300000000003</v>
      </c>
      <c r="C50" s="54">
        <f>SUM(C47:C49)</f>
        <v>21650</v>
      </c>
      <c r="D50" s="54">
        <f>B50-C50</f>
        <v>13000.300000000003</v>
      </c>
      <c r="E50" s="2" t="s">
        <v>2</v>
      </c>
      <c r="F50" s="53">
        <f>F39+F42+F44-G40-G42</f>
        <v>20150.3</v>
      </c>
      <c r="G50" s="54">
        <f>SUM(G47:G49)</f>
        <v>20150</v>
      </c>
      <c r="H50" s="54">
        <f>F50-G50</f>
        <v>0.2999999999992724</v>
      </c>
    </row>
    <row r="51" spans="1:8" x14ac:dyDescent="0.25">
      <c r="A51" s="6" t="s">
        <v>32</v>
      </c>
      <c r="B51" s="1"/>
      <c r="D51" s="6" t="s">
        <v>33</v>
      </c>
      <c r="G51" s="6" t="s">
        <v>34</v>
      </c>
      <c r="H51" s="37"/>
    </row>
    <row r="52" spans="1:8" x14ac:dyDescent="0.25">
      <c r="A52" s="6" t="s">
        <v>10</v>
      </c>
      <c r="B52" s="6"/>
      <c r="D52" s="6" t="s">
        <v>11</v>
      </c>
      <c r="G52" s="6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B1" workbookViewId="0">
      <selection activeCell="N22" sqref="N22"/>
    </sheetView>
  </sheetViews>
  <sheetFormatPr defaultRowHeight="15" x14ac:dyDescent="0.25"/>
  <cols>
    <col min="2" max="2" width="13.28515625" customWidth="1"/>
    <col min="8" max="8" width="12.42578125" customWidth="1"/>
  </cols>
  <sheetData>
    <row r="1" spans="1:19" ht="15.75" x14ac:dyDescent="0.25">
      <c r="C1" s="5" t="s">
        <v>62</v>
      </c>
      <c r="D1" s="6"/>
      <c r="E1" s="6"/>
      <c r="F1" s="6"/>
      <c r="N1" s="5" t="s">
        <v>62</v>
      </c>
      <c r="O1" s="6"/>
      <c r="P1" s="6"/>
      <c r="Q1" s="6"/>
    </row>
    <row r="2" spans="1:19" ht="15.75" x14ac:dyDescent="0.25">
      <c r="C2" s="7" t="s">
        <v>12</v>
      </c>
      <c r="D2" s="8"/>
      <c r="E2" s="6"/>
      <c r="F2" s="6"/>
      <c r="N2" s="7" t="s">
        <v>12</v>
      </c>
      <c r="O2" s="8"/>
      <c r="P2" s="6"/>
      <c r="Q2" s="6"/>
    </row>
    <row r="3" spans="1:19" ht="21" x14ac:dyDescent="0.25">
      <c r="C3" s="8" t="s">
        <v>96</v>
      </c>
      <c r="D3" s="7"/>
      <c r="E3" s="9"/>
      <c r="F3" s="9"/>
      <c r="N3" s="8" t="s">
        <v>98</v>
      </c>
      <c r="O3" s="7"/>
      <c r="P3" s="9"/>
      <c r="Q3" s="9"/>
    </row>
    <row r="4" spans="1:19" x14ac:dyDescent="0.25">
      <c r="D4" s="10" t="s">
        <v>35</v>
      </c>
      <c r="O4" s="10" t="s">
        <v>73</v>
      </c>
    </row>
    <row r="5" spans="1:19" x14ac:dyDescent="0.25">
      <c r="A5" s="11" t="s">
        <v>13</v>
      </c>
      <c r="B5" s="11" t="s">
        <v>0</v>
      </c>
      <c r="C5" s="11" t="s">
        <v>14</v>
      </c>
      <c r="D5" s="11" t="s">
        <v>15</v>
      </c>
      <c r="E5" s="11" t="s">
        <v>1</v>
      </c>
      <c r="F5" s="12" t="s">
        <v>16</v>
      </c>
      <c r="G5" s="11" t="s">
        <v>17</v>
      </c>
      <c r="H5" s="13" t="s">
        <v>18</v>
      </c>
      <c r="L5" s="11" t="s">
        <v>13</v>
      </c>
      <c r="M5" s="11" t="s">
        <v>0</v>
      </c>
      <c r="N5" s="11" t="s">
        <v>14</v>
      </c>
      <c r="O5" s="11" t="s">
        <v>15</v>
      </c>
      <c r="P5" s="11" t="s">
        <v>1</v>
      </c>
      <c r="Q5" s="12" t="s">
        <v>16</v>
      </c>
      <c r="R5" s="11" t="s">
        <v>17</v>
      </c>
      <c r="S5" s="13" t="s">
        <v>18</v>
      </c>
    </row>
    <row r="6" spans="1:19" x14ac:dyDescent="0.25">
      <c r="A6" s="14" t="s">
        <v>19</v>
      </c>
      <c r="B6" s="15" t="s">
        <v>65</v>
      </c>
      <c r="C6" s="16"/>
      <c r="D6" s="17">
        <f>'MARCH 20'!H6:H14</f>
        <v>0</v>
      </c>
      <c r="E6" s="18"/>
      <c r="F6" s="17">
        <f>C6+D6+E6</f>
        <v>0</v>
      </c>
      <c r="G6" s="19"/>
      <c r="H6" s="20">
        <f t="shared" ref="H6:H14" si="0">F6-G6</f>
        <v>0</v>
      </c>
      <c r="L6" s="14" t="s">
        <v>19</v>
      </c>
      <c r="M6" s="15" t="s">
        <v>66</v>
      </c>
      <c r="N6" s="16"/>
      <c r="O6" s="17">
        <f>'MARCH 20'!S6:S14</f>
        <v>4000</v>
      </c>
      <c r="P6">
        <v>2000</v>
      </c>
      <c r="Q6" s="17">
        <f>N6+O6+P11</f>
        <v>6000</v>
      </c>
      <c r="R6" s="19"/>
      <c r="S6" s="20">
        <f t="shared" ref="S6:S14" si="1">Q6-R6</f>
        <v>6000</v>
      </c>
    </row>
    <row r="7" spans="1:19" x14ac:dyDescent="0.25">
      <c r="A7" s="14" t="s">
        <v>20</v>
      </c>
      <c r="B7" s="21" t="s">
        <v>38</v>
      </c>
      <c r="C7" s="16"/>
      <c r="D7" s="17">
        <f>'MARCH 20'!H7:H15</f>
        <v>0</v>
      </c>
      <c r="E7" s="16">
        <v>3000</v>
      </c>
      <c r="F7" s="17">
        <f t="shared" ref="F7:F15" si="2">C7+D7+E7</f>
        <v>3000</v>
      </c>
      <c r="G7" s="17"/>
      <c r="H7" s="20">
        <f t="shared" si="0"/>
        <v>3000</v>
      </c>
      <c r="L7" s="14" t="s">
        <v>20</v>
      </c>
      <c r="M7" s="21" t="s">
        <v>78</v>
      </c>
      <c r="N7" s="16"/>
      <c r="O7" s="17">
        <f>'MARCH 20'!S7:S15</f>
        <v>0</v>
      </c>
      <c r="P7" s="16">
        <v>2000</v>
      </c>
      <c r="Q7" s="17">
        <f>N7+O7+P7</f>
        <v>2000</v>
      </c>
      <c r="R7" s="17"/>
      <c r="S7" s="20">
        <f t="shared" si="1"/>
        <v>2000</v>
      </c>
    </row>
    <row r="8" spans="1:19" x14ac:dyDescent="0.25">
      <c r="A8" s="14" t="s">
        <v>21</v>
      </c>
      <c r="B8" s="22" t="s">
        <v>39</v>
      </c>
      <c r="C8" s="22"/>
      <c r="D8" s="17">
        <f>'MARCH 20'!H8:H16</f>
        <v>0</v>
      </c>
      <c r="E8" s="22">
        <v>3000</v>
      </c>
      <c r="F8" s="17">
        <f t="shared" si="2"/>
        <v>3000</v>
      </c>
      <c r="G8" s="22"/>
      <c r="H8" s="20">
        <f t="shared" si="0"/>
        <v>3000</v>
      </c>
      <c r="L8" s="14" t="s">
        <v>21</v>
      </c>
      <c r="M8" s="22"/>
      <c r="N8" s="22"/>
      <c r="O8" s="17">
        <f>'MARCH 20'!S8:S16</f>
        <v>0</v>
      </c>
      <c r="P8" s="22"/>
      <c r="Q8" s="17">
        <f t="shared" ref="Q8:Q15" si="3">N8+O8+P8</f>
        <v>0</v>
      </c>
      <c r="R8" s="22"/>
      <c r="S8" s="20">
        <f t="shared" si="1"/>
        <v>0</v>
      </c>
    </row>
    <row r="9" spans="1:19" x14ac:dyDescent="0.25">
      <c r="A9" s="23" t="s">
        <v>22</v>
      </c>
      <c r="B9" s="21" t="s">
        <v>40</v>
      </c>
      <c r="C9" s="22"/>
      <c r="D9" s="17">
        <f>'MARCH 20'!H9:H17</f>
        <v>0</v>
      </c>
      <c r="E9" s="22">
        <v>3000</v>
      </c>
      <c r="F9" s="17">
        <f t="shared" si="2"/>
        <v>3000</v>
      </c>
      <c r="G9" s="20"/>
      <c r="H9" s="20">
        <f t="shared" si="0"/>
        <v>3000</v>
      </c>
      <c r="I9" t="s">
        <v>37</v>
      </c>
      <c r="L9" s="23" t="s">
        <v>22</v>
      </c>
      <c r="M9" s="21" t="s">
        <v>67</v>
      </c>
      <c r="N9" s="22"/>
      <c r="O9" s="17">
        <f>'MARCH 20'!S9:S17</f>
        <v>2000</v>
      </c>
      <c r="P9" s="22">
        <v>2000</v>
      </c>
      <c r="Q9" s="17">
        <f>N9+O9+P9</f>
        <v>4000</v>
      </c>
      <c r="R9" s="20"/>
      <c r="S9" s="20">
        <f>Q9-R9</f>
        <v>4000</v>
      </c>
    </row>
    <row r="10" spans="1:19" x14ac:dyDescent="0.25">
      <c r="A10" s="24" t="s">
        <v>23</v>
      </c>
      <c r="B10" s="21" t="s">
        <v>41</v>
      </c>
      <c r="C10" s="16"/>
      <c r="D10" s="17">
        <f>'MARCH 20'!H10:H18</f>
        <v>0</v>
      </c>
      <c r="E10" s="16">
        <v>3000</v>
      </c>
      <c r="F10" s="17">
        <f t="shared" si="2"/>
        <v>3000</v>
      </c>
      <c r="G10" s="19"/>
      <c r="H10" s="20">
        <f>F10-G10</f>
        <v>3000</v>
      </c>
      <c r="I10" t="s">
        <v>89</v>
      </c>
      <c r="L10" s="24" t="s">
        <v>23</v>
      </c>
      <c r="M10" s="21" t="s">
        <v>68</v>
      </c>
      <c r="N10" s="16"/>
      <c r="O10" s="17">
        <f>'MARCH 20'!S10:S18</f>
        <v>0</v>
      </c>
      <c r="P10" s="16"/>
      <c r="Q10" s="17">
        <f t="shared" si="3"/>
        <v>0</v>
      </c>
      <c r="R10" s="19"/>
      <c r="S10" s="20">
        <f t="shared" si="1"/>
        <v>0</v>
      </c>
    </row>
    <row r="11" spans="1:19" x14ac:dyDescent="0.25">
      <c r="A11" s="25" t="s">
        <v>24</v>
      </c>
      <c r="B11" s="15"/>
      <c r="C11" s="22"/>
      <c r="D11" s="17">
        <f>'MARCH 20'!H11:H19</f>
        <v>0</v>
      </c>
      <c r="E11" s="22"/>
      <c r="F11" s="17">
        <f t="shared" si="2"/>
        <v>0</v>
      </c>
      <c r="G11" s="26"/>
      <c r="H11" s="20">
        <f>F11-G11</f>
        <v>0</v>
      </c>
      <c r="L11" s="25" t="s">
        <v>24</v>
      </c>
      <c r="M11" s="15" t="s">
        <v>69</v>
      </c>
      <c r="N11" s="22"/>
      <c r="O11" s="17">
        <f>'MARCH 20'!S11:S19</f>
        <v>4000</v>
      </c>
      <c r="P11" s="18">
        <v>2000</v>
      </c>
      <c r="Q11" s="17">
        <f>N11+O11+P11</f>
        <v>6000</v>
      </c>
      <c r="R11" s="26"/>
      <c r="S11" s="20">
        <f t="shared" si="1"/>
        <v>6000</v>
      </c>
    </row>
    <row r="12" spans="1:19" x14ac:dyDescent="0.25">
      <c r="A12" s="14" t="s">
        <v>25</v>
      </c>
      <c r="B12" s="15"/>
      <c r="C12" s="16"/>
      <c r="D12" s="17">
        <f>'MARCH 20'!H12:H20</f>
        <v>0</v>
      </c>
      <c r="E12" s="16"/>
      <c r="F12" s="17">
        <f t="shared" si="2"/>
        <v>0</v>
      </c>
      <c r="G12" s="19"/>
      <c r="H12" s="20">
        <f t="shared" si="0"/>
        <v>0</v>
      </c>
      <c r="L12" s="14" t="s">
        <v>25</v>
      </c>
      <c r="M12" s="15" t="s">
        <v>70</v>
      </c>
      <c r="N12" s="16"/>
      <c r="O12" s="17">
        <f>'MARCH 20'!S12:S20</f>
        <v>1000</v>
      </c>
      <c r="P12" s="16"/>
      <c r="Q12" s="17">
        <f t="shared" si="3"/>
        <v>1000</v>
      </c>
      <c r="R12" s="19"/>
      <c r="S12" s="20">
        <f t="shared" si="1"/>
        <v>1000</v>
      </c>
    </row>
    <row r="13" spans="1:19" x14ac:dyDescent="0.25">
      <c r="A13" s="14"/>
      <c r="B13" s="15"/>
      <c r="C13" s="16"/>
      <c r="D13" s="17">
        <f>'MARCH 20'!H13:H21</f>
        <v>0</v>
      </c>
      <c r="E13" s="16"/>
      <c r="F13" s="17"/>
      <c r="G13" s="19"/>
      <c r="H13" s="20"/>
      <c r="L13" s="14" t="s">
        <v>26</v>
      </c>
      <c r="M13" s="15" t="s">
        <v>79</v>
      </c>
      <c r="N13" s="16"/>
      <c r="O13" s="17">
        <f>'MARCH 20'!S13:S21</f>
        <v>2000</v>
      </c>
      <c r="P13" s="16">
        <v>2000</v>
      </c>
      <c r="Q13" s="17">
        <f>N13+O13+P13</f>
        <v>4000</v>
      </c>
      <c r="R13" s="19"/>
      <c r="S13" s="20">
        <f t="shared" si="1"/>
        <v>4000</v>
      </c>
    </row>
    <row r="14" spans="1:19" x14ac:dyDescent="0.25">
      <c r="A14" s="14" t="s">
        <v>26</v>
      </c>
      <c r="B14" s="15"/>
      <c r="C14" s="16"/>
      <c r="D14" s="17">
        <f>'MARCH 20'!H14:H22</f>
        <v>0</v>
      </c>
      <c r="E14" s="16"/>
      <c r="F14" s="17">
        <f t="shared" si="2"/>
        <v>0</v>
      </c>
      <c r="G14" s="19"/>
      <c r="H14" s="20">
        <f t="shared" si="0"/>
        <v>0</v>
      </c>
      <c r="L14" s="14" t="s">
        <v>71</v>
      </c>
      <c r="M14" s="15" t="s">
        <v>72</v>
      </c>
      <c r="N14" s="16"/>
      <c r="O14" s="17">
        <f>'MARCH 20'!S14:S22</f>
        <v>0</v>
      </c>
      <c r="P14" s="16">
        <v>4000</v>
      </c>
      <c r="Q14" s="17">
        <f t="shared" si="3"/>
        <v>4000</v>
      </c>
      <c r="R14" s="19"/>
      <c r="S14" s="20">
        <f t="shared" si="1"/>
        <v>4000</v>
      </c>
    </row>
    <row r="15" spans="1:19" x14ac:dyDescent="0.25">
      <c r="A15" s="14"/>
      <c r="B15" s="27" t="s">
        <v>2</v>
      </c>
      <c r="C15" s="28">
        <f>SUM(C6:C14)</f>
        <v>0</v>
      </c>
      <c r="D15" s="17">
        <f>SUM(D6:D14)</f>
        <v>0</v>
      </c>
      <c r="E15" s="29">
        <f>SUM(E6:E14)</f>
        <v>12000</v>
      </c>
      <c r="F15" s="17">
        <f t="shared" si="2"/>
        <v>12000</v>
      </c>
      <c r="G15" s="30">
        <f>SUM(G6:G14)</f>
        <v>0</v>
      </c>
      <c r="H15" s="31">
        <f>SUM(H6:H14)</f>
        <v>12000</v>
      </c>
      <c r="L15" s="14"/>
      <c r="M15" s="27" t="s">
        <v>2</v>
      </c>
      <c r="N15" s="28">
        <f>SUM(N6:N14)</f>
        <v>0</v>
      </c>
      <c r="O15" s="17">
        <f>SUM(O6:O14)</f>
        <v>13000</v>
      </c>
      <c r="P15" s="29">
        <f>SUM(P7:P14)</f>
        <v>12000</v>
      </c>
      <c r="Q15" s="17">
        <f t="shared" si="3"/>
        <v>25000</v>
      </c>
      <c r="R15" s="30">
        <f>SUM(R6:R14)</f>
        <v>0</v>
      </c>
      <c r="S15" s="31">
        <f>SUM(S6:S14)</f>
        <v>27000</v>
      </c>
    </row>
    <row r="16" spans="1:19" x14ac:dyDescent="0.25">
      <c r="C16" s="10"/>
      <c r="D16" s="10" t="s">
        <v>36</v>
      </c>
      <c r="E16" s="10"/>
    </row>
    <row r="17" spans="1:19" ht="22.5" x14ac:dyDescent="0.25">
      <c r="A17" s="14">
        <v>1</v>
      </c>
      <c r="B17" s="21" t="s">
        <v>44</v>
      </c>
      <c r="C17" s="16"/>
      <c r="D17" s="17">
        <f>'MARCH 20'!H17:H35</f>
        <v>1500</v>
      </c>
      <c r="E17" s="18">
        <v>1500</v>
      </c>
      <c r="F17" s="17">
        <f t="shared" ref="F17:F35" si="4">C17+D17+E17</f>
        <v>3000</v>
      </c>
      <c r="G17" s="17"/>
      <c r="H17" s="20">
        <f t="shared" ref="H17:H35" si="5">F17-G17</f>
        <v>3000</v>
      </c>
    </row>
    <row r="18" spans="1:19" x14ac:dyDescent="0.25">
      <c r="A18" s="14">
        <v>2</v>
      </c>
      <c r="B18" s="21"/>
      <c r="C18" s="16"/>
      <c r="D18" s="17">
        <f>'MARCH 20'!H18:H36</f>
        <v>0</v>
      </c>
      <c r="E18" s="18"/>
      <c r="F18" s="17">
        <f t="shared" si="4"/>
        <v>0</v>
      </c>
      <c r="G18" s="17"/>
      <c r="H18" s="20">
        <f t="shared" si="5"/>
        <v>0</v>
      </c>
    </row>
    <row r="19" spans="1:19" x14ac:dyDescent="0.25">
      <c r="A19" s="14">
        <v>3</v>
      </c>
      <c r="B19" s="22" t="s">
        <v>46</v>
      </c>
      <c r="C19" s="22"/>
      <c r="D19" s="17">
        <f>'MARCH 20'!H19:H37</f>
        <v>1500</v>
      </c>
      <c r="E19" s="18">
        <v>1500</v>
      </c>
      <c r="F19" s="17">
        <f t="shared" si="4"/>
        <v>3000</v>
      </c>
      <c r="G19" s="22"/>
      <c r="H19" s="20">
        <f t="shared" si="5"/>
        <v>3000</v>
      </c>
      <c r="I19" t="s">
        <v>37</v>
      </c>
      <c r="L19" s="33" t="s">
        <v>3</v>
      </c>
      <c r="M19" s="34"/>
      <c r="N19" s="35"/>
      <c r="O19" s="34"/>
      <c r="P19" s="36"/>
      <c r="Q19" s="34"/>
      <c r="R19" s="6"/>
      <c r="S19" s="37"/>
    </row>
    <row r="20" spans="1:19" x14ac:dyDescent="0.25">
      <c r="A20" s="14">
        <v>4</v>
      </c>
      <c r="B20" s="21" t="s">
        <v>95</v>
      </c>
      <c r="C20" s="22"/>
      <c r="D20" s="17">
        <f>'MARCH 20'!H20:H38</f>
        <v>0</v>
      </c>
      <c r="E20" s="18"/>
      <c r="F20" s="17">
        <f t="shared" si="4"/>
        <v>0</v>
      </c>
      <c r="G20" s="20"/>
      <c r="H20" s="20">
        <f t="shared" si="5"/>
        <v>0</v>
      </c>
      <c r="L20" s="38" t="s">
        <v>4</v>
      </c>
      <c r="M20" s="38" t="s">
        <v>5</v>
      </c>
      <c r="N20" s="38" t="s">
        <v>6</v>
      </c>
      <c r="O20" s="38" t="s">
        <v>27</v>
      </c>
      <c r="P20" s="38" t="s">
        <v>4</v>
      </c>
      <c r="Q20" s="38" t="s">
        <v>5</v>
      </c>
      <c r="R20" s="38" t="s">
        <v>6</v>
      </c>
      <c r="S20" s="39" t="s">
        <v>7</v>
      </c>
    </row>
    <row r="21" spans="1:19" x14ac:dyDescent="0.25">
      <c r="A21" s="14">
        <v>5</v>
      </c>
      <c r="B21" s="21" t="s">
        <v>48</v>
      </c>
      <c r="C21" s="16"/>
      <c r="D21" s="17">
        <f>'MARCH 20'!H21:H39</f>
        <v>1500</v>
      </c>
      <c r="E21" s="18">
        <v>1500</v>
      </c>
      <c r="F21" s="17">
        <f t="shared" si="4"/>
        <v>3000</v>
      </c>
      <c r="G21" s="19"/>
      <c r="H21" s="20">
        <f t="shared" si="5"/>
        <v>3000</v>
      </c>
      <c r="L21" s="3" t="s">
        <v>97</v>
      </c>
      <c r="M21" s="40">
        <f>P15</f>
        <v>12000</v>
      </c>
      <c r="N21" s="41"/>
      <c r="O21" s="41"/>
      <c r="P21" s="3" t="s">
        <v>97</v>
      </c>
      <c r="Q21" s="40">
        <f>R15</f>
        <v>0</v>
      </c>
      <c r="R21" s="41"/>
      <c r="S21" s="40"/>
    </row>
    <row r="22" spans="1:19" x14ac:dyDescent="0.25">
      <c r="A22" s="14">
        <v>6</v>
      </c>
      <c r="B22" s="15" t="s">
        <v>49</v>
      </c>
      <c r="C22" s="22"/>
      <c r="D22" s="17">
        <f>'MARCH 20'!H22:H40</f>
        <v>1500</v>
      </c>
      <c r="E22" s="18">
        <v>1500</v>
      </c>
      <c r="F22" s="17">
        <f t="shared" si="4"/>
        <v>3000</v>
      </c>
      <c r="G22" s="26"/>
      <c r="H22" s="20">
        <f t="shared" si="5"/>
        <v>3000</v>
      </c>
      <c r="L22" s="3" t="s">
        <v>28</v>
      </c>
      <c r="M22" s="4">
        <v>0.1</v>
      </c>
      <c r="N22" s="42"/>
      <c r="O22" s="3"/>
      <c r="P22" s="3" t="s">
        <v>28</v>
      </c>
      <c r="Q22" s="4">
        <v>0.1</v>
      </c>
      <c r="R22" s="42">
        <f>N22</f>
        <v>0</v>
      </c>
      <c r="S22" s="40"/>
    </row>
    <row r="23" spans="1:19" ht="22.5" x14ac:dyDescent="0.25">
      <c r="A23" s="14">
        <v>7</v>
      </c>
      <c r="B23" s="15" t="s">
        <v>50</v>
      </c>
      <c r="C23" s="16"/>
      <c r="D23" s="17">
        <f>'MARCH 20'!H23:H41</f>
        <v>1500</v>
      </c>
      <c r="E23" s="18">
        <v>1500</v>
      </c>
      <c r="F23" s="17">
        <f t="shared" si="4"/>
        <v>3000</v>
      </c>
      <c r="G23" s="19"/>
      <c r="H23" s="20">
        <f t="shared" si="5"/>
        <v>3000</v>
      </c>
      <c r="I23" t="s">
        <v>37</v>
      </c>
      <c r="L23" s="43"/>
      <c r="M23" s="42"/>
      <c r="N23" s="3"/>
      <c r="O23" s="3"/>
      <c r="P23" s="43"/>
      <c r="Q23" s="42"/>
      <c r="R23" s="3"/>
      <c r="S23" s="40"/>
    </row>
    <row r="24" spans="1:19" x14ac:dyDescent="0.25">
      <c r="A24" s="14">
        <v>8</v>
      </c>
      <c r="B24" s="15" t="s">
        <v>51</v>
      </c>
      <c r="C24" s="16"/>
      <c r="D24" s="17">
        <f>'MARCH 20'!H24:H42</f>
        <v>0</v>
      </c>
      <c r="E24" s="18">
        <v>1500</v>
      </c>
      <c r="F24" s="17">
        <f t="shared" si="4"/>
        <v>1500</v>
      </c>
      <c r="G24" s="19"/>
      <c r="H24" s="20">
        <f t="shared" si="5"/>
        <v>1500</v>
      </c>
      <c r="I24" t="s">
        <v>37</v>
      </c>
      <c r="L24" s="3" t="s">
        <v>29</v>
      </c>
      <c r="M24" s="4">
        <v>0.3</v>
      </c>
      <c r="N24" s="42"/>
      <c r="O24" s="3"/>
      <c r="P24" s="3" t="s">
        <v>29</v>
      </c>
      <c r="Q24" s="4">
        <v>0.3</v>
      </c>
      <c r="R24" s="42"/>
      <c r="S24" s="40"/>
    </row>
    <row r="25" spans="1:19" x14ac:dyDescent="0.25">
      <c r="A25" s="14">
        <v>9</v>
      </c>
      <c r="B25" s="21" t="s">
        <v>52</v>
      </c>
      <c r="C25" s="16"/>
      <c r="D25" s="17">
        <f>'MARCH 20'!H25:H43</f>
        <v>1500</v>
      </c>
      <c r="E25" s="18">
        <v>1500</v>
      </c>
      <c r="F25" s="17">
        <f>C25+D25+E25</f>
        <v>3000</v>
      </c>
      <c r="G25" s="19"/>
      <c r="H25" s="20">
        <f t="shared" si="5"/>
        <v>3000</v>
      </c>
      <c r="L25" s="43" t="s">
        <v>30</v>
      </c>
      <c r="M25" s="42">
        <f>N18</f>
        <v>0</v>
      </c>
      <c r="O25" s="3"/>
      <c r="P25" s="3"/>
      <c r="Q25" s="42"/>
      <c r="R25" s="3"/>
      <c r="S25" s="40"/>
    </row>
    <row r="26" spans="1:19" x14ac:dyDescent="0.25">
      <c r="A26" s="14">
        <v>10</v>
      </c>
      <c r="B26" s="21" t="s">
        <v>53</v>
      </c>
      <c r="C26" s="16"/>
      <c r="D26" s="17">
        <f>'MARCH 20'!H26:H44</f>
        <v>0</v>
      </c>
      <c r="E26" s="18">
        <v>1500</v>
      </c>
      <c r="F26" s="17">
        <f t="shared" si="4"/>
        <v>1500</v>
      </c>
      <c r="G26" s="19"/>
      <c r="H26" s="20">
        <f t="shared" si="5"/>
        <v>1500</v>
      </c>
      <c r="L26" s="43" t="s">
        <v>9</v>
      </c>
      <c r="M26" s="42">
        <f>'MARCH 20'!O32</f>
        <v>8800.5999999999985</v>
      </c>
      <c r="N26" s="3"/>
      <c r="O26" s="3"/>
      <c r="P26" s="43" t="s">
        <v>9</v>
      </c>
      <c r="Q26" s="42">
        <f>'MARCH 20'!S32</f>
        <v>-199.40000000000055</v>
      </c>
      <c r="R26" s="3"/>
      <c r="S26" s="40"/>
    </row>
    <row r="27" spans="1:19" x14ac:dyDescent="0.25">
      <c r="A27" s="14">
        <v>11</v>
      </c>
      <c r="B27" s="15" t="s">
        <v>54</v>
      </c>
      <c r="C27" s="16"/>
      <c r="D27" s="17">
        <f>'MARCH 20'!H27:H45</f>
        <v>1500</v>
      </c>
      <c r="E27" s="18">
        <v>1500</v>
      </c>
      <c r="F27" s="17">
        <f>C27+D27+E27</f>
        <v>3000</v>
      </c>
      <c r="G27" s="19"/>
      <c r="H27" s="20">
        <f>F27-G27</f>
        <v>3000</v>
      </c>
      <c r="L27" s="43" t="s">
        <v>2</v>
      </c>
      <c r="M27" s="42">
        <f>M21+M25+M26</f>
        <v>20800.599999999999</v>
      </c>
      <c r="N27" s="3"/>
      <c r="O27" s="3"/>
      <c r="P27" s="43" t="s">
        <v>2</v>
      </c>
      <c r="Q27" s="42">
        <f>Q21+Q23+Q26+Q24</f>
        <v>-199.10000000000053</v>
      </c>
      <c r="R27" s="3"/>
      <c r="S27" s="40"/>
    </row>
    <row r="28" spans="1:19" x14ac:dyDescent="0.25">
      <c r="A28" s="14">
        <v>12</v>
      </c>
      <c r="B28" s="21" t="s">
        <v>55</v>
      </c>
      <c r="C28" s="16"/>
      <c r="D28" s="17">
        <f>'MARCH 20'!H28:H46</f>
        <v>1500</v>
      </c>
      <c r="E28" s="18">
        <v>1500</v>
      </c>
      <c r="F28" s="17">
        <f t="shared" si="4"/>
        <v>3000</v>
      </c>
      <c r="G28" s="19"/>
      <c r="H28" s="20">
        <f t="shared" si="5"/>
        <v>3000</v>
      </c>
      <c r="I28" t="s">
        <v>37</v>
      </c>
      <c r="L28" s="44" t="s">
        <v>31</v>
      </c>
      <c r="M28" s="4"/>
      <c r="N28" s="45"/>
      <c r="O28" s="3"/>
      <c r="P28" s="44" t="s">
        <v>31</v>
      </c>
      <c r="Q28" s="42"/>
      <c r="R28" s="45"/>
      <c r="S28" s="40"/>
    </row>
    <row r="29" spans="1:19" x14ac:dyDescent="0.25">
      <c r="A29" s="14">
        <v>13</v>
      </c>
      <c r="B29" s="21" t="s">
        <v>43</v>
      </c>
      <c r="C29" s="16"/>
      <c r="D29" s="17">
        <f>'MARCH 20'!H29:H47</f>
        <v>0</v>
      </c>
      <c r="E29" s="18">
        <v>2500</v>
      </c>
      <c r="F29" s="17">
        <f t="shared" si="4"/>
        <v>2500</v>
      </c>
      <c r="G29" s="19"/>
      <c r="H29" s="20">
        <f>F29-G29</f>
        <v>2500</v>
      </c>
      <c r="L29" s="46"/>
      <c r="M29" s="51"/>
      <c r="N29" s="47"/>
      <c r="O29" s="48"/>
      <c r="P29" s="46"/>
      <c r="Q29" s="42"/>
      <c r="R29" s="47"/>
      <c r="S29" s="49"/>
    </row>
    <row r="30" spans="1:19" x14ac:dyDescent="0.25">
      <c r="A30" s="14">
        <v>14</v>
      </c>
      <c r="B30" s="21" t="s">
        <v>56</v>
      </c>
      <c r="C30" s="16"/>
      <c r="D30" s="17">
        <f>'MARCH 20'!H30:H48</f>
        <v>2500</v>
      </c>
      <c r="E30" s="18">
        <v>2500</v>
      </c>
      <c r="F30" s="17">
        <f t="shared" si="4"/>
        <v>5000</v>
      </c>
      <c r="G30" s="19"/>
      <c r="H30" s="20">
        <f t="shared" si="5"/>
        <v>5000</v>
      </c>
      <c r="L30" s="50"/>
      <c r="N30" s="52"/>
      <c r="O30" s="51"/>
      <c r="P30" s="50"/>
      <c r="Q30" s="51"/>
      <c r="R30" s="52"/>
      <c r="S30" s="49"/>
    </row>
    <row r="31" spans="1:19" x14ac:dyDescent="0.25">
      <c r="A31" s="14">
        <v>15</v>
      </c>
      <c r="B31" s="21" t="s">
        <v>85</v>
      </c>
      <c r="C31" s="16"/>
      <c r="D31" s="17">
        <f>'MARCH 20'!H31:H49</f>
        <v>0</v>
      </c>
      <c r="E31" s="18">
        <v>2500</v>
      </c>
      <c r="F31" s="17">
        <f>C31+D31+E31</f>
        <v>2500</v>
      </c>
      <c r="G31" s="19"/>
      <c r="H31" s="20">
        <f>F31-G31</f>
        <v>2500</v>
      </c>
      <c r="L31" s="50"/>
      <c r="M31" s="51"/>
      <c r="N31" s="52"/>
      <c r="O31" s="51"/>
      <c r="P31" s="50"/>
      <c r="Q31" s="51"/>
      <c r="R31" s="52"/>
      <c r="S31" s="49"/>
    </row>
    <row r="32" spans="1:19" x14ac:dyDescent="0.25">
      <c r="A32" s="14">
        <v>16</v>
      </c>
      <c r="B32" s="21" t="s">
        <v>57</v>
      </c>
      <c r="C32" s="16"/>
      <c r="D32" s="17">
        <f>'MARCH 20'!H32:H50</f>
        <v>0</v>
      </c>
      <c r="E32" s="18">
        <v>2500</v>
      </c>
      <c r="F32" s="17">
        <f>C32+D32+E32</f>
        <v>2500</v>
      </c>
      <c r="G32" s="19"/>
      <c r="H32" s="20">
        <f>F32-G32</f>
        <v>2500</v>
      </c>
      <c r="I32" t="s">
        <v>37</v>
      </c>
      <c r="L32" s="2" t="s">
        <v>2</v>
      </c>
      <c r="M32" s="53">
        <f>M21+M23+M24+M25+M26-N22-N24</f>
        <v>20800.899999999998</v>
      </c>
      <c r="N32" s="54">
        <f>SUM(N29:N31)</f>
        <v>0</v>
      </c>
      <c r="O32" s="54">
        <f>M32-N32</f>
        <v>20800.899999999998</v>
      </c>
      <c r="P32" s="2" t="s">
        <v>2</v>
      </c>
      <c r="Q32" s="53">
        <f>Q21+Q23+Q24+Q26-R22-R24</f>
        <v>-199.10000000000053</v>
      </c>
      <c r="R32" s="54">
        <f>SUM(R29:R31)</f>
        <v>0</v>
      </c>
      <c r="S32" s="54">
        <f>Q32-R32</f>
        <v>-199.10000000000053</v>
      </c>
    </row>
    <row r="33" spans="1:19" x14ac:dyDescent="0.25">
      <c r="A33" s="14">
        <v>17</v>
      </c>
      <c r="B33" s="21" t="s">
        <v>47</v>
      </c>
      <c r="C33" s="16"/>
      <c r="D33" s="17">
        <f>'MARCH 20'!H33:H51</f>
        <v>0</v>
      </c>
      <c r="E33" s="18"/>
      <c r="F33" s="17"/>
      <c r="G33" s="19"/>
      <c r="H33" s="20"/>
      <c r="J33" s="58">
        <f>G76+G14+G18+G21+G24+G28+G29+G30+G31+G26+G22+G7</f>
        <v>0</v>
      </c>
      <c r="L33" s="55"/>
      <c r="M33" s="56"/>
      <c r="N33" s="57"/>
      <c r="O33" s="57"/>
      <c r="P33" s="55"/>
      <c r="Q33" s="56"/>
      <c r="R33" s="57"/>
      <c r="S33" s="57"/>
    </row>
    <row r="34" spans="1:19" x14ac:dyDescent="0.25">
      <c r="A34" s="14" t="s">
        <v>74</v>
      </c>
      <c r="B34" s="21" t="s">
        <v>76</v>
      </c>
      <c r="C34" s="16"/>
      <c r="D34" s="17">
        <f>'MARCH 20'!H34:H52</f>
        <v>0</v>
      </c>
      <c r="E34" s="18"/>
      <c r="F34" s="17"/>
      <c r="G34" s="19"/>
      <c r="H34" s="20"/>
      <c r="L34" s="55"/>
      <c r="M34" s="56"/>
      <c r="N34" s="57"/>
      <c r="O34" s="57"/>
      <c r="P34" s="55"/>
      <c r="Q34" s="56"/>
      <c r="R34" s="57"/>
      <c r="S34" s="57"/>
    </row>
    <row r="35" spans="1:19" x14ac:dyDescent="0.25">
      <c r="A35" s="14" t="s">
        <v>75</v>
      </c>
      <c r="B35" s="21" t="s">
        <v>77</v>
      </c>
      <c r="C35" s="16"/>
      <c r="D35" s="17">
        <f>'MARCH 20'!H35:H53</f>
        <v>0</v>
      </c>
      <c r="E35" s="18"/>
      <c r="F35" s="17">
        <f t="shared" si="4"/>
        <v>0</v>
      </c>
      <c r="G35" s="19"/>
      <c r="H35" s="20">
        <f t="shared" si="5"/>
        <v>0</v>
      </c>
      <c r="L35" s="6" t="s">
        <v>32</v>
      </c>
      <c r="M35" s="1"/>
      <c r="O35" s="6" t="s">
        <v>33</v>
      </c>
      <c r="R35" s="6" t="s">
        <v>34</v>
      </c>
      <c r="S35" s="37"/>
    </row>
    <row r="36" spans="1:19" x14ac:dyDescent="0.25">
      <c r="A36" s="14"/>
      <c r="B36" s="27"/>
      <c r="C36" s="28">
        <f>SUM(C17:C35)</f>
        <v>0</v>
      </c>
      <c r="D36" s="17">
        <f>SUM(D17:D35)</f>
        <v>14500</v>
      </c>
      <c r="E36" s="29">
        <f>SUM(E17:E35)</f>
        <v>25000</v>
      </c>
      <c r="F36" s="17">
        <f>SUM(F17:F35)</f>
        <v>39500</v>
      </c>
      <c r="G36" s="30">
        <f>SUM(G17:G35)</f>
        <v>0</v>
      </c>
      <c r="H36" s="20">
        <f>F36-G36</f>
        <v>39500</v>
      </c>
      <c r="L36" s="6" t="s">
        <v>10</v>
      </c>
      <c r="M36" s="6"/>
      <c r="O36" s="6" t="s">
        <v>11</v>
      </c>
      <c r="R36" s="6" t="s">
        <v>61</v>
      </c>
    </row>
    <row r="37" spans="1:19" x14ac:dyDescent="0.25">
      <c r="A37" s="33" t="s">
        <v>3</v>
      </c>
      <c r="B37" s="34"/>
      <c r="C37" s="35"/>
      <c r="D37" s="34"/>
      <c r="E37" s="36"/>
      <c r="F37" s="34"/>
      <c r="G37" s="6"/>
      <c r="H37" s="37"/>
    </row>
    <row r="38" spans="1:19" x14ac:dyDescent="0.25">
      <c r="A38" s="38" t="s">
        <v>4</v>
      </c>
      <c r="B38" s="38" t="s">
        <v>5</v>
      </c>
      <c r="C38" s="38" t="s">
        <v>6</v>
      </c>
      <c r="D38" s="38" t="s">
        <v>27</v>
      </c>
      <c r="E38" s="38" t="s">
        <v>4</v>
      </c>
      <c r="F38" s="38" t="s">
        <v>5</v>
      </c>
      <c r="G38" s="38" t="s">
        <v>6</v>
      </c>
      <c r="H38" s="39" t="s">
        <v>7</v>
      </c>
    </row>
    <row r="39" spans="1:19" x14ac:dyDescent="0.25">
      <c r="A39" s="3" t="s">
        <v>97</v>
      </c>
      <c r="B39" s="40">
        <f>E36+E15</f>
        <v>37000</v>
      </c>
      <c r="C39" s="41"/>
      <c r="D39" s="41"/>
      <c r="E39" s="3" t="s">
        <v>97</v>
      </c>
      <c r="F39" s="40">
        <f>G36+G15</f>
        <v>0</v>
      </c>
      <c r="G39" s="41"/>
      <c r="H39" s="40"/>
      <c r="J39" s="58"/>
    </row>
    <row r="40" spans="1:19" x14ac:dyDescent="0.25">
      <c r="A40" s="3" t="s">
        <v>28</v>
      </c>
      <c r="B40" s="4">
        <v>0.1</v>
      </c>
      <c r="C40" s="42">
        <f>B39*B40</f>
        <v>3700</v>
      </c>
      <c r="D40" s="3"/>
      <c r="E40" s="3" t="s">
        <v>28</v>
      </c>
      <c r="F40" s="4">
        <v>0.1</v>
      </c>
      <c r="G40" s="42">
        <f>C40</f>
        <v>3700</v>
      </c>
      <c r="H40" s="40"/>
    </row>
    <row r="41" spans="1:19" x14ac:dyDescent="0.25">
      <c r="A41" s="43"/>
      <c r="B41" s="42"/>
      <c r="C41" s="3"/>
      <c r="D41" s="3"/>
      <c r="E41" s="43"/>
      <c r="F41" s="42"/>
      <c r="G41" s="3"/>
      <c r="H41" s="40"/>
    </row>
    <row r="42" spans="1:19" x14ac:dyDescent="0.25">
      <c r="A42" s="3" t="s">
        <v>29</v>
      </c>
      <c r="B42" s="4">
        <v>0.3</v>
      </c>
      <c r="C42" s="42"/>
      <c r="D42" s="3"/>
      <c r="E42" s="3" t="s">
        <v>29</v>
      </c>
      <c r="F42" s="4">
        <v>0.3</v>
      </c>
      <c r="G42" s="42"/>
      <c r="H42" s="40"/>
    </row>
    <row r="43" spans="1:19" x14ac:dyDescent="0.25">
      <c r="A43" s="43" t="s">
        <v>30</v>
      </c>
      <c r="B43" s="42"/>
      <c r="D43" s="3"/>
      <c r="E43" s="3"/>
      <c r="F43" s="42"/>
    </row>
    <row r="44" spans="1:19" x14ac:dyDescent="0.25">
      <c r="A44" s="43" t="s">
        <v>9</v>
      </c>
      <c r="B44" s="42">
        <f>'MARCH 20'!D50</f>
        <v>13000.300000000003</v>
      </c>
      <c r="C44" s="3"/>
      <c r="D44" s="3"/>
      <c r="E44" s="43" t="s">
        <v>9</v>
      </c>
      <c r="F44" s="42">
        <f>'MARCH 20'!H50</f>
        <v>0.2999999999992724</v>
      </c>
      <c r="G44" s="3"/>
      <c r="H44" s="40"/>
    </row>
    <row r="45" spans="1:19" x14ac:dyDescent="0.25">
      <c r="A45" s="43" t="s">
        <v>2</v>
      </c>
      <c r="B45" s="42">
        <f>B39+B41+B44+B43</f>
        <v>50000.3</v>
      </c>
      <c r="C45" s="3"/>
      <c r="D45" s="3"/>
      <c r="E45" s="43" t="s">
        <v>2</v>
      </c>
      <c r="F45" s="42">
        <f>F39+F44</f>
        <v>0.2999999999992724</v>
      </c>
      <c r="G45" s="3"/>
      <c r="H45" s="40"/>
    </row>
    <row r="46" spans="1:19" x14ac:dyDescent="0.25">
      <c r="A46" s="44" t="s">
        <v>31</v>
      </c>
      <c r="B46" s="4"/>
      <c r="C46" s="45"/>
      <c r="D46" s="3"/>
      <c r="E46" s="44" t="s">
        <v>31</v>
      </c>
      <c r="F46" s="4"/>
      <c r="G46" s="45"/>
      <c r="H46" s="40"/>
    </row>
    <row r="47" spans="1:19" x14ac:dyDescent="0.25">
      <c r="A47" s="46" t="s">
        <v>88</v>
      </c>
      <c r="B47" s="51"/>
      <c r="C47" s="47">
        <v>1500</v>
      </c>
      <c r="D47" s="48"/>
      <c r="E47" s="46"/>
      <c r="F47" s="51"/>
      <c r="G47" s="47"/>
      <c r="H47" s="49"/>
    </row>
    <row r="48" spans="1:19" x14ac:dyDescent="0.25">
      <c r="A48" s="50"/>
      <c r="C48" s="52"/>
      <c r="D48" s="51"/>
      <c r="E48" s="50"/>
      <c r="F48" s="51"/>
      <c r="G48" s="52"/>
      <c r="H48" s="49"/>
    </row>
    <row r="49" spans="1:8" x14ac:dyDescent="0.25">
      <c r="A49" s="50"/>
      <c r="B49" s="51"/>
      <c r="C49" s="52"/>
      <c r="D49" s="51"/>
      <c r="E49" s="50"/>
      <c r="F49" s="51"/>
      <c r="G49" s="52"/>
      <c r="H49" s="49"/>
    </row>
    <row r="50" spans="1:8" x14ac:dyDescent="0.25">
      <c r="A50" s="2" t="s">
        <v>2</v>
      </c>
      <c r="B50" s="53">
        <f>B39+B41+B42+B43+B44-C40-C42</f>
        <v>46300.600000000006</v>
      </c>
      <c r="C50" s="54">
        <f>SUM(C47:C49)</f>
        <v>1500</v>
      </c>
      <c r="D50" s="54">
        <f>B50-C50</f>
        <v>44800.600000000006</v>
      </c>
      <c r="E50" s="2" t="s">
        <v>2</v>
      </c>
      <c r="F50" s="53">
        <f>F39+F42+F44-G40-G42</f>
        <v>-3699.4000000000005</v>
      </c>
      <c r="G50" s="54">
        <f>SUM(G47:G49)</f>
        <v>0</v>
      </c>
      <c r="H50" s="54">
        <f>F50-G50</f>
        <v>-3699.4000000000005</v>
      </c>
    </row>
    <row r="51" spans="1:8" x14ac:dyDescent="0.25">
      <c r="A51" s="6" t="s">
        <v>32</v>
      </c>
      <c r="B51" s="1"/>
      <c r="D51" s="6" t="s">
        <v>33</v>
      </c>
      <c r="G51" s="6" t="s">
        <v>34</v>
      </c>
      <c r="H51" s="37"/>
    </row>
    <row r="52" spans="1:8" x14ac:dyDescent="0.25">
      <c r="A52" s="6" t="s">
        <v>10</v>
      </c>
      <c r="B52" s="6"/>
      <c r="D52" s="6" t="s">
        <v>11</v>
      </c>
      <c r="G52" s="6" t="s">
        <v>61</v>
      </c>
    </row>
    <row r="75" spans="4:4" x14ac:dyDescent="0.25">
      <c r="D75" s="58">
        <f>H15+H36+S15</f>
        <v>78500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3" workbookViewId="0">
      <selection activeCell="L40" sqref="L40"/>
    </sheetView>
  </sheetViews>
  <sheetFormatPr defaultRowHeight="15" x14ac:dyDescent="0.25"/>
  <cols>
    <col min="1" max="1" width="11.7109375" customWidth="1"/>
    <col min="5" max="5" width="13" customWidth="1"/>
    <col min="12" max="12" width="11.85546875" customWidth="1"/>
    <col min="16" max="16" width="12.5703125" customWidth="1"/>
  </cols>
  <sheetData>
    <row r="1" spans="1:19" ht="15.75" x14ac:dyDescent="0.25">
      <c r="C1" s="5" t="s">
        <v>62</v>
      </c>
      <c r="D1" s="6"/>
      <c r="E1" s="6"/>
      <c r="F1" s="6"/>
      <c r="N1" s="5" t="s">
        <v>62</v>
      </c>
      <c r="O1" s="6"/>
      <c r="P1" s="6"/>
      <c r="Q1" s="6"/>
    </row>
    <row r="2" spans="1:19" ht="15.75" x14ac:dyDescent="0.25">
      <c r="C2" s="7" t="s">
        <v>12</v>
      </c>
      <c r="D2" s="8"/>
      <c r="E2" s="6"/>
      <c r="F2" s="6"/>
      <c r="N2" s="7" t="s">
        <v>12</v>
      </c>
      <c r="O2" s="8"/>
      <c r="P2" s="6"/>
      <c r="Q2" s="6"/>
    </row>
    <row r="3" spans="1:19" ht="21" x14ac:dyDescent="0.25">
      <c r="C3" s="8" t="s">
        <v>110</v>
      </c>
      <c r="D3" s="7"/>
      <c r="E3" s="9"/>
      <c r="F3" s="9"/>
      <c r="N3" s="8" t="s">
        <v>112</v>
      </c>
      <c r="O3" s="7"/>
      <c r="P3" s="9"/>
      <c r="Q3" s="9"/>
    </row>
    <row r="4" spans="1:19" x14ac:dyDescent="0.25">
      <c r="D4" s="10" t="s">
        <v>35</v>
      </c>
      <c r="O4" s="10" t="s">
        <v>73</v>
      </c>
    </row>
    <row r="5" spans="1:19" x14ac:dyDescent="0.25">
      <c r="A5" s="11" t="s">
        <v>13</v>
      </c>
      <c r="B5" s="11" t="s">
        <v>0</v>
      </c>
      <c r="C5" s="11" t="s">
        <v>14</v>
      </c>
      <c r="D5" s="11" t="s">
        <v>15</v>
      </c>
      <c r="E5" s="11" t="s">
        <v>1</v>
      </c>
      <c r="F5" s="12" t="s">
        <v>16</v>
      </c>
      <c r="G5" s="11" t="s">
        <v>17</v>
      </c>
      <c r="H5" s="13" t="s">
        <v>18</v>
      </c>
      <c r="L5" s="11" t="s">
        <v>13</v>
      </c>
      <c r="M5" s="11" t="s">
        <v>0</v>
      </c>
      <c r="N5" s="11" t="s">
        <v>14</v>
      </c>
      <c r="O5" s="11" t="s">
        <v>15</v>
      </c>
      <c r="P5" s="11" t="s">
        <v>1</v>
      </c>
      <c r="Q5" s="12" t="s">
        <v>16</v>
      </c>
      <c r="R5" s="11" t="s">
        <v>17</v>
      </c>
      <c r="S5" s="13" t="s">
        <v>18</v>
      </c>
    </row>
    <row r="6" spans="1:19" x14ac:dyDescent="0.25">
      <c r="A6" s="14" t="s">
        <v>19</v>
      </c>
      <c r="B6" s="15" t="s">
        <v>65</v>
      </c>
      <c r="C6" s="16"/>
      <c r="D6" s="17">
        <f>'APRIL 20'!H6:H14</f>
        <v>0</v>
      </c>
      <c r="E6" s="18"/>
      <c r="F6" s="17">
        <f>C6+D6+E6</f>
        <v>0</v>
      </c>
      <c r="G6" s="19"/>
      <c r="H6" s="20">
        <f t="shared" ref="H6:H14" si="0">F6-G6</f>
        <v>0</v>
      </c>
      <c r="L6" s="14" t="s">
        <v>19</v>
      </c>
      <c r="M6" s="15" t="s">
        <v>66</v>
      </c>
      <c r="N6" s="16"/>
      <c r="O6" s="17">
        <f>'MARCH 20'!S6:S14</f>
        <v>4000</v>
      </c>
      <c r="P6">
        <v>2000</v>
      </c>
      <c r="Q6" s="17">
        <f>N6+O6+P11</f>
        <v>6000</v>
      </c>
      <c r="R6" s="19"/>
      <c r="S6" s="20">
        <f t="shared" ref="S6:S14" si="1">Q6-R6</f>
        <v>6000</v>
      </c>
    </row>
    <row r="7" spans="1:19" ht="22.5" x14ac:dyDescent="0.25">
      <c r="A7" s="14" t="s">
        <v>20</v>
      </c>
      <c r="B7" s="21" t="s">
        <v>38</v>
      </c>
      <c r="C7" s="16"/>
      <c r="D7" s="17">
        <f>'APRIL 20'!H7:H15</f>
        <v>3000</v>
      </c>
      <c r="E7" s="16">
        <v>3000</v>
      </c>
      <c r="F7" s="17">
        <f t="shared" ref="F7:F15" si="2">C7+D7+E7</f>
        <v>6000</v>
      </c>
      <c r="G7" s="17"/>
      <c r="H7" s="20">
        <f t="shared" si="0"/>
        <v>6000</v>
      </c>
      <c r="L7" s="14" t="s">
        <v>20</v>
      </c>
      <c r="M7" s="21" t="s">
        <v>78</v>
      </c>
      <c r="N7" s="16"/>
      <c r="O7" s="17">
        <f>'MARCH 20'!S7:S15</f>
        <v>0</v>
      </c>
      <c r="P7" s="16">
        <v>2000</v>
      </c>
      <c r="Q7" s="17">
        <f>N7+O7+P7</f>
        <v>2000</v>
      </c>
      <c r="R7" s="17"/>
      <c r="S7" s="20">
        <f t="shared" si="1"/>
        <v>2000</v>
      </c>
    </row>
    <row r="8" spans="1:19" x14ac:dyDescent="0.25">
      <c r="A8" s="14" t="s">
        <v>21</v>
      </c>
      <c r="B8" s="22" t="s">
        <v>39</v>
      </c>
      <c r="C8" s="22"/>
      <c r="D8" s="17">
        <f>'APRIL 20'!H8:H16</f>
        <v>3000</v>
      </c>
      <c r="E8" s="22">
        <v>3000</v>
      </c>
      <c r="F8" s="17">
        <f t="shared" si="2"/>
        <v>6000</v>
      </c>
      <c r="G8" s="22"/>
      <c r="H8" s="20">
        <f t="shared" si="0"/>
        <v>6000</v>
      </c>
      <c r="L8" s="14" t="s">
        <v>21</v>
      </c>
      <c r="M8" s="22"/>
      <c r="N8" s="22"/>
      <c r="O8" s="17">
        <f>'MARCH 20'!S8:S16</f>
        <v>0</v>
      </c>
      <c r="P8" s="22"/>
      <c r="Q8" s="17">
        <f t="shared" ref="Q8:Q15" si="3">N8+O8+P8</f>
        <v>0</v>
      </c>
      <c r="R8" s="22"/>
      <c r="S8" s="20">
        <f t="shared" si="1"/>
        <v>0</v>
      </c>
    </row>
    <row r="9" spans="1:19" x14ac:dyDescent="0.25">
      <c r="A9" s="23" t="s">
        <v>22</v>
      </c>
      <c r="B9" s="21" t="s">
        <v>40</v>
      </c>
      <c r="C9" s="22"/>
      <c r="D9" s="17">
        <f>'APRIL 20'!H9:H17</f>
        <v>3000</v>
      </c>
      <c r="E9" s="22">
        <v>3000</v>
      </c>
      <c r="F9" s="17">
        <f t="shared" si="2"/>
        <v>6000</v>
      </c>
      <c r="G9" s="20"/>
      <c r="H9" s="20">
        <f t="shared" si="0"/>
        <v>6000</v>
      </c>
      <c r="L9" s="23" t="s">
        <v>22</v>
      </c>
      <c r="M9" s="21" t="s">
        <v>67</v>
      </c>
      <c r="N9" s="22"/>
      <c r="O9" s="17">
        <f>'MARCH 20'!S9:S17</f>
        <v>2000</v>
      </c>
      <c r="P9" s="22">
        <v>2000</v>
      </c>
      <c r="Q9" s="17">
        <f>N9+O9+P9</f>
        <v>4000</v>
      </c>
      <c r="R9" s="20"/>
      <c r="S9" s="20">
        <f>Q9-R9</f>
        <v>4000</v>
      </c>
    </row>
    <row r="10" spans="1:19" ht="22.5" x14ac:dyDescent="0.25">
      <c r="A10" s="24" t="s">
        <v>23</v>
      </c>
      <c r="B10" s="21" t="s">
        <v>41</v>
      </c>
      <c r="C10" s="16"/>
      <c r="D10" s="17">
        <f>'APRIL 20'!H10:H18</f>
        <v>3000</v>
      </c>
      <c r="E10" s="16">
        <v>3000</v>
      </c>
      <c r="F10" s="17">
        <f t="shared" si="2"/>
        <v>6000</v>
      </c>
      <c r="G10" s="19"/>
      <c r="H10" s="20">
        <f>F10-G10</f>
        <v>6000</v>
      </c>
      <c r="L10" s="24" t="s">
        <v>23</v>
      </c>
      <c r="M10" s="21" t="s">
        <v>68</v>
      </c>
      <c r="N10" s="16"/>
      <c r="O10" s="17">
        <f>'MARCH 20'!S10:S18</f>
        <v>0</v>
      </c>
      <c r="P10" s="16"/>
      <c r="Q10" s="17">
        <f t="shared" si="3"/>
        <v>0</v>
      </c>
      <c r="R10" s="19"/>
      <c r="S10" s="20">
        <f t="shared" si="1"/>
        <v>0</v>
      </c>
    </row>
    <row r="11" spans="1:19" x14ac:dyDescent="0.25">
      <c r="A11" s="25" t="s">
        <v>24</v>
      </c>
      <c r="B11" s="15"/>
      <c r="C11" s="22"/>
      <c r="D11" s="17">
        <f>'APRIL 20'!H11:H19</f>
        <v>0</v>
      </c>
      <c r="E11" s="22"/>
      <c r="F11" s="17">
        <f t="shared" si="2"/>
        <v>0</v>
      </c>
      <c r="G11" s="26"/>
      <c r="H11" s="20">
        <f>F11-G11</f>
        <v>0</v>
      </c>
      <c r="L11" s="25" t="s">
        <v>24</v>
      </c>
      <c r="M11" s="15" t="s">
        <v>69</v>
      </c>
      <c r="N11" s="22"/>
      <c r="O11" s="17">
        <f>'MARCH 20'!S11:S19</f>
        <v>4000</v>
      </c>
      <c r="P11" s="18">
        <v>2000</v>
      </c>
      <c r="Q11" s="17">
        <f>N11+O11+P11</f>
        <v>6000</v>
      </c>
      <c r="R11" s="26"/>
      <c r="S11" s="20">
        <f t="shared" si="1"/>
        <v>6000</v>
      </c>
    </row>
    <row r="12" spans="1:19" x14ac:dyDescent="0.25">
      <c r="A12" s="14" t="s">
        <v>25</v>
      </c>
      <c r="B12" s="15"/>
      <c r="C12" s="16"/>
      <c r="D12" s="17">
        <f>'APRIL 20'!H12:H20</f>
        <v>0</v>
      </c>
      <c r="E12" s="16"/>
      <c r="F12" s="17">
        <f t="shared" si="2"/>
        <v>0</v>
      </c>
      <c r="G12" s="19"/>
      <c r="H12" s="20">
        <f t="shared" si="0"/>
        <v>0</v>
      </c>
      <c r="L12" s="14" t="s">
        <v>25</v>
      </c>
      <c r="M12" s="15" t="s">
        <v>70</v>
      </c>
      <c r="N12" s="16"/>
      <c r="O12" s="17">
        <f>'MARCH 20'!S12:S20</f>
        <v>1000</v>
      </c>
      <c r="P12" s="16"/>
      <c r="Q12" s="17">
        <f t="shared" si="3"/>
        <v>1000</v>
      </c>
      <c r="R12" s="19"/>
      <c r="S12" s="20">
        <f t="shared" si="1"/>
        <v>1000</v>
      </c>
    </row>
    <row r="13" spans="1:19" x14ac:dyDescent="0.25">
      <c r="A13" s="14"/>
      <c r="B13" s="15"/>
      <c r="C13" s="16"/>
      <c r="D13" s="17">
        <f>'APRIL 20'!H13:H21</f>
        <v>0</v>
      </c>
      <c r="E13" s="16"/>
      <c r="F13" s="17"/>
      <c r="G13" s="19"/>
      <c r="H13" s="20"/>
      <c r="L13" s="14" t="s">
        <v>26</v>
      </c>
      <c r="M13" s="15" t="s">
        <v>79</v>
      </c>
      <c r="N13" s="16"/>
      <c r="O13" s="17">
        <f>'MARCH 20'!S13:S21</f>
        <v>2000</v>
      </c>
      <c r="P13" s="16">
        <v>2000</v>
      </c>
      <c r="Q13" s="17">
        <f>N13+O13+P13</f>
        <v>4000</v>
      </c>
      <c r="R13" s="19"/>
      <c r="S13" s="20">
        <f t="shared" si="1"/>
        <v>4000</v>
      </c>
    </row>
    <row r="14" spans="1:19" x14ac:dyDescent="0.25">
      <c r="A14" s="14" t="s">
        <v>26</v>
      </c>
      <c r="B14" s="15"/>
      <c r="C14" s="16"/>
      <c r="D14" s="17">
        <f>'APRIL 20'!H14:H22</f>
        <v>0</v>
      </c>
      <c r="E14" s="16"/>
      <c r="F14" s="17">
        <f t="shared" si="2"/>
        <v>0</v>
      </c>
      <c r="G14" s="19"/>
      <c r="H14" s="20">
        <f t="shared" si="0"/>
        <v>0</v>
      </c>
      <c r="L14" s="14" t="s">
        <v>71</v>
      </c>
      <c r="M14" s="15" t="s">
        <v>72</v>
      </c>
      <c r="N14" s="16"/>
      <c r="O14" s="17">
        <f>'MARCH 20'!S14:S22</f>
        <v>0</v>
      </c>
      <c r="P14" s="16">
        <v>4000</v>
      </c>
      <c r="Q14" s="17">
        <f t="shared" si="3"/>
        <v>4000</v>
      </c>
      <c r="R14" s="19"/>
      <c r="S14" s="20">
        <f t="shared" si="1"/>
        <v>4000</v>
      </c>
    </row>
    <row r="15" spans="1:19" x14ac:dyDescent="0.25">
      <c r="A15" s="14"/>
      <c r="B15" s="27" t="s">
        <v>2</v>
      </c>
      <c r="C15" s="28">
        <f>SUM(C6:C14)</f>
        <v>0</v>
      </c>
      <c r="D15" s="17">
        <f>SUM(D6:D14)</f>
        <v>12000</v>
      </c>
      <c r="E15" s="29">
        <f>SUM(E6:E14)</f>
        <v>12000</v>
      </c>
      <c r="F15" s="17">
        <f t="shared" si="2"/>
        <v>24000</v>
      </c>
      <c r="G15" s="30">
        <f>SUM(G6:G14)</f>
        <v>0</v>
      </c>
      <c r="H15" s="31">
        <f>SUM(H6:H14)</f>
        <v>24000</v>
      </c>
      <c r="L15" s="14"/>
      <c r="M15" s="27" t="s">
        <v>2</v>
      </c>
      <c r="N15" s="28">
        <f>SUM(N6:N14)</f>
        <v>0</v>
      </c>
      <c r="O15" s="17">
        <f>SUM(O6:O14)</f>
        <v>13000</v>
      </c>
      <c r="P15" s="29">
        <f>SUM(P7:P14)</f>
        <v>12000</v>
      </c>
      <c r="Q15" s="17">
        <f t="shared" si="3"/>
        <v>25000</v>
      </c>
      <c r="R15" s="30">
        <f>SUM(R6:R14)</f>
        <v>0</v>
      </c>
      <c r="S15" s="31">
        <f>SUM(S6:S14)</f>
        <v>27000</v>
      </c>
    </row>
    <row r="16" spans="1:19" x14ac:dyDescent="0.25">
      <c r="C16" s="10"/>
      <c r="D16" s="10" t="s">
        <v>36</v>
      </c>
      <c r="E16" s="10"/>
    </row>
    <row r="17" spans="1:19" ht="22.5" x14ac:dyDescent="0.25">
      <c r="A17" s="14">
        <v>1</v>
      </c>
      <c r="B17" s="21" t="s">
        <v>44</v>
      </c>
      <c r="C17" s="16"/>
      <c r="D17" s="17">
        <f>'APRIL 20'!H17:H35</f>
        <v>3000</v>
      </c>
      <c r="E17" s="18">
        <v>1500</v>
      </c>
      <c r="F17" s="17">
        <f t="shared" ref="F17:F35" si="4">C17+D17+E17</f>
        <v>4500</v>
      </c>
      <c r="G17" s="17"/>
      <c r="H17" s="20">
        <f t="shared" ref="H17:H35" si="5">F17-G17</f>
        <v>4500</v>
      </c>
    </row>
    <row r="18" spans="1:19" x14ac:dyDescent="0.25">
      <c r="A18" s="14">
        <v>2</v>
      </c>
      <c r="B18" s="21"/>
      <c r="C18" s="16"/>
      <c r="D18" s="17">
        <f>'APRIL 20'!H18:H36</f>
        <v>0</v>
      </c>
      <c r="E18" s="18"/>
      <c r="F18" s="17">
        <f t="shared" si="4"/>
        <v>0</v>
      </c>
      <c r="G18" s="17"/>
      <c r="H18" s="20">
        <f t="shared" si="5"/>
        <v>0</v>
      </c>
    </row>
    <row r="19" spans="1:19" x14ac:dyDescent="0.25">
      <c r="A19" s="14">
        <v>3</v>
      </c>
      <c r="B19" s="22" t="s">
        <v>46</v>
      </c>
      <c r="C19" s="22"/>
      <c r="D19" s="17">
        <f>'APRIL 20'!H19:H37</f>
        <v>3000</v>
      </c>
      <c r="E19" s="18">
        <v>1500</v>
      </c>
      <c r="F19" s="17">
        <f t="shared" si="4"/>
        <v>4500</v>
      </c>
      <c r="G19" s="22"/>
      <c r="H19" s="20">
        <f t="shared" si="5"/>
        <v>4500</v>
      </c>
      <c r="L19" s="33" t="s">
        <v>3</v>
      </c>
      <c r="M19" s="34"/>
      <c r="N19" s="35"/>
      <c r="O19" s="34"/>
      <c r="P19" s="36"/>
      <c r="Q19" s="34"/>
      <c r="R19" s="6"/>
      <c r="S19" s="37"/>
    </row>
    <row r="20" spans="1:19" ht="22.5" x14ac:dyDescent="0.25">
      <c r="A20" s="14">
        <v>4</v>
      </c>
      <c r="B20" s="21" t="s">
        <v>95</v>
      </c>
      <c r="C20" s="22"/>
      <c r="D20" s="17">
        <f>'APRIL 20'!H20:H38</f>
        <v>0</v>
      </c>
      <c r="E20" s="18"/>
      <c r="F20" s="17">
        <f t="shared" si="4"/>
        <v>0</v>
      </c>
      <c r="G20" s="20"/>
      <c r="H20" s="20">
        <f t="shared" si="5"/>
        <v>0</v>
      </c>
      <c r="L20" s="38" t="s">
        <v>4</v>
      </c>
      <c r="M20" s="38" t="s">
        <v>5</v>
      </c>
      <c r="N20" s="38" t="s">
        <v>6</v>
      </c>
      <c r="O20" s="38" t="s">
        <v>27</v>
      </c>
      <c r="P20" s="38" t="s">
        <v>4</v>
      </c>
      <c r="Q20" s="38" t="s">
        <v>5</v>
      </c>
      <c r="R20" s="38" t="s">
        <v>6</v>
      </c>
      <c r="S20" s="39" t="s">
        <v>7</v>
      </c>
    </row>
    <row r="21" spans="1:19" x14ac:dyDescent="0.25">
      <c r="A21" s="14">
        <v>5</v>
      </c>
      <c r="B21" s="21" t="s">
        <v>48</v>
      </c>
      <c r="C21" s="16"/>
      <c r="D21" s="17">
        <f>'APRIL 20'!H21:H39</f>
        <v>3000</v>
      </c>
      <c r="E21" s="18">
        <v>1500</v>
      </c>
      <c r="F21" s="17">
        <f t="shared" si="4"/>
        <v>4500</v>
      </c>
      <c r="G21" s="19"/>
      <c r="H21" s="20">
        <f t="shared" si="5"/>
        <v>4500</v>
      </c>
      <c r="L21" s="3" t="s">
        <v>111</v>
      </c>
      <c r="M21" s="40">
        <f>P15</f>
        <v>12000</v>
      </c>
      <c r="N21" s="41"/>
      <c r="O21" s="41"/>
      <c r="P21" s="3" t="s">
        <v>111</v>
      </c>
      <c r="Q21" s="40">
        <f>R15</f>
        <v>0</v>
      </c>
      <c r="R21" s="41"/>
      <c r="S21" s="40"/>
    </row>
    <row r="22" spans="1:19" ht="22.5" x14ac:dyDescent="0.25">
      <c r="A22" s="14">
        <v>6</v>
      </c>
      <c r="B22" s="15" t="s">
        <v>49</v>
      </c>
      <c r="C22" s="22"/>
      <c r="D22" s="17">
        <f>'APRIL 20'!H22:H40</f>
        <v>3000</v>
      </c>
      <c r="E22" s="18">
        <v>1500</v>
      </c>
      <c r="F22" s="17">
        <f t="shared" si="4"/>
        <v>4500</v>
      </c>
      <c r="G22" s="26"/>
      <c r="H22" s="20">
        <f t="shared" si="5"/>
        <v>4500</v>
      </c>
      <c r="L22" s="3" t="s">
        <v>28</v>
      </c>
      <c r="M22" s="4">
        <v>0.1</v>
      </c>
      <c r="N22" s="42">
        <f>M21*M22</f>
        <v>1200</v>
      </c>
      <c r="O22" s="3"/>
      <c r="P22" s="3" t="s">
        <v>28</v>
      </c>
      <c r="Q22" s="4">
        <v>0.1</v>
      </c>
      <c r="R22" s="42">
        <f>N22</f>
        <v>1200</v>
      </c>
      <c r="S22" s="40"/>
    </row>
    <row r="23" spans="1:19" ht="22.5" x14ac:dyDescent="0.25">
      <c r="A23" s="14">
        <v>7</v>
      </c>
      <c r="B23" s="15" t="s">
        <v>50</v>
      </c>
      <c r="C23" s="16"/>
      <c r="D23" s="17">
        <f>'APRIL 20'!H23:H41</f>
        <v>3000</v>
      </c>
      <c r="E23" s="18">
        <v>1500</v>
      </c>
      <c r="F23" s="17">
        <f t="shared" si="4"/>
        <v>4500</v>
      </c>
      <c r="G23" s="19"/>
      <c r="H23" s="20">
        <f t="shared" si="5"/>
        <v>4500</v>
      </c>
      <c r="L23" s="43"/>
      <c r="M23" s="42"/>
      <c r="N23" s="3"/>
      <c r="O23" s="3"/>
      <c r="P23" s="43"/>
      <c r="Q23" s="42"/>
      <c r="R23" s="3"/>
      <c r="S23" s="40"/>
    </row>
    <row r="24" spans="1:19" x14ac:dyDescent="0.25">
      <c r="A24" s="14">
        <v>8</v>
      </c>
      <c r="B24" s="15" t="s">
        <v>51</v>
      </c>
      <c r="C24" s="16"/>
      <c r="D24" s="17">
        <f>'APRIL 20'!H24:H42</f>
        <v>1500</v>
      </c>
      <c r="E24" s="18">
        <v>1500</v>
      </c>
      <c r="F24" s="17">
        <f t="shared" si="4"/>
        <v>3000</v>
      </c>
      <c r="G24" s="19"/>
      <c r="H24" s="20">
        <f t="shared" si="5"/>
        <v>3000</v>
      </c>
      <c r="L24" s="3" t="s">
        <v>29</v>
      </c>
      <c r="M24" s="4">
        <v>0.3</v>
      </c>
      <c r="N24" s="42"/>
      <c r="O24" s="3"/>
      <c r="P24" s="3" t="s">
        <v>29</v>
      </c>
      <c r="Q24" s="4">
        <v>0.3</v>
      </c>
      <c r="R24" s="42"/>
      <c r="S24" s="40"/>
    </row>
    <row r="25" spans="1:19" x14ac:dyDescent="0.25">
      <c r="A25" s="14">
        <v>9</v>
      </c>
      <c r="B25" s="21" t="s">
        <v>52</v>
      </c>
      <c r="C25" s="16"/>
      <c r="D25" s="17">
        <f>'APRIL 20'!H25:H43</f>
        <v>3000</v>
      </c>
      <c r="E25" s="18">
        <v>1500</v>
      </c>
      <c r="F25" s="17">
        <f>C25+D25+E25</f>
        <v>4500</v>
      </c>
      <c r="G25" s="19"/>
      <c r="H25" s="20">
        <f t="shared" si="5"/>
        <v>4500</v>
      </c>
      <c r="L25" s="43" t="s">
        <v>30</v>
      </c>
      <c r="M25" s="42">
        <f>N18</f>
        <v>0</v>
      </c>
      <c r="O25" s="3"/>
      <c r="P25" s="3"/>
      <c r="Q25" s="42"/>
      <c r="R25" s="3"/>
      <c r="S25" s="40"/>
    </row>
    <row r="26" spans="1:19" x14ac:dyDescent="0.25">
      <c r="A26" s="14">
        <v>10</v>
      </c>
      <c r="B26" s="21" t="s">
        <v>53</v>
      </c>
      <c r="C26" s="16"/>
      <c r="D26" s="17">
        <f>'APRIL 20'!H26:H44</f>
        <v>1500</v>
      </c>
      <c r="E26" s="18">
        <v>1500</v>
      </c>
      <c r="F26" s="17">
        <f t="shared" si="4"/>
        <v>3000</v>
      </c>
      <c r="G26" s="19"/>
      <c r="H26" s="20">
        <f t="shared" si="5"/>
        <v>3000</v>
      </c>
      <c r="L26" s="43" t="s">
        <v>9</v>
      </c>
      <c r="M26" s="42">
        <f>'MARCH 20'!O32</f>
        <v>8800.5999999999985</v>
      </c>
      <c r="N26" s="3"/>
      <c r="O26" s="3"/>
      <c r="P26" s="43" t="s">
        <v>9</v>
      </c>
      <c r="Q26" s="42">
        <f>'MARCH 20'!S32</f>
        <v>-199.40000000000055</v>
      </c>
      <c r="R26" s="3"/>
      <c r="S26" s="40"/>
    </row>
    <row r="27" spans="1:19" x14ac:dyDescent="0.25">
      <c r="A27" s="14">
        <v>11</v>
      </c>
      <c r="B27" s="15" t="s">
        <v>54</v>
      </c>
      <c r="C27" s="16"/>
      <c r="D27" s="17">
        <f>'APRIL 20'!H27:H45</f>
        <v>3000</v>
      </c>
      <c r="E27" s="18">
        <v>1500</v>
      </c>
      <c r="F27" s="17">
        <f>C27+D27+E27</f>
        <v>4500</v>
      </c>
      <c r="G27" s="19"/>
      <c r="H27" s="20">
        <f>F27-G27</f>
        <v>4500</v>
      </c>
      <c r="L27" s="43" t="s">
        <v>2</v>
      </c>
      <c r="M27" s="42">
        <f>M21+M25+M26</f>
        <v>20800.599999999999</v>
      </c>
      <c r="N27" s="3"/>
      <c r="O27" s="3"/>
      <c r="P27" s="43" t="s">
        <v>2</v>
      </c>
      <c r="Q27" s="42">
        <f>Q21+Q23+Q26+Q24</f>
        <v>-199.10000000000053</v>
      </c>
      <c r="R27" s="3"/>
      <c r="S27" s="40"/>
    </row>
    <row r="28" spans="1:19" x14ac:dyDescent="0.25">
      <c r="A28" s="14">
        <v>12</v>
      </c>
      <c r="B28" s="21" t="s">
        <v>55</v>
      </c>
      <c r="C28" s="16"/>
      <c r="D28" s="17">
        <f>'APRIL 20'!H28:H46</f>
        <v>3000</v>
      </c>
      <c r="E28" s="18">
        <v>1500</v>
      </c>
      <c r="F28" s="17">
        <f t="shared" si="4"/>
        <v>4500</v>
      </c>
      <c r="G28" s="19"/>
      <c r="H28" s="20">
        <f t="shared" si="5"/>
        <v>4500</v>
      </c>
      <c r="L28" s="44" t="s">
        <v>31</v>
      </c>
      <c r="M28" s="4"/>
      <c r="N28" s="45"/>
      <c r="O28" s="3"/>
      <c r="P28" s="44" t="s">
        <v>31</v>
      </c>
      <c r="Q28" s="42"/>
      <c r="R28" s="45"/>
      <c r="S28" s="40"/>
    </row>
    <row r="29" spans="1:19" x14ac:dyDescent="0.25">
      <c r="A29" s="14">
        <v>13</v>
      </c>
      <c r="B29" s="21" t="s">
        <v>43</v>
      </c>
      <c r="C29" s="16"/>
      <c r="D29" s="17">
        <f>'APRIL 20'!H29:H47</f>
        <v>2500</v>
      </c>
      <c r="E29" s="18">
        <v>2500</v>
      </c>
      <c r="F29" s="17">
        <f t="shared" si="4"/>
        <v>5000</v>
      </c>
      <c r="G29" s="19"/>
      <c r="H29" s="20">
        <f>F29-G29</f>
        <v>5000</v>
      </c>
      <c r="L29" s="46"/>
      <c r="M29" s="51"/>
      <c r="N29" s="47"/>
      <c r="O29" s="48"/>
      <c r="P29" s="46"/>
      <c r="Q29" s="42"/>
      <c r="R29" s="47"/>
      <c r="S29" s="49"/>
    </row>
    <row r="30" spans="1:19" ht="22.5" x14ac:dyDescent="0.25">
      <c r="A30" s="14">
        <v>14</v>
      </c>
      <c r="B30" s="21" t="s">
        <v>56</v>
      </c>
      <c r="C30" s="16"/>
      <c r="D30" s="17">
        <f>'APRIL 20'!H30:H48</f>
        <v>5000</v>
      </c>
      <c r="E30" s="18">
        <v>2500</v>
      </c>
      <c r="F30" s="17">
        <f t="shared" si="4"/>
        <v>7500</v>
      </c>
      <c r="G30" s="19"/>
      <c r="H30" s="20">
        <f t="shared" si="5"/>
        <v>7500</v>
      </c>
      <c r="L30" s="50"/>
      <c r="N30" s="52"/>
      <c r="O30" s="51"/>
      <c r="P30" s="50"/>
      <c r="Q30" s="51"/>
      <c r="R30" s="52"/>
      <c r="S30" s="49"/>
    </row>
    <row r="31" spans="1:19" ht="22.5" x14ac:dyDescent="0.25">
      <c r="A31" s="14">
        <v>15</v>
      </c>
      <c r="B31" s="21" t="s">
        <v>85</v>
      </c>
      <c r="C31" s="16"/>
      <c r="D31" s="17">
        <f>'APRIL 20'!H31:H49</f>
        <v>2500</v>
      </c>
      <c r="E31" s="18">
        <v>2500</v>
      </c>
      <c r="F31" s="17">
        <f>C31+D31+E31</f>
        <v>5000</v>
      </c>
      <c r="G31" s="19"/>
      <c r="H31" s="20">
        <f>F31-G31</f>
        <v>5000</v>
      </c>
      <c r="L31" s="50"/>
      <c r="M31" s="51"/>
      <c r="N31" s="52"/>
      <c r="O31" s="51"/>
      <c r="P31" s="50"/>
      <c r="Q31" s="51"/>
      <c r="R31" s="52"/>
      <c r="S31" s="49"/>
    </row>
    <row r="32" spans="1:19" ht="22.5" x14ac:dyDescent="0.25">
      <c r="A32" s="14">
        <v>16</v>
      </c>
      <c r="B32" s="21" t="s">
        <v>57</v>
      </c>
      <c r="C32" s="16"/>
      <c r="D32" s="17">
        <f>'APRIL 20'!H32:H50</f>
        <v>2500</v>
      </c>
      <c r="E32" s="18">
        <v>2500</v>
      </c>
      <c r="F32" s="17">
        <f>C32+D32+E32</f>
        <v>5000</v>
      </c>
      <c r="G32" s="19"/>
      <c r="H32" s="20">
        <f>F32-G32</f>
        <v>5000</v>
      </c>
      <c r="L32" s="2" t="s">
        <v>2</v>
      </c>
      <c r="M32" s="53">
        <f>M21+M23+M24+M25+M26-N22-N24</f>
        <v>19600.899999999998</v>
      </c>
      <c r="N32" s="54">
        <f>SUM(N29:N31)</f>
        <v>0</v>
      </c>
      <c r="O32" s="54">
        <f>M32-N32</f>
        <v>19600.899999999998</v>
      </c>
      <c r="P32" s="2" t="s">
        <v>2</v>
      </c>
      <c r="Q32" s="53">
        <f>Q21+Q23+Q24+Q26-R22-R24</f>
        <v>-1399.1000000000006</v>
      </c>
      <c r="R32" s="54">
        <f>SUM(R29:R31)</f>
        <v>0</v>
      </c>
      <c r="S32" s="54">
        <f>Q32-R32</f>
        <v>-1399.1000000000006</v>
      </c>
    </row>
    <row r="33" spans="1:19" x14ac:dyDescent="0.25">
      <c r="A33" s="14">
        <v>17</v>
      </c>
      <c r="B33" s="21" t="s">
        <v>47</v>
      </c>
      <c r="C33" s="16"/>
      <c r="D33" s="17">
        <f>'APRIL 20'!H33:H51</f>
        <v>0</v>
      </c>
      <c r="E33" s="18"/>
      <c r="F33" s="17"/>
      <c r="G33" s="19"/>
      <c r="H33" s="20"/>
      <c r="J33" s="58">
        <f>G76+G14+G18+G21+G24+G28+G29+G30+G31+G26+G22+G7</f>
        <v>0</v>
      </c>
      <c r="L33" s="55"/>
      <c r="M33" s="56"/>
      <c r="N33" s="57"/>
      <c r="O33" s="57"/>
      <c r="P33" s="55"/>
      <c r="Q33" s="56"/>
      <c r="R33" s="57"/>
      <c r="S33" s="57"/>
    </row>
    <row r="34" spans="1:19" x14ac:dyDescent="0.25">
      <c r="A34" s="14" t="s">
        <v>74</v>
      </c>
      <c r="B34" s="21" t="s">
        <v>76</v>
      </c>
      <c r="C34" s="16"/>
      <c r="D34" s="17">
        <f>'APRIL 20'!H34:H52</f>
        <v>0</v>
      </c>
      <c r="E34" s="18"/>
      <c r="F34" s="17"/>
      <c r="G34" s="19"/>
      <c r="H34" s="20"/>
      <c r="L34" s="55"/>
      <c r="M34" s="56"/>
      <c r="N34" s="57"/>
      <c r="O34" s="57"/>
      <c r="P34" s="55"/>
      <c r="Q34" s="56"/>
      <c r="R34" s="57"/>
      <c r="S34" s="57"/>
    </row>
    <row r="35" spans="1:19" ht="22.5" x14ac:dyDescent="0.25">
      <c r="A35" s="14" t="s">
        <v>75</v>
      </c>
      <c r="B35" s="21" t="s">
        <v>77</v>
      </c>
      <c r="C35" s="16"/>
      <c r="D35" s="17">
        <f>'APRIL 20'!H35:H53</f>
        <v>0</v>
      </c>
      <c r="E35" s="18"/>
      <c r="F35" s="17">
        <f t="shared" si="4"/>
        <v>0</v>
      </c>
      <c r="G35" s="19"/>
      <c r="H35" s="20">
        <f t="shared" si="5"/>
        <v>0</v>
      </c>
      <c r="L35" s="6" t="s">
        <v>32</v>
      </c>
      <c r="M35" s="1"/>
      <c r="O35" s="6" t="s">
        <v>33</v>
      </c>
      <c r="R35" s="6" t="s">
        <v>34</v>
      </c>
      <c r="S35" s="37"/>
    </row>
    <row r="36" spans="1:19" x14ac:dyDescent="0.25">
      <c r="A36" s="14"/>
      <c r="B36" s="27"/>
      <c r="C36" s="28">
        <f>SUM(C17:C35)</f>
        <v>0</v>
      </c>
      <c r="D36" s="17">
        <f>SUM(D17:D35)</f>
        <v>39500</v>
      </c>
      <c r="E36" s="29">
        <f>SUM(E17:E35)</f>
        <v>25000</v>
      </c>
      <c r="F36" s="17">
        <f>SUM(F17:F35)</f>
        <v>64500</v>
      </c>
      <c r="G36" s="30">
        <f>SUM(G17:G35)</f>
        <v>0</v>
      </c>
      <c r="H36" s="20">
        <f>F36-G36</f>
        <v>64500</v>
      </c>
      <c r="L36" s="6" t="s">
        <v>10</v>
      </c>
      <c r="M36" s="6"/>
      <c r="O36" s="6" t="s">
        <v>11</v>
      </c>
      <c r="R36" s="6" t="s">
        <v>61</v>
      </c>
    </row>
    <row r="37" spans="1:19" x14ac:dyDescent="0.25">
      <c r="A37" s="33" t="s">
        <v>3</v>
      </c>
      <c r="B37" s="34"/>
      <c r="C37" s="35"/>
      <c r="D37" s="34"/>
      <c r="E37" s="36"/>
      <c r="F37" s="34"/>
      <c r="G37" s="6"/>
      <c r="H37" s="37"/>
    </row>
    <row r="38" spans="1:19" x14ac:dyDescent="0.25">
      <c r="A38" s="38" t="s">
        <v>4</v>
      </c>
      <c r="B38" s="38" t="s">
        <v>5</v>
      </c>
      <c r="C38" s="38" t="s">
        <v>6</v>
      </c>
      <c r="D38" s="38" t="s">
        <v>27</v>
      </c>
      <c r="E38" s="38" t="s">
        <v>4</v>
      </c>
      <c r="F38" s="38" t="s">
        <v>5</v>
      </c>
      <c r="G38" s="38" t="s">
        <v>6</v>
      </c>
      <c r="H38" s="39" t="s">
        <v>7</v>
      </c>
    </row>
    <row r="39" spans="1:19" x14ac:dyDescent="0.25">
      <c r="A39" s="3" t="s">
        <v>111</v>
      </c>
      <c r="B39" s="40">
        <f>E36+E15</f>
        <v>37000</v>
      </c>
      <c r="C39" s="41"/>
      <c r="D39" s="41"/>
      <c r="E39" s="3" t="s">
        <v>111</v>
      </c>
      <c r="F39" s="40">
        <f>G36+G15</f>
        <v>0</v>
      </c>
      <c r="G39" s="41"/>
      <c r="H39" s="40"/>
      <c r="J39" s="58"/>
    </row>
    <row r="40" spans="1:19" x14ac:dyDescent="0.25">
      <c r="A40" s="3" t="s">
        <v>28</v>
      </c>
      <c r="B40" s="4">
        <v>0.1</v>
      </c>
      <c r="C40" s="42">
        <f>B39*B40</f>
        <v>3700</v>
      </c>
      <c r="D40" s="3"/>
      <c r="E40" s="3" t="s">
        <v>28</v>
      </c>
      <c r="F40" s="4">
        <v>0.1</v>
      </c>
      <c r="G40" s="42">
        <f>C40</f>
        <v>3700</v>
      </c>
      <c r="H40" s="40"/>
    </row>
    <row r="41" spans="1:19" x14ac:dyDescent="0.25">
      <c r="A41" s="43"/>
      <c r="B41" s="42"/>
      <c r="C41" s="3"/>
      <c r="D41" s="3"/>
      <c r="E41" s="43"/>
      <c r="F41" s="42"/>
      <c r="G41" s="3"/>
      <c r="H41" s="40"/>
    </row>
    <row r="42" spans="1:19" x14ac:dyDescent="0.25">
      <c r="A42" s="3" t="s">
        <v>29</v>
      </c>
      <c r="B42" s="4">
        <v>0.3</v>
      </c>
      <c r="C42" s="42"/>
      <c r="D42" s="3"/>
      <c r="E42" s="3" t="s">
        <v>29</v>
      </c>
      <c r="F42" s="4">
        <v>0.3</v>
      </c>
      <c r="G42" s="42"/>
      <c r="H42" s="40"/>
    </row>
    <row r="43" spans="1:19" x14ac:dyDescent="0.25">
      <c r="A43" s="43" t="s">
        <v>30</v>
      </c>
      <c r="B43" s="42"/>
      <c r="D43" s="3"/>
      <c r="E43" s="3"/>
      <c r="F43" s="42"/>
    </row>
    <row r="44" spans="1:19" x14ac:dyDescent="0.25">
      <c r="A44" s="43" t="s">
        <v>9</v>
      </c>
      <c r="B44" s="42">
        <f>'MARCH 20'!D50</f>
        <v>13000.300000000003</v>
      </c>
      <c r="C44" s="3"/>
      <c r="D44" s="3"/>
      <c r="E44" s="43" t="s">
        <v>9</v>
      </c>
      <c r="F44" s="42">
        <f>'MARCH 20'!H50</f>
        <v>0.2999999999992724</v>
      </c>
      <c r="G44" s="3"/>
      <c r="H44" s="40"/>
    </row>
    <row r="45" spans="1:19" x14ac:dyDescent="0.25">
      <c r="A45" s="43" t="s">
        <v>2</v>
      </c>
      <c r="B45" s="42">
        <f>B39+B41+B44+B43</f>
        <v>50000.3</v>
      </c>
      <c r="C45" s="3"/>
      <c r="D45" s="3"/>
      <c r="E45" s="43" t="s">
        <v>2</v>
      </c>
      <c r="F45" s="42">
        <f>F39+F44</f>
        <v>0.2999999999992724</v>
      </c>
      <c r="G45" s="3"/>
      <c r="H45" s="40"/>
    </row>
    <row r="46" spans="1:19" x14ac:dyDescent="0.25">
      <c r="A46" s="44" t="s">
        <v>31</v>
      </c>
      <c r="B46" s="4"/>
      <c r="C46" s="45"/>
      <c r="D46" s="3"/>
      <c r="E46" s="44" t="s">
        <v>31</v>
      </c>
      <c r="F46" s="4"/>
      <c r="G46" s="45"/>
      <c r="H46" s="40"/>
    </row>
    <row r="47" spans="1:19" x14ac:dyDescent="0.25">
      <c r="A47" s="46" t="s">
        <v>88</v>
      </c>
      <c r="B47" s="51"/>
      <c r="C47" s="47">
        <v>1500</v>
      </c>
      <c r="D47" s="48"/>
      <c r="E47" s="46"/>
      <c r="F47" s="51"/>
      <c r="G47" s="47"/>
      <c r="H47" s="49"/>
    </row>
    <row r="48" spans="1:19" x14ac:dyDescent="0.25">
      <c r="A48" s="50"/>
      <c r="C48" s="52"/>
      <c r="D48" s="51"/>
      <c r="E48" s="50"/>
      <c r="F48" s="51"/>
      <c r="G48" s="52"/>
      <c r="H48" s="49"/>
    </row>
    <row r="49" spans="1:8" x14ac:dyDescent="0.25">
      <c r="A49" s="50"/>
      <c r="B49" s="51"/>
      <c r="C49" s="52"/>
      <c r="D49" s="51"/>
      <c r="E49" s="50"/>
      <c r="F49" s="51"/>
      <c r="G49" s="52"/>
      <c r="H49" s="49"/>
    </row>
    <row r="50" spans="1:8" x14ac:dyDescent="0.25">
      <c r="A50" s="2" t="s">
        <v>2</v>
      </c>
      <c r="B50" s="53">
        <f>B39+B41+B42+B43+B44-C40-C42</f>
        <v>46300.600000000006</v>
      </c>
      <c r="C50" s="54">
        <f>SUM(C47:C49)</f>
        <v>1500</v>
      </c>
      <c r="D50" s="54">
        <f>B50-C50</f>
        <v>44800.600000000006</v>
      </c>
      <c r="E50" s="2" t="s">
        <v>2</v>
      </c>
      <c r="F50" s="53">
        <f>F39+F42+F44-G40-G42</f>
        <v>-3699.4000000000005</v>
      </c>
      <c r="G50" s="54">
        <f>SUM(G47:G49)</f>
        <v>0</v>
      </c>
      <c r="H50" s="54">
        <f>F50-G50</f>
        <v>-3699.4000000000005</v>
      </c>
    </row>
    <row r="51" spans="1:8" x14ac:dyDescent="0.25">
      <c r="A51" s="6" t="s">
        <v>32</v>
      </c>
      <c r="B51" s="1"/>
      <c r="D51" s="6" t="s">
        <v>33</v>
      </c>
      <c r="G51" s="6" t="s">
        <v>34</v>
      </c>
      <c r="H51" s="37"/>
    </row>
    <row r="52" spans="1:8" x14ac:dyDescent="0.25">
      <c r="A52" s="6" t="s">
        <v>10</v>
      </c>
      <c r="B52" s="6"/>
      <c r="D52" s="6" t="s">
        <v>11</v>
      </c>
      <c r="G52" s="6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Normal="100" workbookViewId="0">
      <selection activeCell="O14" sqref="O14"/>
    </sheetView>
  </sheetViews>
  <sheetFormatPr defaultRowHeight="15" x14ac:dyDescent="0.25"/>
  <cols>
    <col min="2" max="2" width="12" customWidth="1"/>
  </cols>
  <sheetData>
    <row r="1" spans="1:19" ht="15.75" x14ac:dyDescent="0.25">
      <c r="C1" s="5" t="s">
        <v>62</v>
      </c>
      <c r="D1" s="6"/>
      <c r="E1" s="6"/>
      <c r="F1" s="6"/>
      <c r="N1" s="5" t="s">
        <v>62</v>
      </c>
      <c r="O1" s="6"/>
      <c r="P1" s="6"/>
      <c r="Q1" s="6"/>
    </row>
    <row r="2" spans="1:19" ht="15.75" x14ac:dyDescent="0.25">
      <c r="C2" s="7" t="s">
        <v>12</v>
      </c>
      <c r="D2" s="8"/>
      <c r="E2" s="6"/>
      <c r="F2" s="6"/>
      <c r="N2" s="7" t="s">
        <v>12</v>
      </c>
      <c r="O2" s="8"/>
      <c r="P2" s="6"/>
      <c r="Q2" s="6"/>
    </row>
    <row r="3" spans="1:19" ht="21" x14ac:dyDescent="0.25">
      <c r="C3" s="8" t="s">
        <v>113</v>
      </c>
      <c r="D3" s="7"/>
      <c r="E3" s="9"/>
      <c r="F3" s="9"/>
      <c r="N3" s="8" t="s">
        <v>113</v>
      </c>
      <c r="O3" s="7"/>
      <c r="P3" s="9"/>
      <c r="Q3" s="9"/>
    </row>
    <row r="4" spans="1:19" x14ac:dyDescent="0.25">
      <c r="D4" s="10" t="s">
        <v>35</v>
      </c>
      <c r="O4" s="10" t="s">
        <v>73</v>
      </c>
    </row>
    <row r="5" spans="1:19" x14ac:dyDescent="0.25">
      <c r="A5" s="11" t="s">
        <v>13</v>
      </c>
      <c r="B5" s="11" t="s">
        <v>0</v>
      </c>
      <c r="C5" s="11" t="s">
        <v>14</v>
      </c>
      <c r="D5" s="11" t="s">
        <v>15</v>
      </c>
      <c r="E5" s="11" t="s">
        <v>1</v>
      </c>
      <c r="F5" s="12" t="s">
        <v>16</v>
      </c>
      <c r="G5" s="11" t="s">
        <v>17</v>
      </c>
      <c r="H5" s="13" t="s">
        <v>18</v>
      </c>
      <c r="L5" s="11" t="s">
        <v>13</v>
      </c>
      <c r="M5" s="11" t="s">
        <v>0</v>
      </c>
      <c r="N5" s="11" t="s">
        <v>14</v>
      </c>
      <c r="O5" s="11" t="s">
        <v>15</v>
      </c>
      <c r="P5" s="11" t="s">
        <v>1</v>
      </c>
      <c r="Q5" s="12" t="s">
        <v>16</v>
      </c>
      <c r="R5" s="11" t="s">
        <v>17</v>
      </c>
      <c r="S5" s="13" t="s">
        <v>18</v>
      </c>
    </row>
    <row r="6" spans="1:19" x14ac:dyDescent="0.25">
      <c r="A6" s="14" t="s">
        <v>19</v>
      </c>
      <c r="B6" s="15" t="s">
        <v>65</v>
      </c>
      <c r="C6" s="16"/>
      <c r="D6" s="17">
        <f>'MAY 20'!H6:H14</f>
        <v>0</v>
      </c>
      <c r="E6" s="18"/>
      <c r="F6" s="17">
        <f>C6+D6+E6</f>
        <v>0</v>
      </c>
      <c r="G6" s="19"/>
      <c r="H6" s="20">
        <f t="shared" ref="H6:H14" si="0">F6-G6</f>
        <v>0</v>
      </c>
      <c r="L6" s="14" t="s">
        <v>19</v>
      </c>
      <c r="M6" s="15" t="s">
        <v>66</v>
      </c>
      <c r="N6" s="16"/>
      <c r="O6" s="17">
        <f>'MAY 20'!S6:S14</f>
        <v>6000</v>
      </c>
      <c r="P6">
        <v>2000</v>
      </c>
      <c r="Q6" s="17">
        <f>N6+O6+P11</f>
        <v>8000</v>
      </c>
      <c r="R6" s="19"/>
      <c r="S6" s="20">
        <f t="shared" ref="S6:S14" si="1">Q6-R6</f>
        <v>8000</v>
      </c>
    </row>
    <row r="7" spans="1:19" ht="22.5" x14ac:dyDescent="0.25">
      <c r="A7" s="14" t="s">
        <v>20</v>
      </c>
      <c r="B7" s="21" t="s">
        <v>38</v>
      </c>
      <c r="C7" s="16"/>
      <c r="D7" s="17">
        <f>'MAY 20'!H7:H15</f>
        <v>6000</v>
      </c>
      <c r="E7" s="16">
        <v>3000</v>
      </c>
      <c r="F7" s="17">
        <f t="shared" ref="F7:F15" si="2">C7+D7+E7</f>
        <v>9000</v>
      </c>
      <c r="G7" s="17"/>
      <c r="H7" s="20">
        <f t="shared" si="0"/>
        <v>9000</v>
      </c>
      <c r="L7" s="14" t="s">
        <v>20</v>
      </c>
      <c r="M7" s="21" t="s">
        <v>78</v>
      </c>
      <c r="N7" s="16"/>
      <c r="O7" s="17">
        <f>'MAY 20'!S7:S15</f>
        <v>2000</v>
      </c>
      <c r="P7" s="16">
        <v>2000</v>
      </c>
      <c r="Q7" s="17">
        <f>N7+O7+P7</f>
        <v>4000</v>
      </c>
      <c r="R7" s="17"/>
      <c r="S7" s="20">
        <f t="shared" si="1"/>
        <v>4000</v>
      </c>
    </row>
    <row r="8" spans="1:19" x14ac:dyDescent="0.25">
      <c r="A8" s="14" t="s">
        <v>21</v>
      </c>
      <c r="B8" s="22" t="s">
        <v>39</v>
      </c>
      <c r="C8" s="22"/>
      <c r="D8" s="17">
        <f>'MAY 20'!H8:H16</f>
        <v>6000</v>
      </c>
      <c r="E8" s="22">
        <v>3000</v>
      </c>
      <c r="F8" s="17">
        <f t="shared" si="2"/>
        <v>9000</v>
      </c>
      <c r="G8" s="22"/>
      <c r="H8" s="20">
        <f t="shared" si="0"/>
        <v>9000</v>
      </c>
      <c r="L8" s="14" t="s">
        <v>21</v>
      </c>
      <c r="M8" s="22"/>
      <c r="N8" s="22"/>
      <c r="O8" s="17">
        <f>'MAY 20'!S8:S16</f>
        <v>0</v>
      </c>
      <c r="P8" s="22"/>
      <c r="Q8" s="17">
        <f t="shared" ref="Q8:Q15" si="3">N8+O8+P8</f>
        <v>0</v>
      </c>
      <c r="R8" s="22"/>
      <c r="S8" s="20">
        <f t="shared" si="1"/>
        <v>0</v>
      </c>
    </row>
    <row r="9" spans="1:19" x14ac:dyDescent="0.25">
      <c r="A9" s="23" t="s">
        <v>22</v>
      </c>
      <c r="B9" s="21" t="s">
        <v>40</v>
      </c>
      <c r="C9" s="22"/>
      <c r="D9" s="17">
        <f>'MAY 20'!H9:H17</f>
        <v>6000</v>
      </c>
      <c r="E9" s="22">
        <v>3000</v>
      </c>
      <c r="F9" s="17">
        <f t="shared" si="2"/>
        <v>9000</v>
      </c>
      <c r="G9" s="20"/>
      <c r="H9" s="20">
        <f t="shared" si="0"/>
        <v>9000</v>
      </c>
      <c r="L9" s="23" t="s">
        <v>22</v>
      </c>
      <c r="M9" s="21" t="s">
        <v>67</v>
      </c>
      <c r="N9" s="22"/>
      <c r="O9" s="17">
        <f>'MAY 20'!S9:S17</f>
        <v>4000</v>
      </c>
      <c r="P9" s="22">
        <v>2000</v>
      </c>
      <c r="Q9" s="17">
        <f>N9+O9+P9</f>
        <v>6000</v>
      </c>
      <c r="R9" s="20"/>
      <c r="S9" s="20">
        <f>Q9-R9</f>
        <v>6000</v>
      </c>
    </row>
    <row r="10" spans="1:19" ht="22.5" x14ac:dyDescent="0.25">
      <c r="A10" s="24" t="s">
        <v>23</v>
      </c>
      <c r="B10" s="21" t="s">
        <v>41</v>
      </c>
      <c r="C10" s="16"/>
      <c r="D10" s="17">
        <f>'MAY 20'!H10:H18</f>
        <v>6000</v>
      </c>
      <c r="E10" s="16">
        <v>3000</v>
      </c>
      <c r="F10" s="17">
        <f t="shared" si="2"/>
        <v>9000</v>
      </c>
      <c r="G10" s="19"/>
      <c r="H10" s="20">
        <f>F10-G10</f>
        <v>9000</v>
      </c>
      <c r="L10" s="24" t="s">
        <v>23</v>
      </c>
      <c r="M10" s="21" t="s">
        <v>68</v>
      </c>
      <c r="N10" s="16"/>
      <c r="O10" s="17">
        <f>'MAY 20'!S10:S18</f>
        <v>0</v>
      </c>
      <c r="P10" s="16"/>
      <c r="Q10" s="17">
        <f t="shared" si="3"/>
        <v>0</v>
      </c>
      <c r="R10" s="19"/>
      <c r="S10" s="20">
        <f t="shared" si="1"/>
        <v>0</v>
      </c>
    </row>
    <row r="11" spans="1:19" x14ac:dyDescent="0.25">
      <c r="A11" s="25" t="s">
        <v>24</v>
      </c>
      <c r="B11" s="15"/>
      <c r="C11" s="22"/>
      <c r="D11" s="17">
        <f>'MAY 20'!H11:H19</f>
        <v>0</v>
      </c>
      <c r="E11" s="22"/>
      <c r="F11" s="17">
        <f t="shared" si="2"/>
        <v>0</v>
      </c>
      <c r="G11" s="26"/>
      <c r="H11" s="20">
        <f>F11-G11</f>
        <v>0</v>
      </c>
      <c r="L11" s="25" t="s">
        <v>24</v>
      </c>
      <c r="M11" s="15" t="s">
        <v>69</v>
      </c>
      <c r="N11" s="22"/>
      <c r="O11" s="17">
        <f>'MAY 20'!S11:S19</f>
        <v>6000</v>
      </c>
      <c r="P11" s="18">
        <v>2000</v>
      </c>
      <c r="Q11" s="17">
        <f>N11+O11+P11</f>
        <v>8000</v>
      </c>
      <c r="R11" s="26"/>
      <c r="S11" s="20">
        <f t="shared" si="1"/>
        <v>8000</v>
      </c>
    </row>
    <row r="12" spans="1:19" x14ac:dyDescent="0.25">
      <c r="A12" s="14" t="s">
        <v>25</v>
      </c>
      <c r="B12" s="15"/>
      <c r="C12" s="16"/>
      <c r="D12" s="17">
        <f>'MAY 20'!H12:H20</f>
        <v>0</v>
      </c>
      <c r="E12" s="16"/>
      <c r="F12" s="17">
        <f t="shared" si="2"/>
        <v>0</v>
      </c>
      <c r="G12" s="19"/>
      <c r="H12" s="20">
        <f t="shared" si="0"/>
        <v>0</v>
      </c>
      <c r="L12" s="14" t="s">
        <v>25</v>
      </c>
      <c r="M12" s="15" t="s">
        <v>70</v>
      </c>
      <c r="N12" s="16"/>
      <c r="O12" s="17">
        <f>'MAY 20'!S12:S20</f>
        <v>1000</v>
      </c>
      <c r="P12" s="16"/>
      <c r="Q12" s="17">
        <f t="shared" si="3"/>
        <v>1000</v>
      </c>
      <c r="R12" s="19"/>
      <c r="S12" s="20">
        <f t="shared" si="1"/>
        <v>1000</v>
      </c>
    </row>
    <row r="13" spans="1:19" x14ac:dyDescent="0.25">
      <c r="A13" s="14"/>
      <c r="B13" s="15"/>
      <c r="C13" s="16"/>
      <c r="D13" s="17">
        <f>'MAY 20'!H13:H21</f>
        <v>0</v>
      </c>
      <c r="E13" s="16"/>
      <c r="F13" s="17"/>
      <c r="G13" s="19"/>
      <c r="H13" s="20"/>
      <c r="L13" s="14" t="s">
        <v>26</v>
      </c>
      <c r="M13" s="15" t="s">
        <v>79</v>
      </c>
      <c r="N13" s="16"/>
      <c r="O13" s="17">
        <f>'MAY 20'!S13:S21</f>
        <v>4000</v>
      </c>
      <c r="P13" s="16">
        <v>2000</v>
      </c>
      <c r="Q13" s="17">
        <f>N13+O13+P13</f>
        <v>6000</v>
      </c>
      <c r="R13" s="19"/>
      <c r="S13" s="20">
        <f t="shared" si="1"/>
        <v>6000</v>
      </c>
    </row>
    <row r="14" spans="1:19" x14ac:dyDescent="0.25">
      <c r="A14" s="14" t="s">
        <v>26</v>
      </c>
      <c r="B14" s="15"/>
      <c r="C14" s="16"/>
      <c r="D14" s="17">
        <f>'MAY 20'!H14:H22</f>
        <v>0</v>
      </c>
      <c r="E14" s="16"/>
      <c r="F14" s="17">
        <f t="shared" si="2"/>
        <v>0</v>
      </c>
      <c r="G14" s="19"/>
      <c r="H14" s="20">
        <f t="shared" si="0"/>
        <v>0</v>
      </c>
      <c r="L14" s="14" t="s">
        <v>71</v>
      </c>
      <c r="M14" s="15" t="s">
        <v>72</v>
      </c>
      <c r="N14" s="16"/>
      <c r="O14" s="17">
        <f>'MAY 20'!S14:S22</f>
        <v>4000</v>
      </c>
      <c r="P14" s="16">
        <v>4000</v>
      </c>
      <c r="Q14" s="17">
        <f t="shared" si="3"/>
        <v>8000</v>
      </c>
      <c r="R14" s="19"/>
      <c r="S14" s="20">
        <f t="shared" si="1"/>
        <v>8000</v>
      </c>
    </row>
    <row r="15" spans="1:19" x14ac:dyDescent="0.25">
      <c r="A15" s="14"/>
      <c r="B15" s="27" t="s">
        <v>2</v>
      </c>
      <c r="C15" s="28">
        <f>SUM(C6:C14)</f>
        <v>0</v>
      </c>
      <c r="D15" s="17">
        <f>SUM(D6:D14)</f>
        <v>24000</v>
      </c>
      <c r="E15" s="29">
        <f>SUM(E6:E14)</f>
        <v>12000</v>
      </c>
      <c r="F15" s="17">
        <f t="shared" si="2"/>
        <v>36000</v>
      </c>
      <c r="G15" s="30">
        <f>SUM(G6:G14)</f>
        <v>0</v>
      </c>
      <c r="H15" s="31">
        <f>SUM(H6:H14)</f>
        <v>36000</v>
      </c>
      <c r="L15" s="14"/>
      <c r="M15" s="27" t="s">
        <v>2</v>
      </c>
      <c r="N15" s="28">
        <f>SUM(N6:N14)</f>
        <v>0</v>
      </c>
      <c r="O15" s="17">
        <f>SUM(O6:O14)</f>
        <v>27000</v>
      </c>
      <c r="P15" s="29">
        <f>SUM(P7:P14)</f>
        <v>12000</v>
      </c>
      <c r="Q15" s="17">
        <f t="shared" si="3"/>
        <v>39000</v>
      </c>
      <c r="R15" s="30">
        <f>SUM(R6:R14)</f>
        <v>0</v>
      </c>
      <c r="S15" s="31">
        <f>SUM(S6:S14)</f>
        <v>41000</v>
      </c>
    </row>
    <row r="16" spans="1:19" x14ac:dyDescent="0.25">
      <c r="C16" s="10"/>
      <c r="D16" s="10" t="s">
        <v>36</v>
      </c>
      <c r="E16" s="10"/>
    </row>
    <row r="17" spans="1:19" ht="22.5" x14ac:dyDescent="0.25">
      <c r="A17" s="14">
        <v>1</v>
      </c>
      <c r="B17" s="21" t="s">
        <v>44</v>
      </c>
      <c r="C17" s="16"/>
      <c r="D17" s="17">
        <f>'MAY 20'!H17:H35</f>
        <v>4500</v>
      </c>
      <c r="E17" s="18">
        <v>1500</v>
      </c>
      <c r="F17" s="17">
        <f t="shared" ref="F17:F35" si="4">C17+D17+E17</f>
        <v>6000</v>
      </c>
      <c r="G17" s="17"/>
      <c r="H17" s="20">
        <f t="shared" ref="H17:H35" si="5">F17-G17</f>
        <v>6000</v>
      </c>
    </row>
    <row r="18" spans="1:19" x14ac:dyDescent="0.25">
      <c r="A18" s="14">
        <v>2</v>
      </c>
      <c r="B18" s="21"/>
      <c r="C18" s="16"/>
      <c r="D18" s="17">
        <f>'MAY 20'!H18:H36</f>
        <v>0</v>
      </c>
      <c r="E18" s="18"/>
      <c r="F18" s="17">
        <f t="shared" si="4"/>
        <v>0</v>
      </c>
      <c r="G18" s="17"/>
      <c r="H18" s="20">
        <f t="shared" si="5"/>
        <v>0</v>
      </c>
    </row>
    <row r="19" spans="1:19" x14ac:dyDescent="0.25">
      <c r="A19" s="14">
        <v>3</v>
      </c>
      <c r="B19" s="22" t="s">
        <v>46</v>
      </c>
      <c r="C19" s="22"/>
      <c r="D19" s="17">
        <f>'MAY 20'!H19:H37</f>
        <v>4500</v>
      </c>
      <c r="E19" s="18">
        <v>1500</v>
      </c>
      <c r="F19" s="17">
        <f t="shared" si="4"/>
        <v>6000</v>
      </c>
      <c r="G19" s="22"/>
      <c r="H19" s="20">
        <f t="shared" si="5"/>
        <v>6000</v>
      </c>
      <c r="L19" s="33" t="s">
        <v>3</v>
      </c>
      <c r="M19" s="34"/>
      <c r="N19" s="35"/>
      <c r="O19" s="34"/>
      <c r="P19" s="36"/>
      <c r="Q19" s="34"/>
      <c r="R19" s="6"/>
      <c r="S19" s="37"/>
    </row>
    <row r="20" spans="1:19" ht="22.5" x14ac:dyDescent="0.25">
      <c r="A20" s="14">
        <v>4</v>
      </c>
      <c r="B20" s="21" t="s">
        <v>95</v>
      </c>
      <c r="C20" s="22"/>
      <c r="D20" s="17">
        <f>'MAY 20'!H20:H38</f>
        <v>0</v>
      </c>
      <c r="E20" s="18"/>
      <c r="F20" s="17">
        <f t="shared" si="4"/>
        <v>0</v>
      </c>
      <c r="G20" s="20"/>
      <c r="H20" s="20">
        <f t="shared" si="5"/>
        <v>0</v>
      </c>
      <c r="L20" s="38" t="s">
        <v>4</v>
      </c>
      <c r="M20" s="38" t="s">
        <v>5</v>
      </c>
      <c r="N20" s="38" t="s">
        <v>6</v>
      </c>
      <c r="O20" s="38" t="s">
        <v>27</v>
      </c>
      <c r="P20" s="38" t="s">
        <v>4</v>
      </c>
      <c r="Q20" s="38" t="s">
        <v>5</v>
      </c>
      <c r="R20" s="38" t="s">
        <v>6</v>
      </c>
      <c r="S20" s="39" t="s">
        <v>7</v>
      </c>
    </row>
    <row r="21" spans="1:19" x14ac:dyDescent="0.25">
      <c r="A21" s="14">
        <v>5</v>
      </c>
      <c r="B21" s="21" t="s">
        <v>48</v>
      </c>
      <c r="C21" s="16"/>
      <c r="D21" s="17">
        <f>'MAY 20'!H21:H39</f>
        <v>4500</v>
      </c>
      <c r="E21" s="18">
        <v>1500</v>
      </c>
      <c r="F21" s="17">
        <f t="shared" si="4"/>
        <v>6000</v>
      </c>
      <c r="G21" s="19"/>
      <c r="H21" s="20">
        <f t="shared" si="5"/>
        <v>6000</v>
      </c>
      <c r="L21" s="3" t="s">
        <v>114</v>
      </c>
      <c r="M21" s="40">
        <f>P15</f>
        <v>12000</v>
      </c>
      <c r="N21" s="41"/>
      <c r="O21" s="41"/>
      <c r="P21" s="3" t="s">
        <v>114</v>
      </c>
      <c r="Q21" s="40">
        <f>R15</f>
        <v>0</v>
      </c>
      <c r="R21" s="41"/>
      <c r="S21" s="40"/>
    </row>
    <row r="22" spans="1:19" ht="22.5" x14ac:dyDescent="0.25">
      <c r="A22" s="14">
        <v>6</v>
      </c>
      <c r="B22" s="15" t="s">
        <v>49</v>
      </c>
      <c r="C22" s="22"/>
      <c r="D22" s="17">
        <f>'MAY 20'!H22:H40</f>
        <v>4500</v>
      </c>
      <c r="E22" s="18">
        <v>1500</v>
      </c>
      <c r="F22" s="17">
        <f t="shared" si="4"/>
        <v>6000</v>
      </c>
      <c r="G22" s="26"/>
      <c r="H22" s="20">
        <f t="shared" si="5"/>
        <v>6000</v>
      </c>
      <c r="L22" s="3" t="s">
        <v>28</v>
      </c>
      <c r="M22" s="4">
        <v>0.1</v>
      </c>
      <c r="N22" s="42">
        <f>M21*M22</f>
        <v>1200</v>
      </c>
      <c r="O22" s="3"/>
      <c r="P22" s="3" t="s">
        <v>28</v>
      </c>
      <c r="Q22" s="4">
        <v>0.1</v>
      </c>
      <c r="R22" s="42">
        <f>N22</f>
        <v>1200</v>
      </c>
      <c r="S22" s="40"/>
    </row>
    <row r="23" spans="1:19" ht="22.5" x14ac:dyDescent="0.25">
      <c r="A23" s="14">
        <v>7</v>
      </c>
      <c r="B23" s="15" t="s">
        <v>50</v>
      </c>
      <c r="C23" s="16"/>
      <c r="D23" s="17">
        <f>'MAY 20'!H23:H41</f>
        <v>4500</v>
      </c>
      <c r="E23" s="18">
        <v>1500</v>
      </c>
      <c r="F23" s="17">
        <f t="shared" si="4"/>
        <v>6000</v>
      </c>
      <c r="G23" s="19"/>
      <c r="H23" s="20">
        <f t="shared" si="5"/>
        <v>6000</v>
      </c>
      <c r="L23" s="43"/>
      <c r="M23" s="42"/>
      <c r="N23" s="3"/>
      <c r="O23" s="3"/>
      <c r="P23" s="43"/>
      <c r="Q23" s="42"/>
      <c r="R23" s="3"/>
      <c r="S23" s="40"/>
    </row>
    <row r="24" spans="1:19" x14ac:dyDescent="0.25">
      <c r="A24" s="14">
        <v>8</v>
      </c>
      <c r="B24" s="15" t="s">
        <v>51</v>
      </c>
      <c r="C24" s="16"/>
      <c r="D24" s="17">
        <f>'MAY 20'!H24:H42</f>
        <v>3000</v>
      </c>
      <c r="E24" s="18">
        <v>1500</v>
      </c>
      <c r="F24" s="17">
        <f t="shared" si="4"/>
        <v>4500</v>
      </c>
      <c r="G24" s="19"/>
      <c r="H24" s="20">
        <f t="shared" si="5"/>
        <v>4500</v>
      </c>
      <c r="L24" s="3" t="s">
        <v>29</v>
      </c>
      <c r="M24" s="4">
        <v>0.3</v>
      </c>
      <c r="N24" s="42"/>
      <c r="O24" s="3"/>
      <c r="P24" s="3" t="s">
        <v>29</v>
      </c>
      <c r="Q24" s="4">
        <v>0.3</v>
      </c>
      <c r="R24" s="42"/>
      <c r="S24" s="40"/>
    </row>
    <row r="25" spans="1:19" x14ac:dyDescent="0.25">
      <c r="A25" s="14">
        <v>9</v>
      </c>
      <c r="B25" s="21" t="s">
        <v>52</v>
      </c>
      <c r="C25" s="16"/>
      <c r="D25" s="17">
        <f>'MAY 20'!H25:H43</f>
        <v>4500</v>
      </c>
      <c r="E25" s="18">
        <v>1500</v>
      </c>
      <c r="F25" s="17">
        <f>C25+D25+E25</f>
        <v>6000</v>
      </c>
      <c r="G25" s="19"/>
      <c r="H25" s="20">
        <f t="shared" si="5"/>
        <v>6000</v>
      </c>
      <c r="L25" s="43" t="s">
        <v>30</v>
      </c>
      <c r="M25" s="42">
        <f>N18</f>
        <v>0</v>
      </c>
      <c r="O25" s="3"/>
      <c r="P25" s="3"/>
      <c r="Q25" s="42"/>
      <c r="R25" s="3"/>
      <c r="S25" s="40"/>
    </row>
    <row r="26" spans="1:19" x14ac:dyDescent="0.25">
      <c r="A26" s="14">
        <v>10</v>
      </c>
      <c r="B26" s="21" t="s">
        <v>53</v>
      </c>
      <c r="C26" s="16"/>
      <c r="D26" s="17">
        <f>'MAY 20'!H26:H44</f>
        <v>3000</v>
      </c>
      <c r="E26" s="18">
        <v>1500</v>
      </c>
      <c r="F26" s="17">
        <f t="shared" si="4"/>
        <v>4500</v>
      </c>
      <c r="G26" s="19"/>
      <c r="H26" s="20">
        <f t="shared" si="5"/>
        <v>4500</v>
      </c>
      <c r="L26" s="43" t="s">
        <v>9</v>
      </c>
      <c r="M26" s="42">
        <f>'MAY 20'!O32</f>
        <v>19600.899999999998</v>
      </c>
      <c r="N26" s="3"/>
      <c r="O26" s="3"/>
      <c r="P26" s="43" t="s">
        <v>9</v>
      </c>
      <c r="Q26" s="42">
        <f>'MAY 20'!S32</f>
        <v>-1399.1000000000006</v>
      </c>
      <c r="R26" s="3"/>
      <c r="S26" s="40"/>
    </row>
    <row r="27" spans="1:19" x14ac:dyDescent="0.25">
      <c r="A27" s="14">
        <v>11</v>
      </c>
      <c r="B27" s="15" t="s">
        <v>54</v>
      </c>
      <c r="C27" s="16"/>
      <c r="D27" s="17">
        <f>'MAY 20'!H27:H45</f>
        <v>4500</v>
      </c>
      <c r="E27" s="18">
        <v>1500</v>
      </c>
      <c r="F27" s="17">
        <f>C27+D27+E27</f>
        <v>6000</v>
      </c>
      <c r="G27" s="19"/>
      <c r="H27" s="20">
        <f>F27-G27</f>
        <v>6000</v>
      </c>
      <c r="L27" s="43" t="s">
        <v>2</v>
      </c>
      <c r="M27" s="42">
        <f>M21+M25+M26</f>
        <v>31600.899999999998</v>
      </c>
      <c r="N27" s="3"/>
      <c r="O27" s="3"/>
      <c r="P27" s="43" t="s">
        <v>2</v>
      </c>
      <c r="Q27" s="42">
        <f>Q21+Q23+Q26+Q24</f>
        <v>-1398.8000000000006</v>
      </c>
      <c r="R27" s="3"/>
      <c r="S27" s="40"/>
    </row>
    <row r="28" spans="1:19" x14ac:dyDescent="0.25">
      <c r="A28" s="14">
        <v>12</v>
      </c>
      <c r="B28" s="21" t="s">
        <v>55</v>
      </c>
      <c r="C28" s="16"/>
      <c r="D28" s="17">
        <f>'MAY 20'!H28:H46</f>
        <v>4500</v>
      </c>
      <c r="E28" s="18">
        <v>1500</v>
      </c>
      <c r="F28" s="17">
        <f t="shared" si="4"/>
        <v>6000</v>
      </c>
      <c r="G28" s="19"/>
      <c r="H28" s="20">
        <f t="shared" si="5"/>
        <v>6000</v>
      </c>
      <c r="L28" s="44" t="s">
        <v>31</v>
      </c>
      <c r="M28" s="4"/>
      <c r="N28" s="45"/>
      <c r="O28" s="3"/>
      <c r="P28" s="44" t="s">
        <v>31</v>
      </c>
      <c r="Q28" s="42"/>
      <c r="R28" s="45"/>
      <c r="S28" s="40"/>
    </row>
    <row r="29" spans="1:19" x14ac:dyDescent="0.25">
      <c r="A29" s="14">
        <v>13</v>
      </c>
      <c r="B29" s="21" t="s">
        <v>43</v>
      </c>
      <c r="C29" s="16"/>
      <c r="D29" s="17">
        <f>'MAY 20'!H29:H47</f>
        <v>5000</v>
      </c>
      <c r="E29" s="18">
        <v>2500</v>
      </c>
      <c r="F29" s="17">
        <f t="shared" si="4"/>
        <v>7500</v>
      </c>
      <c r="G29" s="19"/>
      <c r="H29" s="20">
        <f>F29-G29</f>
        <v>7500</v>
      </c>
      <c r="L29" s="46"/>
      <c r="M29" s="51"/>
      <c r="N29" s="47"/>
      <c r="O29" s="48"/>
      <c r="P29" s="46"/>
      <c r="Q29" s="42"/>
      <c r="R29" s="47"/>
      <c r="S29" s="49"/>
    </row>
    <row r="30" spans="1:19" ht="22.5" x14ac:dyDescent="0.25">
      <c r="A30" s="14">
        <v>14</v>
      </c>
      <c r="B30" s="21" t="s">
        <v>56</v>
      </c>
      <c r="C30" s="16"/>
      <c r="D30" s="17">
        <f>'MAY 20'!H30:H48</f>
        <v>7500</v>
      </c>
      <c r="E30" s="18">
        <v>2500</v>
      </c>
      <c r="F30" s="17">
        <f t="shared" si="4"/>
        <v>10000</v>
      </c>
      <c r="G30" s="19"/>
      <c r="H30" s="20">
        <f t="shared" si="5"/>
        <v>10000</v>
      </c>
      <c r="L30" s="50"/>
      <c r="N30" s="52"/>
      <c r="O30" s="51"/>
      <c r="P30" s="50"/>
      <c r="Q30" s="51"/>
      <c r="R30" s="52"/>
      <c r="S30" s="49"/>
    </row>
    <row r="31" spans="1:19" ht="22.5" x14ac:dyDescent="0.25">
      <c r="A31" s="14">
        <v>15</v>
      </c>
      <c r="B31" s="21" t="s">
        <v>85</v>
      </c>
      <c r="C31" s="16"/>
      <c r="D31" s="17">
        <f>'MAY 20'!H31:H49</f>
        <v>5000</v>
      </c>
      <c r="E31" s="18">
        <v>2500</v>
      </c>
      <c r="F31" s="17">
        <f>C31+D31+E31</f>
        <v>7500</v>
      </c>
      <c r="G31" s="19"/>
      <c r="H31" s="20">
        <f>F31-G31</f>
        <v>7500</v>
      </c>
      <c r="L31" s="50"/>
      <c r="M31" s="51"/>
      <c r="N31" s="52"/>
      <c r="O31" s="51"/>
      <c r="P31" s="50"/>
      <c r="Q31" s="51"/>
      <c r="R31" s="52"/>
      <c r="S31" s="49"/>
    </row>
    <row r="32" spans="1:19" x14ac:dyDescent="0.25">
      <c r="A32" s="14">
        <v>16</v>
      </c>
      <c r="B32" s="21" t="s">
        <v>57</v>
      </c>
      <c r="C32" s="16"/>
      <c r="D32" s="17">
        <f>'MAY 20'!H32:H50</f>
        <v>5000</v>
      </c>
      <c r="E32" s="18">
        <v>2500</v>
      </c>
      <c r="F32" s="17">
        <f>C32+D32+E32</f>
        <v>7500</v>
      </c>
      <c r="G32" s="19"/>
      <c r="H32" s="20">
        <f>F32-G32</f>
        <v>7500</v>
      </c>
      <c r="L32" s="2" t="s">
        <v>2</v>
      </c>
      <c r="M32" s="53">
        <f>M21+M23+M24+M25+M26-N22-N24</f>
        <v>30401.199999999997</v>
      </c>
      <c r="N32" s="54">
        <f>SUM(N29:N31)</f>
        <v>0</v>
      </c>
      <c r="O32" s="54">
        <f>M32-N32</f>
        <v>30401.199999999997</v>
      </c>
      <c r="P32" s="2" t="s">
        <v>2</v>
      </c>
      <c r="Q32" s="53">
        <f>Q21+Q23+Q24+Q26-R22-R24</f>
        <v>-2598.8000000000006</v>
      </c>
      <c r="R32" s="54">
        <f>SUM(R29:R31)</f>
        <v>0</v>
      </c>
      <c r="S32" s="54">
        <f>Q32-R32</f>
        <v>-2598.8000000000006</v>
      </c>
    </row>
    <row r="33" spans="1:19" x14ac:dyDescent="0.25">
      <c r="A33" s="14">
        <v>17</v>
      </c>
      <c r="B33" s="21" t="s">
        <v>47</v>
      </c>
      <c r="C33" s="16"/>
      <c r="D33" s="17">
        <f>'MAY 20'!H33:H51</f>
        <v>0</v>
      </c>
      <c r="E33" s="18"/>
      <c r="F33" s="17"/>
      <c r="G33" s="19"/>
      <c r="H33" s="20"/>
      <c r="J33" s="58">
        <f>G76+G14+G18+G21+G24+G28+G29+G30+G31+G26+G22+G7</f>
        <v>0</v>
      </c>
      <c r="L33" s="55"/>
      <c r="M33" s="56"/>
      <c r="N33" s="57"/>
      <c r="O33" s="57"/>
      <c r="P33" s="55"/>
      <c r="Q33" s="56"/>
      <c r="R33" s="57"/>
      <c r="S33" s="57"/>
    </row>
    <row r="34" spans="1:19" x14ac:dyDescent="0.25">
      <c r="A34" s="14" t="s">
        <v>74</v>
      </c>
      <c r="B34" s="21" t="s">
        <v>76</v>
      </c>
      <c r="C34" s="16"/>
      <c r="D34" s="17">
        <f>'MAY 20'!H34:H52</f>
        <v>0</v>
      </c>
      <c r="E34" s="18"/>
      <c r="F34" s="17"/>
      <c r="G34" s="19"/>
      <c r="H34" s="20"/>
      <c r="L34" s="55"/>
      <c r="M34" s="56"/>
      <c r="N34" s="57"/>
      <c r="O34" s="57"/>
      <c r="P34" s="55"/>
      <c r="Q34" s="56"/>
      <c r="R34" s="57"/>
      <c r="S34" s="57"/>
    </row>
    <row r="35" spans="1:19" x14ac:dyDescent="0.25">
      <c r="A35" s="14" t="s">
        <v>75</v>
      </c>
      <c r="B35" s="21" t="s">
        <v>77</v>
      </c>
      <c r="C35" s="16"/>
      <c r="D35" s="17">
        <f>'MAY 20'!H35:H53</f>
        <v>0</v>
      </c>
      <c r="E35" s="18"/>
      <c r="F35" s="17">
        <f t="shared" si="4"/>
        <v>0</v>
      </c>
      <c r="G35" s="19"/>
      <c r="H35" s="20">
        <f t="shared" si="5"/>
        <v>0</v>
      </c>
      <c r="L35" s="6" t="s">
        <v>32</v>
      </c>
      <c r="M35" s="1"/>
      <c r="O35" s="6" t="s">
        <v>33</v>
      </c>
      <c r="R35" s="6" t="s">
        <v>34</v>
      </c>
      <c r="S35" s="37"/>
    </row>
    <row r="36" spans="1:19" x14ac:dyDescent="0.25">
      <c r="A36" s="14"/>
      <c r="B36" s="27"/>
      <c r="C36" s="28">
        <f>SUM(C17:C35)</f>
        <v>0</v>
      </c>
      <c r="D36" s="17">
        <f>SUM(D17:D35)</f>
        <v>64500</v>
      </c>
      <c r="E36" s="29">
        <f>SUM(E17:E35)</f>
        <v>25000</v>
      </c>
      <c r="F36" s="17">
        <f>SUM(F17:F35)</f>
        <v>89500</v>
      </c>
      <c r="G36" s="30">
        <f>SUM(G17:G35)</f>
        <v>0</v>
      </c>
      <c r="H36" s="20">
        <f>F36-G36</f>
        <v>89500</v>
      </c>
      <c r="L36" s="6" t="s">
        <v>10</v>
      </c>
      <c r="M36" s="6"/>
      <c r="O36" s="6" t="s">
        <v>11</v>
      </c>
      <c r="R36" s="6" t="s">
        <v>61</v>
      </c>
    </row>
    <row r="37" spans="1:19" x14ac:dyDescent="0.25">
      <c r="A37" s="33" t="s">
        <v>3</v>
      </c>
      <c r="B37" s="34"/>
      <c r="C37" s="35"/>
      <c r="D37" s="34"/>
      <c r="E37" s="36"/>
      <c r="F37" s="34"/>
      <c r="G37" s="6"/>
      <c r="H37" s="37"/>
    </row>
    <row r="38" spans="1:19" x14ac:dyDescent="0.25">
      <c r="A38" s="38" t="s">
        <v>4</v>
      </c>
      <c r="B38" s="38" t="s">
        <v>5</v>
      </c>
      <c r="C38" s="38" t="s">
        <v>6</v>
      </c>
      <c r="D38" s="38" t="s">
        <v>27</v>
      </c>
      <c r="E38" s="38" t="s">
        <v>4</v>
      </c>
      <c r="F38" s="38" t="s">
        <v>5</v>
      </c>
      <c r="G38" s="38" t="s">
        <v>6</v>
      </c>
      <c r="H38" s="39" t="s">
        <v>7</v>
      </c>
    </row>
    <row r="39" spans="1:19" x14ac:dyDescent="0.25">
      <c r="A39" s="3" t="s">
        <v>114</v>
      </c>
      <c r="B39" s="40">
        <f>E36+E15</f>
        <v>37000</v>
      </c>
      <c r="C39" s="41"/>
      <c r="D39" s="41"/>
      <c r="E39" s="3" t="s">
        <v>114</v>
      </c>
      <c r="F39" s="40">
        <f>G36+G15</f>
        <v>0</v>
      </c>
      <c r="G39" s="41"/>
      <c r="H39" s="40"/>
      <c r="J39" s="58"/>
    </row>
    <row r="40" spans="1:19" x14ac:dyDescent="0.25">
      <c r="A40" s="3" t="s">
        <v>28</v>
      </c>
      <c r="B40" s="4">
        <v>0.1</v>
      </c>
      <c r="C40" s="42">
        <f>B39*B40</f>
        <v>3700</v>
      </c>
      <c r="D40" s="3"/>
      <c r="E40" s="3" t="s">
        <v>28</v>
      </c>
      <c r="F40" s="4">
        <v>0.1</v>
      </c>
      <c r="G40" s="42">
        <f>C40</f>
        <v>3700</v>
      </c>
      <c r="H40" s="40"/>
    </row>
    <row r="41" spans="1:19" x14ac:dyDescent="0.25">
      <c r="A41" s="43"/>
      <c r="B41" s="42"/>
      <c r="C41" s="3"/>
      <c r="D41" s="3"/>
      <c r="E41" s="43"/>
      <c r="F41" s="42"/>
      <c r="G41" s="3"/>
      <c r="H41" s="40"/>
    </row>
    <row r="42" spans="1:19" x14ac:dyDescent="0.25">
      <c r="A42" s="3" t="s">
        <v>29</v>
      </c>
      <c r="B42" s="4">
        <v>0.3</v>
      </c>
      <c r="C42" s="42"/>
      <c r="D42" s="3"/>
      <c r="E42" s="3" t="s">
        <v>29</v>
      </c>
      <c r="F42" s="4">
        <v>0.3</v>
      </c>
      <c r="G42" s="42"/>
      <c r="H42" s="40"/>
    </row>
    <row r="43" spans="1:19" x14ac:dyDescent="0.25">
      <c r="A43" s="43" t="s">
        <v>30</v>
      </c>
      <c r="B43" s="42"/>
      <c r="D43" s="3"/>
      <c r="E43" s="3"/>
      <c r="F43" s="42"/>
    </row>
    <row r="44" spans="1:19" x14ac:dyDescent="0.25">
      <c r="A44" s="43" t="s">
        <v>9</v>
      </c>
      <c r="B44" s="42">
        <f>'MAY 20'!D50</f>
        <v>44800.600000000006</v>
      </c>
      <c r="C44" s="3"/>
      <c r="D44" s="3"/>
      <c r="E44" s="43" t="s">
        <v>9</v>
      </c>
      <c r="F44" s="42">
        <f>'MAY 20'!H50</f>
        <v>-3699.4000000000005</v>
      </c>
      <c r="G44" s="3"/>
      <c r="H44" s="40"/>
    </row>
    <row r="45" spans="1:19" x14ac:dyDescent="0.25">
      <c r="A45" s="43" t="s">
        <v>2</v>
      </c>
      <c r="B45" s="42">
        <f>B39+B41+B44+B43</f>
        <v>81800.600000000006</v>
      </c>
      <c r="C45" s="3"/>
      <c r="D45" s="3"/>
      <c r="E45" s="43" t="s">
        <v>2</v>
      </c>
      <c r="F45" s="42">
        <f>F39+F44</f>
        <v>-3699.4000000000005</v>
      </c>
      <c r="G45" s="3"/>
      <c r="H45" s="40"/>
    </row>
    <row r="46" spans="1:19" x14ac:dyDescent="0.25">
      <c r="A46" s="44" t="s">
        <v>31</v>
      </c>
      <c r="B46" s="4"/>
      <c r="C46" s="45"/>
      <c r="D46" s="3"/>
      <c r="E46" s="44" t="s">
        <v>31</v>
      </c>
      <c r="F46" s="4"/>
      <c r="G46" s="45"/>
      <c r="H46" s="40"/>
    </row>
    <row r="47" spans="1:19" x14ac:dyDescent="0.25">
      <c r="A47" s="46"/>
      <c r="B47" s="51"/>
      <c r="C47" s="47"/>
      <c r="D47" s="48"/>
      <c r="E47" s="46"/>
      <c r="F47" s="51"/>
      <c r="G47" s="47"/>
      <c r="H47" s="49"/>
    </row>
    <row r="48" spans="1:19" x14ac:dyDescent="0.25">
      <c r="A48" s="50"/>
      <c r="C48" s="52"/>
      <c r="D48" s="51"/>
      <c r="E48" s="50"/>
      <c r="F48" s="51"/>
      <c r="G48" s="52"/>
      <c r="H48" s="49"/>
    </row>
    <row r="49" spans="1:8" x14ac:dyDescent="0.25">
      <c r="A49" s="50"/>
      <c r="B49" s="51"/>
      <c r="C49" s="52"/>
      <c r="D49" s="51"/>
      <c r="E49" s="50"/>
      <c r="F49" s="51"/>
      <c r="G49" s="52"/>
      <c r="H49" s="49"/>
    </row>
    <row r="50" spans="1:8" x14ac:dyDescent="0.25">
      <c r="A50" s="2" t="s">
        <v>2</v>
      </c>
      <c r="B50" s="53">
        <f>B39+B41+B42+B43+B44-C40-C42</f>
        <v>78100.900000000009</v>
      </c>
      <c r="C50" s="54">
        <f>SUM(C47:C49)</f>
        <v>0</v>
      </c>
      <c r="D50" s="54">
        <f>B50-C50</f>
        <v>78100.900000000009</v>
      </c>
      <c r="E50" s="2" t="s">
        <v>2</v>
      </c>
      <c r="F50" s="53">
        <f>F39+F42+F44-G40-G42</f>
        <v>-7399.1</v>
      </c>
      <c r="G50" s="54">
        <f>SUM(G47:G49)</f>
        <v>0</v>
      </c>
      <c r="H50" s="54">
        <f>F50-G50</f>
        <v>-7399.1</v>
      </c>
    </row>
    <row r="51" spans="1:8" x14ac:dyDescent="0.25">
      <c r="A51" s="6" t="s">
        <v>32</v>
      </c>
      <c r="B51" s="1"/>
      <c r="D51" s="6" t="s">
        <v>33</v>
      </c>
      <c r="G51" s="6" t="s">
        <v>34</v>
      </c>
      <c r="H51" s="37"/>
    </row>
    <row r="52" spans="1:8" x14ac:dyDescent="0.25">
      <c r="A52" s="6" t="s">
        <v>10</v>
      </c>
      <c r="B52" s="6"/>
      <c r="D52" s="6" t="s">
        <v>11</v>
      </c>
      <c r="G52" s="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JANUARY 20</vt:lpstr>
      <vt:lpstr>FEBRUARY 20</vt:lpstr>
      <vt:lpstr>MARCH 20</vt:lpstr>
      <vt:lpstr>APRIL 20</vt:lpstr>
      <vt:lpstr>MAY 20</vt:lpstr>
      <vt:lpstr>JUNE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2020-01-20T10:35:46Z</dcterms:created>
  <dcterms:modified xsi:type="dcterms:W3CDTF">2020-10-28T12:01:12Z</dcterms:modified>
</cp:coreProperties>
</file>