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0" windowWidth="14805" windowHeight="7965" firstSheet="7" activeTab="9"/>
  </bookViews>
  <sheets>
    <sheet name="MARCH 21" sheetId="1" r:id="rId1"/>
    <sheet name="APRIL 21" sheetId="2" r:id="rId2"/>
    <sheet name="MAY 21" sheetId="3" r:id="rId3"/>
    <sheet name="JUNE21" sheetId="4" r:id="rId4"/>
    <sheet name="JULY 21" sheetId="5" r:id="rId5"/>
    <sheet name="AUGUST 21" sheetId="6" r:id="rId6"/>
    <sheet name="SEPT 21" sheetId="7" r:id="rId7"/>
    <sheet name="OCT 21" sheetId="8" r:id="rId8"/>
    <sheet name="NOVEMBER 21" sheetId="9" r:id="rId9"/>
    <sheet name="DECEMBER 21" sheetId="10" r:id="rId10"/>
  </sheets>
  <calcPr calcId="162913"/>
</workbook>
</file>

<file path=xl/calcChain.xml><?xml version="1.0" encoding="utf-8"?>
<calcChain xmlns="http://schemas.openxmlformats.org/spreadsheetml/2006/main">
  <c r="J16" i="10" l="1"/>
  <c r="G24" i="10" s="1"/>
  <c r="F16" i="10"/>
  <c r="B22" i="10" s="1"/>
  <c r="C16" i="10"/>
  <c r="B26" i="10" s="1"/>
  <c r="H16" i="10"/>
  <c r="G22" i="10" s="1"/>
  <c r="C25" i="10" l="1"/>
  <c r="B24" i="10"/>
  <c r="H6" i="9"/>
  <c r="H25" i="10" l="1"/>
  <c r="H32" i="10" s="1"/>
  <c r="C32" i="10"/>
  <c r="H5" i="9"/>
  <c r="H33" i="10" l="1"/>
  <c r="H29" i="9"/>
  <c r="C29" i="9"/>
  <c r="H7" i="9" l="1"/>
  <c r="C40" i="8" l="1"/>
  <c r="H7" i="8"/>
  <c r="H14" i="9" l="1"/>
  <c r="H11" i="9" l="1"/>
  <c r="J16" i="9" l="1"/>
  <c r="B24" i="9" s="1"/>
  <c r="F16" i="9"/>
  <c r="B22" i="9" s="1"/>
  <c r="C16" i="9"/>
  <c r="B26" i="9" s="1"/>
  <c r="H16" i="9"/>
  <c r="G22" i="9" s="1"/>
  <c r="C25" i="9" l="1"/>
  <c r="G24" i="9"/>
  <c r="H11" i="8"/>
  <c r="C32" i="9" l="1"/>
  <c r="H25" i="9"/>
  <c r="H32" i="9" s="1"/>
  <c r="H33" i="9" s="1"/>
  <c r="G7" i="8" l="1"/>
  <c r="I7" i="8" s="1"/>
  <c r="G7" i="9" s="1"/>
  <c r="I7" i="9" s="1"/>
  <c r="E7" i="10" s="1"/>
  <c r="G7" i="10" s="1"/>
  <c r="I7" i="10" s="1"/>
  <c r="H5" i="7" l="1"/>
  <c r="J16" i="8" l="1"/>
  <c r="F16" i="8"/>
  <c r="B22" i="8" s="1"/>
  <c r="C16" i="8"/>
  <c r="G13" i="8"/>
  <c r="I13" i="8" s="1"/>
  <c r="E13" i="9" s="1"/>
  <c r="G13" i="9" s="1"/>
  <c r="I13" i="9" s="1"/>
  <c r="E13" i="10" s="1"/>
  <c r="G13" i="10" s="1"/>
  <c r="I13" i="10" s="1"/>
  <c r="C25" i="8" l="1"/>
  <c r="G24" i="8"/>
  <c r="B24" i="8"/>
  <c r="H16" i="8"/>
  <c r="G22" i="8" s="1"/>
  <c r="H25" i="8" l="1"/>
  <c r="H32" i="8" s="1"/>
  <c r="H33" i="8" s="1"/>
  <c r="C32" i="8"/>
  <c r="H14" i="7"/>
  <c r="H9" i="7" l="1"/>
  <c r="H11" i="7" l="1"/>
  <c r="J16" i="7" l="1"/>
  <c r="B24" i="7" s="1"/>
  <c r="F16" i="7"/>
  <c r="B22" i="7" s="1"/>
  <c r="C16" i="7"/>
  <c r="I7" i="7"/>
  <c r="C25" i="7" l="1"/>
  <c r="G24" i="7"/>
  <c r="M27" i="6"/>
  <c r="M28" i="6" s="1"/>
  <c r="C32" i="7" l="1"/>
  <c r="H25" i="7"/>
  <c r="H32" i="7" s="1"/>
  <c r="H33" i="7" s="1"/>
  <c r="C31" i="5"/>
  <c r="H31" i="5"/>
  <c r="H14" i="6" l="1"/>
  <c r="H11" i="6" l="1"/>
  <c r="H12" i="6" l="1"/>
  <c r="H30" i="5" l="1"/>
  <c r="C30" i="5"/>
  <c r="J16" i="6" l="1"/>
  <c r="B24" i="6" s="1"/>
  <c r="F16" i="6"/>
  <c r="B22" i="6" s="1"/>
  <c r="C16" i="6"/>
  <c r="C25" i="6" l="1"/>
  <c r="G24" i="6"/>
  <c r="H11" i="5"/>
  <c r="M15" i="5"/>
  <c r="G6" i="4"/>
  <c r="C32" i="6" l="1"/>
  <c r="H25" i="6"/>
  <c r="H32" i="6" s="1"/>
  <c r="H33" i="6" s="1"/>
  <c r="H14" i="5"/>
  <c r="G14" i="4" l="1"/>
  <c r="L8" i="4" l="1"/>
  <c r="G13" i="4" l="1"/>
  <c r="J16" i="5" l="1"/>
  <c r="B24" i="5" s="1"/>
  <c r="F16" i="5"/>
  <c r="B22" i="5" s="1"/>
  <c r="C16" i="5"/>
  <c r="B26" i="5" s="1"/>
  <c r="C25" i="5" l="1"/>
  <c r="G24" i="5"/>
  <c r="C34" i="5" l="1"/>
  <c r="H25" i="5"/>
  <c r="H34" i="5" s="1"/>
  <c r="H35" i="5" s="1"/>
  <c r="K16" i="4" l="1"/>
  <c r="G11" i="4" l="1"/>
  <c r="G12" i="4" l="1"/>
  <c r="G9" i="4" l="1"/>
  <c r="I9" i="3" l="1"/>
  <c r="G9" i="3"/>
  <c r="G14" i="3"/>
  <c r="G6" i="3"/>
  <c r="E16" i="4" l="1"/>
  <c r="B22" i="4" s="1"/>
  <c r="C16" i="4"/>
  <c r="I16" i="4"/>
  <c r="B24" i="4" l="1"/>
  <c r="F24" i="4"/>
  <c r="C25" i="4"/>
  <c r="C30" i="4" l="1"/>
  <c r="G25" i="4"/>
  <c r="G30" i="4" s="1"/>
  <c r="G31" i="4" s="1"/>
  <c r="G11" i="3" l="1"/>
  <c r="I14" i="3" l="1"/>
  <c r="G14" i="2"/>
  <c r="I16" i="3" l="1"/>
  <c r="F24" i="3" s="1"/>
  <c r="E16" i="3"/>
  <c r="B22" i="3" s="1"/>
  <c r="C16" i="3"/>
  <c r="C25" i="3" l="1"/>
  <c r="B24" i="3"/>
  <c r="C30" i="3" l="1"/>
  <c r="G25" i="3"/>
  <c r="G30" i="3" s="1"/>
  <c r="G31" i="3" s="1"/>
  <c r="I16" i="2" l="1"/>
  <c r="F24" i="2" s="1"/>
  <c r="B24" i="2" l="1"/>
  <c r="G12" i="2"/>
  <c r="G11" i="2" l="1"/>
  <c r="E16" i="2" l="1"/>
  <c r="B22" i="2" s="1"/>
  <c r="C16" i="2"/>
  <c r="H28" i="1"/>
  <c r="G9" i="1"/>
  <c r="C25" i="2" l="1"/>
  <c r="D28" i="1"/>
  <c r="C30" i="2" l="1"/>
  <c r="G25" i="2"/>
  <c r="F6" i="1"/>
  <c r="F7" i="1"/>
  <c r="F8" i="1"/>
  <c r="F9" i="1"/>
  <c r="F10" i="1"/>
  <c r="F11" i="1"/>
  <c r="F12" i="1"/>
  <c r="F13" i="1"/>
  <c r="F14" i="1"/>
  <c r="F15" i="1"/>
  <c r="F5" i="1"/>
  <c r="C16" i="1"/>
  <c r="G30" i="2" l="1"/>
  <c r="G31" i="2" s="1"/>
  <c r="E16" i="1"/>
  <c r="H7" i="1"/>
  <c r="D7" i="2" s="1"/>
  <c r="F7" i="2" s="1"/>
  <c r="H7" i="2" s="1"/>
  <c r="D7" i="3" s="1"/>
  <c r="F7" i="3" s="1"/>
  <c r="H7" i="3" s="1"/>
  <c r="D7" i="4" s="1"/>
  <c r="F7" i="4" s="1"/>
  <c r="H7" i="4" s="1"/>
  <c r="E7" i="5" s="1"/>
  <c r="G7" i="5" s="1"/>
  <c r="I7" i="5" s="1"/>
  <c r="E7" i="6" s="1"/>
  <c r="I7" i="6" s="1"/>
  <c r="E7" i="7" s="1"/>
  <c r="H13" i="1"/>
  <c r="D13" i="2" s="1"/>
  <c r="F13" i="2" s="1"/>
  <c r="H13" i="2" s="1"/>
  <c r="D13" i="3" s="1"/>
  <c r="F13" i="3" s="1"/>
  <c r="H13" i="3" s="1"/>
  <c r="D13" i="4" s="1"/>
  <c r="F13" i="4" s="1"/>
  <c r="H13" i="4" s="1"/>
  <c r="E13" i="5" s="1"/>
  <c r="G13" i="5" s="1"/>
  <c r="I13" i="5" s="1"/>
  <c r="E13" i="6" s="1"/>
  <c r="G13" i="6" s="1"/>
  <c r="I13" i="6" s="1"/>
  <c r="E13" i="7" s="1"/>
  <c r="G13" i="7" s="1"/>
  <c r="I13" i="7" s="1"/>
  <c r="H5" i="1"/>
  <c r="D5" i="2" s="1"/>
  <c r="F5" i="2" l="1"/>
  <c r="Q30" i="1"/>
  <c r="H5" i="2" l="1"/>
  <c r="G15" i="1"/>
  <c r="H6" i="1"/>
  <c r="D6" i="2" s="1"/>
  <c r="H8" i="1"/>
  <c r="D8" i="2" s="1"/>
  <c r="F8" i="2" s="1"/>
  <c r="H8" i="2" s="1"/>
  <c r="D8" i="3" s="1"/>
  <c r="F8" i="3" s="1"/>
  <c r="H8" i="3" s="1"/>
  <c r="D8" i="4" s="1"/>
  <c r="F8" i="4" s="1"/>
  <c r="H8" i="4" s="1"/>
  <c r="E8" i="5" s="1"/>
  <c r="G8" i="5" s="1"/>
  <c r="I8" i="5" s="1"/>
  <c r="E8" i="6" s="1"/>
  <c r="G8" i="6" s="1"/>
  <c r="I8" i="6" s="1"/>
  <c r="E8" i="7" s="1"/>
  <c r="G8" i="7" s="1"/>
  <c r="I8" i="7" s="1"/>
  <c r="E8" i="8" s="1"/>
  <c r="G8" i="8" s="1"/>
  <c r="I8" i="8" s="1"/>
  <c r="G8" i="9" s="1"/>
  <c r="I8" i="9" s="1"/>
  <c r="E8" i="10" s="1"/>
  <c r="G8" i="10" s="1"/>
  <c r="I8" i="10" s="1"/>
  <c r="H9" i="1"/>
  <c r="D9" i="2" s="1"/>
  <c r="F9" i="2" s="1"/>
  <c r="H9" i="2" s="1"/>
  <c r="D9" i="3" s="1"/>
  <c r="F9" i="3" s="1"/>
  <c r="H9" i="3" s="1"/>
  <c r="D9" i="4" s="1"/>
  <c r="F9" i="4" s="1"/>
  <c r="H9" i="4" s="1"/>
  <c r="E9" i="5" s="1"/>
  <c r="G9" i="5" s="1"/>
  <c r="I9" i="5" s="1"/>
  <c r="E9" i="6" s="1"/>
  <c r="G9" i="6" s="1"/>
  <c r="I9" i="6" s="1"/>
  <c r="E9" i="7" s="1"/>
  <c r="G9" i="7" s="1"/>
  <c r="I9" i="7" s="1"/>
  <c r="E9" i="8" s="1"/>
  <c r="G9" i="8" s="1"/>
  <c r="I9" i="8" s="1"/>
  <c r="E9" i="9" s="1"/>
  <c r="G9" i="9" s="1"/>
  <c r="I9" i="9" s="1"/>
  <c r="E9" i="10" s="1"/>
  <c r="G9" i="10" s="1"/>
  <c r="I9" i="10" s="1"/>
  <c r="H10" i="1"/>
  <c r="D10" i="2" s="1"/>
  <c r="F10" i="2" s="1"/>
  <c r="H10" i="2" s="1"/>
  <c r="D10" i="3" s="1"/>
  <c r="F10" i="3" s="1"/>
  <c r="H10" i="3" s="1"/>
  <c r="D10" i="4" s="1"/>
  <c r="F10" i="4" s="1"/>
  <c r="H10" i="4" s="1"/>
  <c r="E10" i="5" s="1"/>
  <c r="G10" i="5" s="1"/>
  <c r="I10" i="5" s="1"/>
  <c r="E10" i="6" s="1"/>
  <c r="G10" i="6" s="1"/>
  <c r="I10" i="6" s="1"/>
  <c r="E10" i="7" s="1"/>
  <c r="G10" i="7" s="1"/>
  <c r="I10" i="7" s="1"/>
  <c r="E10" i="8" s="1"/>
  <c r="G10" i="8" s="1"/>
  <c r="I10" i="8" s="1"/>
  <c r="E10" i="9" s="1"/>
  <c r="G10" i="9" s="1"/>
  <c r="I10" i="9" s="1"/>
  <c r="E10" i="10" s="1"/>
  <c r="G10" i="10" s="1"/>
  <c r="I10" i="10" s="1"/>
  <c r="H11" i="1"/>
  <c r="D11" i="2" s="1"/>
  <c r="F11" i="2" s="1"/>
  <c r="H11" i="2" s="1"/>
  <c r="D11" i="3" s="1"/>
  <c r="F11" i="3" s="1"/>
  <c r="H11" i="3" s="1"/>
  <c r="D11" i="4" s="1"/>
  <c r="F11" i="4" s="1"/>
  <c r="H11" i="4" s="1"/>
  <c r="E11" i="5" s="1"/>
  <c r="G11" i="5" s="1"/>
  <c r="I11" i="5" s="1"/>
  <c r="E11" i="6" s="1"/>
  <c r="G11" i="6" s="1"/>
  <c r="I11" i="6" s="1"/>
  <c r="E11" i="7" s="1"/>
  <c r="G11" i="7" s="1"/>
  <c r="I11" i="7" s="1"/>
  <c r="E11" i="8" s="1"/>
  <c r="G11" i="8" s="1"/>
  <c r="I11" i="8" s="1"/>
  <c r="E11" i="9" s="1"/>
  <c r="G11" i="9" s="1"/>
  <c r="I11" i="9" s="1"/>
  <c r="E11" i="10" s="1"/>
  <c r="G11" i="10" s="1"/>
  <c r="I11" i="10" s="1"/>
  <c r="H12" i="1"/>
  <c r="D12" i="2" s="1"/>
  <c r="F12" i="2" s="1"/>
  <c r="H12" i="2" s="1"/>
  <c r="D12" i="3" s="1"/>
  <c r="F12" i="3" s="1"/>
  <c r="H12" i="3" s="1"/>
  <c r="D12" i="4" s="1"/>
  <c r="F12" i="4" s="1"/>
  <c r="H12" i="4" s="1"/>
  <c r="E12" i="5" s="1"/>
  <c r="G12" i="5" s="1"/>
  <c r="I12" i="5" s="1"/>
  <c r="E12" i="6" s="1"/>
  <c r="G12" i="6" s="1"/>
  <c r="I12" i="6" s="1"/>
  <c r="E12" i="7" s="1"/>
  <c r="G12" i="7" s="1"/>
  <c r="I12" i="7" s="1"/>
  <c r="E12" i="8" s="1"/>
  <c r="G12" i="8" s="1"/>
  <c r="I12" i="8" s="1"/>
  <c r="E12" i="9" s="1"/>
  <c r="G12" i="9" s="1"/>
  <c r="I12" i="9" s="1"/>
  <c r="E12" i="10" s="1"/>
  <c r="G12" i="10" s="1"/>
  <c r="I12" i="10" s="1"/>
  <c r="H14" i="1"/>
  <c r="D14" i="2" s="1"/>
  <c r="F14" i="2" s="1"/>
  <c r="H14" i="2" s="1"/>
  <c r="D14" i="3" s="1"/>
  <c r="F14" i="3" s="1"/>
  <c r="H14" i="3" s="1"/>
  <c r="D14" i="4" s="1"/>
  <c r="F14" i="4" s="1"/>
  <c r="H14" i="4" s="1"/>
  <c r="E14" i="5" s="1"/>
  <c r="G14" i="5" s="1"/>
  <c r="F6" i="2" l="1"/>
  <c r="D5" i="3"/>
  <c r="F5" i="3" s="1"/>
  <c r="I14" i="5"/>
  <c r="H15" i="1"/>
  <c r="G16" i="1"/>
  <c r="G22" i="1" s="1"/>
  <c r="G30" i="1" s="1"/>
  <c r="F16" i="1"/>
  <c r="B22" i="1"/>
  <c r="B30" i="1" s="1"/>
  <c r="H16" i="1" l="1"/>
  <c r="D15" i="2"/>
  <c r="H5" i="3"/>
  <c r="H6" i="2"/>
  <c r="E14" i="6"/>
  <c r="G14" i="6" s="1"/>
  <c r="D25" i="1"/>
  <c r="D30" i="1" s="1"/>
  <c r="F15" i="2" l="1"/>
  <c r="D16" i="2"/>
  <c r="D6" i="3"/>
  <c r="F6" i="3" s="1"/>
  <c r="D5" i="4"/>
  <c r="F5" i="4" s="1"/>
  <c r="I14" i="6"/>
  <c r="E30" i="1"/>
  <c r="B23" i="2" s="1"/>
  <c r="B30" i="2" s="1"/>
  <c r="D30" i="2" s="1"/>
  <c r="B23" i="3" s="1"/>
  <c r="B30" i="3" s="1"/>
  <c r="D30" i="3" s="1"/>
  <c r="B23" i="4" s="1"/>
  <c r="H25" i="1"/>
  <c r="B30" i="4" l="1"/>
  <c r="D30" i="4" s="1"/>
  <c r="B23" i="5" s="1"/>
  <c r="B34" i="5" s="1"/>
  <c r="E34" i="5" s="1"/>
  <c r="B23" i="6" s="1"/>
  <c r="B32" i="6" s="1"/>
  <c r="E32" i="6" s="1"/>
  <c r="B23" i="7" s="1"/>
  <c r="B32" i="7" s="1"/>
  <c r="E32" i="7" s="1"/>
  <c r="B23" i="8" s="1"/>
  <c r="B32" i="8" s="1"/>
  <c r="E32" i="8" s="1"/>
  <c r="B23" i="9" s="1"/>
  <c r="E14" i="7"/>
  <c r="G14" i="7" s="1"/>
  <c r="I14" i="7" s="1"/>
  <c r="E14" i="8" s="1"/>
  <c r="G14" i="8" s="1"/>
  <c r="I14" i="8" s="1"/>
  <c r="E14" i="9" s="1"/>
  <c r="G14" i="9" s="1"/>
  <c r="I14" i="9" s="1"/>
  <c r="E14" i="10" s="1"/>
  <c r="G14" i="10" s="1"/>
  <c r="I14" i="10" s="1"/>
  <c r="H30" i="1"/>
  <c r="H31" i="1" s="1"/>
  <c r="H5" i="4"/>
  <c r="H6" i="3"/>
  <c r="G15" i="2"/>
  <c r="G16" i="2" s="1"/>
  <c r="F22" i="2" s="1"/>
  <c r="F16" i="2"/>
  <c r="H15" i="2" l="1"/>
  <c r="E32" i="9"/>
  <c r="B23" i="10" s="1"/>
  <c r="B32" i="10" s="1"/>
  <c r="E32" i="10" s="1"/>
  <c r="B32" i="9"/>
  <c r="D15" i="3"/>
  <c r="F15" i="3" s="1"/>
  <c r="H16" i="2"/>
  <c r="D16" i="3" s="1"/>
  <c r="D6" i="4"/>
  <c r="F6" i="4" s="1"/>
  <c r="E5" i="5"/>
  <c r="I30" i="1"/>
  <c r="F23" i="2" s="1"/>
  <c r="F30" i="2" s="1"/>
  <c r="H30" i="2" s="1"/>
  <c r="F23" i="3" s="1"/>
  <c r="G5" i="5" l="1"/>
  <c r="H6" i="4"/>
  <c r="G15" i="3"/>
  <c r="G16" i="3" s="1"/>
  <c r="F22" i="3" s="1"/>
  <c r="F30" i="3" s="1"/>
  <c r="H30" i="3" s="1"/>
  <c r="F23" i="4" s="1"/>
  <c r="F16" i="3"/>
  <c r="H15" i="3" l="1"/>
  <c r="E6" i="5"/>
  <c r="I5" i="5"/>
  <c r="E5" i="6" l="1"/>
  <c r="G5" i="6" s="1"/>
  <c r="G6" i="5"/>
  <c r="D15" i="4"/>
  <c r="F15" i="4" s="1"/>
  <c r="H16" i="3"/>
  <c r="D16" i="4" s="1"/>
  <c r="G15" i="4" l="1"/>
  <c r="F16" i="4"/>
  <c r="I6" i="5"/>
  <c r="I5" i="6"/>
  <c r="E5" i="7" l="1"/>
  <c r="G6" i="6"/>
  <c r="H15" i="4"/>
  <c r="G16" i="4"/>
  <c r="F22" i="4" s="1"/>
  <c r="F30" i="4" s="1"/>
  <c r="H30" i="4" s="1"/>
  <c r="G23" i="5" s="1"/>
  <c r="E15" i="5" l="1"/>
  <c r="H16" i="4"/>
  <c r="I6" i="6"/>
  <c r="G5" i="7"/>
  <c r="I5" i="7" l="1"/>
  <c r="E6" i="7"/>
  <c r="G15" i="5"/>
  <c r="E16" i="5"/>
  <c r="H15" i="5" l="1"/>
  <c r="H16" i="5" s="1"/>
  <c r="G22" i="5" s="1"/>
  <c r="G34" i="5" s="1"/>
  <c r="I34" i="5" s="1"/>
  <c r="G23" i="6" s="1"/>
  <c r="G16" i="5"/>
  <c r="G6" i="7"/>
  <c r="E5" i="8"/>
  <c r="G5" i="8" l="1"/>
  <c r="I6" i="7"/>
  <c r="I15" i="5"/>
  <c r="E15" i="6" l="1"/>
  <c r="G15" i="6" s="1"/>
  <c r="I16" i="5"/>
  <c r="E16" i="6" s="1"/>
  <c r="E6" i="8"/>
  <c r="I5" i="8"/>
  <c r="G6" i="8" l="1"/>
  <c r="E5" i="9"/>
  <c r="H15" i="6"/>
  <c r="H16" i="6" s="1"/>
  <c r="G22" i="6" s="1"/>
  <c r="G32" i="6" s="1"/>
  <c r="I32" i="6" s="1"/>
  <c r="G23" i="7" s="1"/>
  <c r="G16" i="6"/>
  <c r="I15" i="6" l="1"/>
  <c r="G5" i="9"/>
  <c r="I6" i="8"/>
  <c r="I5" i="9" l="1"/>
  <c r="E5" i="10" s="1"/>
  <c r="E6" i="9"/>
  <c r="E15" i="7"/>
  <c r="I16" i="6"/>
  <c r="G5" i="10" l="1"/>
  <c r="G15" i="7"/>
  <c r="E16" i="7"/>
  <c r="G6" i="9"/>
  <c r="I5" i="10" l="1"/>
  <c r="I6" i="9"/>
  <c r="E6" i="10" s="1"/>
  <c r="H15" i="7"/>
  <c r="H16" i="7" s="1"/>
  <c r="G22" i="7" s="1"/>
  <c r="G32" i="7" s="1"/>
  <c r="I32" i="7" s="1"/>
  <c r="G23" i="8" s="1"/>
  <c r="G32" i="8" s="1"/>
  <c r="I32" i="8" s="1"/>
  <c r="G23" i="9" s="1"/>
  <c r="G32" i="9" s="1"/>
  <c r="I32" i="9" s="1"/>
  <c r="G23" i="10" s="1"/>
  <c r="G32" i="10" s="1"/>
  <c r="I32" i="10" s="1"/>
  <c r="G16" i="7"/>
  <c r="G6" i="10" l="1"/>
  <c r="I15" i="7"/>
  <c r="I6" i="10" l="1"/>
  <c r="E15" i="8"/>
  <c r="I16" i="7"/>
  <c r="G15" i="8" l="1"/>
  <c r="E16" i="8"/>
  <c r="I15" i="8" l="1"/>
  <c r="G16" i="8"/>
  <c r="E15" i="9" l="1"/>
  <c r="I16" i="8"/>
  <c r="G15" i="9" l="1"/>
  <c r="E16" i="9"/>
  <c r="I15" i="9" l="1"/>
  <c r="G16" i="9"/>
  <c r="I16" i="9" l="1"/>
  <c r="E15" i="10"/>
  <c r="G15" i="10" l="1"/>
  <c r="E16" i="10"/>
  <c r="I15" i="10" l="1"/>
  <c r="I16" i="10" s="1"/>
  <c r="G16" i="10"/>
</calcChain>
</file>

<file path=xl/sharedStrings.xml><?xml version="1.0" encoding="utf-8"?>
<sst xmlns="http://schemas.openxmlformats.org/spreadsheetml/2006/main" count="598" uniqueCount="92">
  <si>
    <t xml:space="preserve">RENT STATEMENT </t>
  </si>
  <si>
    <t>NO</t>
  </si>
  <si>
    <t>NAME</t>
  </si>
  <si>
    <t>BF</t>
  </si>
  <si>
    <t>RENT</t>
  </si>
  <si>
    <t>DUE BILL</t>
  </si>
  <si>
    <t>PAID</t>
  </si>
  <si>
    <t>BAL</t>
  </si>
  <si>
    <t>SUMMARY</t>
  </si>
  <si>
    <t>EXPECTED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</si>
  <si>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</si>
  <si>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</si>
  <si>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</si>
  <si>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</si>
  <si>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</si>
  <si>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</si>
  <si>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 </t>
  </si>
  <si>
    <t>TOTAL</t>
  </si>
  <si>
    <t>Prepared BY</t>
  </si>
  <si>
    <t>Approved By</t>
  </si>
  <si>
    <t>Received By</t>
  </si>
  <si>
    <t>RUTH</t>
  </si>
  <si>
    <t>GRACE</t>
  </si>
  <si>
    <t>LL</t>
  </si>
  <si>
    <t xml:space="preserve">TOTAL </t>
  </si>
  <si>
    <t>MARCH</t>
  </si>
  <si>
    <t>NELSON KENNEDY</t>
  </si>
  <si>
    <t>ERICK MUDDY</t>
  </si>
  <si>
    <t>JOHN MUCHIRI</t>
  </si>
  <si>
    <t>PETER KARIS</t>
  </si>
  <si>
    <t>MARY WASUA</t>
  </si>
  <si>
    <t>DOUGHLOUS MWANGI</t>
  </si>
  <si>
    <t>JACOB KYALO KIMOTE</t>
  </si>
  <si>
    <t>VACCANT</t>
  </si>
  <si>
    <t>B/F</t>
  </si>
  <si>
    <t>ARREARS</t>
  </si>
  <si>
    <t>N/A</t>
  </si>
  <si>
    <t>DEPOSIT</t>
  </si>
  <si>
    <t>LEWIS KARANI</t>
  </si>
  <si>
    <t>DEP</t>
  </si>
  <si>
    <t xml:space="preserve">PAID ON 12/3 </t>
  </si>
  <si>
    <t>LETTING FEE</t>
  </si>
  <si>
    <t>JACOB</t>
  </si>
  <si>
    <t>APRIL</t>
  </si>
  <si>
    <t>FOR THE MONTH OF APRIL  2021</t>
  </si>
  <si>
    <t>FOR THE MONTH OF MARCH  2021</t>
  </si>
  <si>
    <t>WATER</t>
  </si>
  <si>
    <t>PAID ON 19/4</t>
  </si>
  <si>
    <t>FOR THE MONTH OF MAY  2021</t>
  </si>
  <si>
    <t>MAY</t>
  </si>
  <si>
    <t>JENIFFER</t>
  </si>
  <si>
    <t>PAID ON 21/5</t>
  </si>
  <si>
    <t>FOR THE MONTH OF JUNE  2021</t>
  </si>
  <si>
    <t>JUNE</t>
  </si>
  <si>
    <t>RICHRD MWANGI</t>
  </si>
  <si>
    <t>PAID ON 22/6</t>
  </si>
  <si>
    <t>FOR THE MONTH OF JULY  2021</t>
  </si>
  <si>
    <t>JULY</t>
  </si>
  <si>
    <t>PAID ON 14/7</t>
  </si>
  <si>
    <t>JUSTINE MUSYOKA</t>
  </si>
  <si>
    <t>HSE REPAIR NO.1</t>
  </si>
  <si>
    <t>RUTH BETT</t>
  </si>
  <si>
    <t>FOR THE MONTH OF AUGUST  2021</t>
  </si>
  <si>
    <t>AUGUST</t>
  </si>
  <si>
    <t>HSE REPAIR NO.3</t>
  </si>
  <si>
    <t>FLORENCE</t>
  </si>
  <si>
    <t>PAID ON 25/8</t>
  </si>
  <si>
    <t>SEPTEMBER</t>
  </si>
  <si>
    <t>FOR THE MONTH OF SEPTEMBER  2021</t>
  </si>
  <si>
    <t>FOR THE MONTH OF OCTOBER  2021</t>
  </si>
  <si>
    <t>OCTOBER</t>
  </si>
  <si>
    <t>PAID ON 22/9</t>
  </si>
  <si>
    <t>ANN MAWEU</t>
  </si>
  <si>
    <t>KENNEDY OMONDI</t>
  </si>
  <si>
    <t>paid on 18/10</t>
  </si>
  <si>
    <t>FOR THE MONTH OF NOVEMBER 2021</t>
  </si>
  <si>
    <t>NOV</t>
  </si>
  <si>
    <t>PETER KAMAU WACHIRA</t>
  </si>
  <si>
    <t>LOCKED</t>
  </si>
  <si>
    <t>kennedy</t>
  </si>
  <si>
    <t>total</t>
  </si>
  <si>
    <t>KENNEDY NO.3 EVICTED</t>
  </si>
  <si>
    <t>EVICTED</t>
  </si>
  <si>
    <t>STILL LOCKED-EVICTED</t>
  </si>
  <si>
    <t>NELSON NO.4 EVICTED</t>
  </si>
  <si>
    <t>ARREARS nelson</t>
  </si>
  <si>
    <t>PAID ON 18/11</t>
  </si>
  <si>
    <t>FOR THE MONTH OF DECEMBER 2021</t>
  </si>
  <si>
    <t>\</t>
  </si>
  <si>
    <t>MAXWEL</t>
  </si>
  <si>
    <t>DECEMBER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</si>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</sst>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B0F0"/>
      <name val="Calibri"/>
      <family val="2"/>
      <scheme val="minor"/>
    </font>
    <font>
      <u/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1" xfId="1" applyNumberFormat="1" applyFont="1" applyBorder="1"/>
    <xf numFmtId="0" fontId="5" fillId="0" borderId="0" xfId="0" applyFont="1" applyBorder="1"/>
    <xf numFmtId="0" fontId="4" fillId="0" borderId="0" xfId="0" applyFont="1"/>
    <xf numFmtId="49" fontId="6" fillId="0" borderId="0" xfId="1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4" fontId="8" fillId="0" borderId="0" xfId="0" applyNumberFormat="1" applyFont="1" applyBorder="1"/>
    <xf numFmtId="165" fontId="7" fillId="0" borderId="0" xfId="0" applyNumberFormat="1" applyFont="1" applyBorder="1"/>
    <xf numFmtId="0" fontId="8" fillId="0" borderId="0" xfId="0" applyFont="1"/>
    <xf numFmtId="0" fontId="8" fillId="0" borderId="2" xfId="0" applyFont="1" applyBorder="1"/>
    <xf numFmtId="0" fontId="8" fillId="0" borderId="1" xfId="0" applyFont="1" applyBorder="1"/>
    <xf numFmtId="3" fontId="5" fillId="0" borderId="1" xfId="0" applyNumberFormat="1" applyFont="1" applyBorder="1"/>
    <xf numFmtId="9" fontId="5" fillId="0" borderId="1" xfId="0" applyNumberFormat="1" applyFont="1" applyBorder="1"/>
    <xf numFmtId="16" fontId="5" fillId="0" borderId="1" xfId="0" applyNumberFormat="1" applyFont="1" applyBorder="1"/>
    <xf numFmtId="14" fontId="5" fillId="0" borderId="1" xfId="0" applyNumberFormat="1" applyFont="1" applyBorder="1"/>
    <xf numFmtId="0" fontId="5" fillId="0" borderId="0" xfId="0" applyFont="1" applyFill="1" applyBorder="1"/>
    <xf numFmtId="0" fontId="5" fillId="0" borderId="0" xfId="0" applyFont="1" applyAlignment="1">
      <alignment horizontal="right"/>
    </xf>
    <xf numFmtId="164" fontId="9" fillId="0" borderId="1" xfId="1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1" applyNumberFormat="1" applyFont="1" applyBorder="1"/>
    <xf numFmtId="0" fontId="10" fillId="0" borderId="1" xfId="0" applyFont="1" applyBorder="1"/>
    <xf numFmtId="3" fontId="10" fillId="0" borderId="1" xfId="0" applyNumberFormat="1" applyFont="1" applyBorder="1"/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5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13" sqref="B13"/>
    </sheetView>
  </sheetViews>
  <sheetFormatPr defaultRowHeight="15" x14ac:dyDescent="0.25"/>
  <cols>
    <col min="1" max="1" width="10.7109375" customWidth="1"/>
    <col min="2" max="2" width="19.5703125" customWidth="1"/>
    <col min="3" max="3" width="8.7109375" customWidth="1"/>
  </cols>
  <sheetData>
    <row r="1" spans="1:14" x14ac:dyDescent="0.25">
      <c r="A1" s="1"/>
      <c r="B1" s="1" t="s">
        <v>32</v>
      </c>
      <c r="C1" s="1"/>
      <c r="D1" s="1"/>
      <c r="E1" s="2"/>
      <c r="F1" s="3"/>
      <c r="G1" s="3"/>
      <c r="H1" s="3"/>
      <c r="I1" s="4"/>
      <c r="J1" s="4"/>
      <c r="K1" s="4"/>
    </row>
    <row r="2" spans="1:14" x14ac:dyDescent="0.25">
      <c r="A2" s="1"/>
      <c r="B2" s="1" t="s">
        <v>0</v>
      </c>
      <c r="C2" s="1"/>
      <c r="D2" s="1"/>
      <c r="E2" s="3"/>
      <c r="F2" s="2"/>
      <c r="G2" s="3"/>
      <c r="H2" s="3"/>
      <c r="I2" s="4"/>
      <c r="J2" s="4"/>
      <c r="K2" s="4"/>
    </row>
    <row r="3" spans="1:14" x14ac:dyDescent="0.25">
      <c r="A3" s="1"/>
      <c r="B3" s="1" t="s">
        <v>45</v>
      </c>
      <c r="C3" s="1"/>
      <c r="D3" s="1"/>
      <c r="E3" s="3"/>
      <c r="F3" s="2"/>
      <c r="G3" s="3"/>
      <c r="H3" s="3"/>
      <c r="I3" s="4"/>
      <c r="J3" s="4"/>
      <c r="K3" s="4"/>
    </row>
    <row r="4" spans="1:14" x14ac:dyDescent="0.25">
      <c r="A4" s="5" t="s">
        <v>1</v>
      </c>
      <c r="B4" s="5" t="s">
        <v>2</v>
      </c>
      <c r="C4" s="5" t="s">
        <v>37</v>
      </c>
      <c r="D4" s="6" t="s">
        <v>3</v>
      </c>
      <c r="E4" s="5" t="s">
        <v>4</v>
      </c>
      <c r="F4" s="7" t="s">
        <v>5</v>
      </c>
      <c r="G4" s="5" t="s">
        <v>6</v>
      </c>
      <c r="H4" s="7" t="s">
        <v>7</v>
      </c>
      <c r="I4" s="8"/>
      <c r="J4" s="8"/>
    </row>
    <row r="5" spans="1:14" x14ac:dyDescent="0.25">
      <c r="A5" s="32">
        <v>1</v>
      </c>
      <c r="B5" s="33" t="s">
        <v>33</v>
      </c>
      <c r="C5" s="33"/>
      <c r="D5" s="6"/>
      <c r="E5" s="33"/>
      <c r="F5" s="7">
        <f>C5+D5+E5</f>
        <v>0</v>
      </c>
      <c r="G5" s="5"/>
      <c r="H5" s="34">
        <f>F5-G5</f>
        <v>0</v>
      </c>
      <c r="I5" s="8"/>
      <c r="J5" s="8"/>
    </row>
    <row r="6" spans="1:14" x14ac:dyDescent="0.25">
      <c r="A6" s="32">
        <v>2</v>
      </c>
      <c r="B6" s="33" t="s">
        <v>33</v>
      </c>
      <c r="C6" s="33"/>
      <c r="D6" s="6"/>
      <c r="E6" s="33"/>
      <c r="F6" s="7">
        <f t="shared" ref="F6:F15" si="0">C6+D6+E6</f>
        <v>0</v>
      </c>
      <c r="G6" s="5"/>
      <c r="H6" s="34">
        <f t="shared" ref="H6:H15" si="1">F6-G6</f>
        <v>0</v>
      </c>
      <c r="I6" s="8"/>
      <c r="J6" s="8"/>
    </row>
    <row r="7" spans="1:14" x14ac:dyDescent="0.25">
      <c r="A7" s="32">
        <v>3</v>
      </c>
      <c r="B7" s="33" t="s">
        <v>33</v>
      </c>
      <c r="C7" s="33"/>
      <c r="D7" s="6"/>
      <c r="E7" s="33"/>
      <c r="F7" s="7">
        <f t="shared" si="0"/>
        <v>0</v>
      </c>
      <c r="G7" s="5"/>
      <c r="H7" s="34">
        <f t="shared" si="1"/>
        <v>0</v>
      </c>
      <c r="I7" s="8"/>
      <c r="J7" s="8"/>
    </row>
    <row r="8" spans="1:14" x14ac:dyDescent="0.25">
      <c r="A8" s="32">
        <v>4</v>
      </c>
      <c r="B8" s="33" t="s">
        <v>26</v>
      </c>
      <c r="C8" s="33"/>
      <c r="D8" s="6"/>
      <c r="E8" s="33">
        <v>3500</v>
      </c>
      <c r="F8" s="7">
        <f t="shared" si="0"/>
        <v>3500</v>
      </c>
      <c r="G8" s="5">
        <v>3500</v>
      </c>
      <c r="H8" s="34">
        <f t="shared" si="1"/>
        <v>0</v>
      </c>
      <c r="I8" s="8"/>
      <c r="J8" s="8"/>
    </row>
    <row r="9" spans="1:14" x14ac:dyDescent="0.25">
      <c r="A9" s="32">
        <v>5</v>
      </c>
      <c r="B9" s="33" t="s">
        <v>27</v>
      </c>
      <c r="C9" s="33"/>
      <c r="D9" s="6"/>
      <c r="E9" s="33">
        <v>3500</v>
      </c>
      <c r="F9" s="7">
        <f t="shared" si="0"/>
        <v>3500</v>
      </c>
      <c r="G9" s="5">
        <f>3500</f>
        <v>3500</v>
      </c>
      <c r="H9" s="34">
        <f t="shared" si="1"/>
        <v>0</v>
      </c>
      <c r="I9" s="8" t="s">
        <v>36</v>
      </c>
      <c r="J9" s="8"/>
    </row>
    <row r="10" spans="1:14" x14ac:dyDescent="0.25">
      <c r="A10" s="32">
        <v>6</v>
      </c>
      <c r="B10" s="33" t="s">
        <v>28</v>
      </c>
      <c r="C10" s="33"/>
      <c r="D10" s="6"/>
      <c r="E10" s="33">
        <v>3500</v>
      </c>
      <c r="F10" s="7">
        <f t="shared" si="0"/>
        <v>3500</v>
      </c>
      <c r="G10" s="5">
        <v>3500</v>
      </c>
      <c r="H10" s="34">
        <f t="shared" si="1"/>
        <v>0</v>
      </c>
      <c r="I10" s="8"/>
      <c r="J10" s="8"/>
    </row>
    <row r="11" spans="1:14" x14ac:dyDescent="0.25">
      <c r="A11" s="32">
        <v>7</v>
      </c>
      <c r="B11" s="33" t="s">
        <v>29</v>
      </c>
      <c r="C11" s="33"/>
      <c r="D11" s="6"/>
      <c r="E11" s="33">
        <v>3500</v>
      </c>
      <c r="F11" s="7">
        <f t="shared" si="0"/>
        <v>3500</v>
      </c>
      <c r="G11" s="5">
        <v>3500</v>
      </c>
      <c r="H11" s="34">
        <f t="shared" si="1"/>
        <v>0</v>
      </c>
      <c r="I11" s="8"/>
      <c r="J11" s="8"/>
    </row>
    <row r="12" spans="1:14" x14ac:dyDescent="0.25">
      <c r="A12" s="32">
        <v>8</v>
      </c>
      <c r="B12" s="33" t="s">
        <v>31</v>
      </c>
      <c r="C12" s="33"/>
      <c r="D12" s="6">
        <v>3500</v>
      </c>
      <c r="E12" s="33">
        <v>3500</v>
      </c>
      <c r="F12" s="7">
        <f t="shared" si="0"/>
        <v>7000</v>
      </c>
      <c r="G12" s="5">
        <v>7000</v>
      </c>
      <c r="H12" s="34">
        <f t="shared" si="1"/>
        <v>0</v>
      </c>
      <c r="I12" s="8"/>
      <c r="J12" s="8"/>
    </row>
    <row r="13" spans="1:14" x14ac:dyDescent="0.25">
      <c r="A13" s="32">
        <v>9</v>
      </c>
      <c r="B13" s="33" t="s">
        <v>30</v>
      </c>
      <c r="C13" s="33"/>
      <c r="D13" s="6"/>
      <c r="E13" s="33"/>
      <c r="F13" s="7">
        <f t="shared" si="0"/>
        <v>0</v>
      </c>
      <c r="G13" s="5"/>
      <c r="H13" s="34">
        <f t="shared" si="1"/>
        <v>0</v>
      </c>
      <c r="I13" s="8" t="s">
        <v>23</v>
      </c>
      <c r="J13" s="8"/>
    </row>
    <row r="14" spans="1:14" x14ac:dyDescent="0.25">
      <c r="A14" s="32">
        <v>10</v>
      </c>
      <c r="B14" s="9" t="s">
        <v>38</v>
      </c>
      <c r="C14" s="9">
        <v>2500</v>
      </c>
      <c r="D14" s="10"/>
      <c r="E14" s="33">
        <v>2500</v>
      </c>
      <c r="F14" s="7">
        <f t="shared" si="0"/>
        <v>5000</v>
      </c>
      <c r="G14" s="10">
        <v>4000</v>
      </c>
      <c r="H14" s="34">
        <f t="shared" si="1"/>
        <v>1000</v>
      </c>
      <c r="I14" s="8"/>
      <c r="J14" s="8"/>
      <c r="N14" s="8"/>
    </row>
    <row r="15" spans="1:14" x14ac:dyDescent="0.25">
      <c r="A15" s="32">
        <v>11</v>
      </c>
      <c r="B15" s="9"/>
      <c r="C15" s="9"/>
      <c r="D15" s="10"/>
      <c r="E15" s="10"/>
      <c r="F15" s="7">
        <f t="shared" si="0"/>
        <v>0</v>
      </c>
      <c r="G15" s="10">
        <f t="shared" ref="G15" si="2">SUM(E15:F15)</f>
        <v>0</v>
      </c>
      <c r="H15" s="34">
        <f t="shared" si="1"/>
        <v>0</v>
      </c>
      <c r="I15" s="8"/>
      <c r="J15" s="8"/>
      <c r="N15" s="8"/>
    </row>
    <row r="16" spans="1:14" x14ac:dyDescent="0.25">
      <c r="A16" s="28"/>
      <c r="B16" s="28" t="s">
        <v>24</v>
      </c>
      <c r="C16" s="28">
        <f>SUM(C5:C15)</f>
        <v>2500</v>
      </c>
      <c r="D16" s="29"/>
      <c r="E16" s="27">
        <f>SUM(E5:E15)</f>
        <v>20000</v>
      </c>
      <c r="F16" s="27">
        <f>SUM(F5:F15)</f>
        <v>26000</v>
      </c>
      <c r="G16" s="27">
        <f>SUM(G5:G15)</f>
        <v>25000</v>
      </c>
      <c r="H16" s="9">
        <f>SUM(H5:H15)</f>
        <v>1000</v>
      </c>
      <c r="I16" s="8"/>
      <c r="J16" s="8"/>
    </row>
    <row r="17" spans="1:17" x14ac:dyDescent="0.25">
      <c r="A17" s="8"/>
      <c r="B17" s="8"/>
      <c r="C17" s="8"/>
      <c r="D17" s="8"/>
      <c r="E17" s="8"/>
      <c r="F17" s="8"/>
      <c r="G17" s="8"/>
      <c r="H17" s="8"/>
      <c r="I17" s="11"/>
      <c r="J17" s="8"/>
    </row>
    <row r="18" spans="1:17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7" x14ac:dyDescent="0.25">
      <c r="A19" s="12" t="s">
        <v>8</v>
      </c>
      <c r="B19" s="13"/>
      <c r="C19" s="13"/>
      <c r="D19" s="14"/>
      <c r="E19" s="15"/>
      <c r="F19" s="16"/>
      <c r="G19" s="17"/>
      <c r="H19" s="16"/>
      <c r="I19" s="8"/>
      <c r="J19" s="8"/>
    </row>
    <row r="20" spans="1:17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  <c r="J20" s="8"/>
    </row>
    <row r="21" spans="1:17" x14ac:dyDescent="0.25">
      <c r="A21" s="20" t="s">
        <v>10</v>
      </c>
      <c r="B21" s="20" t="s">
        <v>11</v>
      </c>
      <c r="C21" s="20"/>
      <c r="D21" s="20" t="s">
        <v>12</v>
      </c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  <c r="J21" s="8"/>
    </row>
    <row r="22" spans="1:17" x14ac:dyDescent="0.25">
      <c r="A22" s="9" t="s">
        <v>25</v>
      </c>
      <c r="B22" s="21">
        <f>E16</f>
        <v>20000</v>
      </c>
      <c r="C22" s="21"/>
      <c r="D22" s="9"/>
      <c r="E22" s="9"/>
      <c r="F22" s="9" t="s">
        <v>25</v>
      </c>
      <c r="G22" s="21">
        <f>G16</f>
        <v>25000</v>
      </c>
      <c r="H22" s="9"/>
      <c r="I22" s="9"/>
      <c r="J22" s="8"/>
    </row>
    <row r="23" spans="1:17" x14ac:dyDescent="0.25">
      <c r="A23" s="9" t="s">
        <v>39</v>
      </c>
      <c r="B23" s="21">
        <v>1500</v>
      </c>
      <c r="C23" s="21"/>
      <c r="D23" s="9"/>
      <c r="E23" s="9"/>
      <c r="F23" s="9" t="s">
        <v>34</v>
      </c>
      <c r="G23" s="21"/>
      <c r="H23" s="9"/>
      <c r="I23" s="9"/>
      <c r="J23" s="8"/>
    </row>
    <row r="24" spans="1:17" x14ac:dyDescent="0.25">
      <c r="A24" s="9" t="s">
        <v>35</v>
      </c>
      <c r="B24" s="21">
        <v>3500</v>
      </c>
      <c r="C24" s="21"/>
      <c r="D24" s="9"/>
      <c r="E24" s="9"/>
      <c r="F24" s="9"/>
      <c r="G24" s="21"/>
      <c r="H24" s="9"/>
      <c r="I24" s="9"/>
      <c r="J24" s="8"/>
    </row>
    <row r="25" spans="1:17" x14ac:dyDescent="0.25">
      <c r="A25" s="9" t="s">
        <v>14</v>
      </c>
      <c r="B25" s="22">
        <v>0.1</v>
      </c>
      <c r="C25" s="22"/>
      <c r="D25" s="21">
        <f>B22*B25</f>
        <v>2000</v>
      </c>
      <c r="E25" s="9"/>
      <c r="F25" s="9" t="s">
        <v>14</v>
      </c>
      <c r="G25" s="22">
        <v>0.1</v>
      </c>
      <c r="H25" s="21">
        <f>D25</f>
        <v>2000</v>
      </c>
      <c r="I25" s="9"/>
      <c r="J25" s="8"/>
    </row>
    <row r="26" spans="1:17" x14ac:dyDescent="0.25">
      <c r="A26" s="6" t="s">
        <v>15</v>
      </c>
      <c r="B26" s="9" t="s">
        <v>16</v>
      </c>
      <c r="C26" s="9"/>
      <c r="D26" s="9"/>
      <c r="E26" s="9"/>
      <c r="F26" s="6" t="s">
        <v>15</v>
      </c>
      <c r="G26" s="21"/>
      <c r="H26" s="9"/>
      <c r="I26" s="9"/>
      <c r="J26" s="8"/>
    </row>
    <row r="27" spans="1:17" x14ac:dyDescent="0.25">
      <c r="A27" s="23" t="s">
        <v>40</v>
      </c>
      <c r="B27" s="9"/>
      <c r="C27" s="9"/>
      <c r="D27" s="9">
        <v>22505</v>
      </c>
      <c r="E27" s="9"/>
      <c r="F27" s="23" t="s">
        <v>40</v>
      </c>
      <c r="G27" s="9"/>
      <c r="H27" s="9">
        <v>22505</v>
      </c>
      <c r="I27" s="9"/>
      <c r="J27" s="8"/>
    </row>
    <row r="28" spans="1:17" x14ac:dyDescent="0.25">
      <c r="A28" s="24" t="s">
        <v>41</v>
      </c>
      <c r="B28" s="22">
        <v>0.3</v>
      </c>
      <c r="C28" s="9"/>
      <c r="D28" s="9">
        <f>B28*C14</f>
        <v>750</v>
      </c>
      <c r="E28" s="9"/>
      <c r="F28" s="24" t="s">
        <v>41</v>
      </c>
      <c r="G28" s="22">
        <v>0.3</v>
      </c>
      <c r="H28" s="9">
        <f>G28*C14</f>
        <v>750</v>
      </c>
      <c r="I28" s="9"/>
      <c r="J28" s="8"/>
    </row>
    <row r="29" spans="1:17" x14ac:dyDescent="0.25">
      <c r="A29" s="24"/>
      <c r="B29" s="9"/>
      <c r="C29" s="9"/>
      <c r="D29" s="9"/>
      <c r="E29" s="9"/>
      <c r="G29" s="9"/>
      <c r="H29" s="9"/>
      <c r="I29" s="9"/>
      <c r="J29" s="8"/>
    </row>
    <row r="30" spans="1:17" x14ac:dyDescent="0.25">
      <c r="A30" s="30" t="s">
        <v>17</v>
      </c>
      <c r="B30" s="31">
        <f>B22+B24+B23</f>
        <v>25000</v>
      </c>
      <c r="C30" s="31"/>
      <c r="D30" s="31">
        <f>SUM(D25:D29)</f>
        <v>25255</v>
      </c>
      <c r="E30" s="31">
        <f>B30-D30</f>
        <v>-255</v>
      </c>
      <c r="F30" s="30" t="s">
        <v>17</v>
      </c>
      <c r="G30" s="31">
        <f>G22+G24+G23</f>
        <v>25000</v>
      </c>
      <c r="H30" s="31">
        <f>SUM(H25:H29)</f>
        <v>25255</v>
      </c>
      <c r="I30" s="31">
        <f>G30-H30</f>
        <v>-255</v>
      </c>
      <c r="J30" s="8"/>
      <c r="Q30">
        <f>6500-6370</f>
        <v>130</v>
      </c>
    </row>
    <row r="31" spans="1:17" x14ac:dyDescent="0.25">
      <c r="A31" s="8"/>
      <c r="B31" s="8"/>
      <c r="C31" s="8"/>
      <c r="D31" s="8"/>
      <c r="E31" s="8"/>
      <c r="F31" s="24"/>
      <c r="G31" s="8"/>
      <c r="H31" s="35">
        <f>H30-H25</f>
        <v>23255</v>
      </c>
      <c r="I31" s="8"/>
      <c r="J31" s="8"/>
    </row>
    <row r="33" spans="1:7" x14ac:dyDescent="0.25">
      <c r="A33" s="25" t="s">
        <v>18</v>
      </c>
      <c r="B33" s="25"/>
      <c r="C33" s="25"/>
      <c r="D33" s="26" t="s">
        <v>19</v>
      </c>
      <c r="G33" s="8" t="s">
        <v>20</v>
      </c>
    </row>
    <row r="35" spans="1:7" x14ac:dyDescent="0.25">
      <c r="A35" s="8" t="s">
        <v>21</v>
      </c>
      <c r="B35" s="8"/>
      <c r="C35" s="8"/>
      <c r="D35" s="26" t="s">
        <v>22</v>
      </c>
      <c r="G35" s="8" t="s">
        <v>42</v>
      </c>
    </row>
  </sheetData>
  <pageMargins left="0" right="0" top="0" bottom="0" header="0" footer="0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3" workbookViewId="0">
      <selection activeCell="F5" sqref="F5"/>
    </sheetView>
  </sheetViews>
  <sheetFormatPr defaultRowHeight="15" x14ac:dyDescent="0.25"/>
  <cols>
    <col min="1" max="1" width="10.42578125" customWidth="1"/>
    <col min="2" max="2" width="21.140625" customWidth="1"/>
    <col min="3" max="3" width="15.28515625" customWidth="1"/>
    <col min="4" max="4" width="9.5703125" customWidth="1"/>
    <col min="5" max="5" width="12.140625" customWidth="1"/>
    <col min="6" max="6" width="12.28515625" customWidth="1"/>
    <col min="7" max="7" width="11.28515625" customWidth="1"/>
  </cols>
  <sheetData>
    <row r="1" spans="1:11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</row>
    <row r="2" spans="1:11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</row>
    <row r="3" spans="1:11" x14ac:dyDescent="0.25">
      <c r="A3" s="1"/>
      <c r="B3" s="1" t="s">
        <v>87</v>
      </c>
      <c r="C3" s="1"/>
      <c r="D3" s="1"/>
      <c r="E3" s="1"/>
      <c r="F3" s="3"/>
      <c r="G3" s="2"/>
      <c r="H3" s="3"/>
      <c r="I3" s="3"/>
      <c r="J3" s="4"/>
    </row>
    <row r="4" spans="1:11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</row>
    <row r="5" spans="1:11" x14ac:dyDescent="0.25">
      <c r="A5" s="32">
        <v>1</v>
      </c>
      <c r="B5" s="40" t="s">
        <v>59</v>
      </c>
      <c r="C5" s="33"/>
      <c r="D5" s="6"/>
      <c r="E5" s="6">
        <f>'NOVEMBER 21'!I5</f>
        <v>1850</v>
      </c>
      <c r="F5" s="33">
        <v>3500</v>
      </c>
      <c r="G5" s="37">
        <f>C5+E5+F5</f>
        <v>5350</v>
      </c>
      <c r="H5" s="32">
        <v>600</v>
      </c>
      <c r="I5" s="38">
        <f>G5-H5</f>
        <v>4750</v>
      </c>
      <c r="J5" s="38"/>
    </row>
    <row r="6" spans="1:11" x14ac:dyDescent="0.25">
      <c r="A6" s="32">
        <v>2</v>
      </c>
      <c r="B6" s="40" t="s">
        <v>72</v>
      </c>
      <c r="C6" s="33"/>
      <c r="D6" s="6"/>
      <c r="E6" s="6">
        <f>'NOVEMBER 21'!I6</f>
        <v>875</v>
      </c>
      <c r="F6" s="33">
        <v>3500</v>
      </c>
      <c r="G6" s="37">
        <f t="shared" ref="G6:G15" si="0">C6+E6+F6</f>
        <v>4375</v>
      </c>
      <c r="H6" s="32"/>
      <c r="I6" s="38">
        <f t="shared" ref="I6:I15" si="1">G6-H6</f>
        <v>4375</v>
      </c>
      <c r="J6" s="38"/>
    </row>
    <row r="7" spans="1:11" x14ac:dyDescent="0.25">
      <c r="A7" s="32">
        <v>3</v>
      </c>
      <c r="B7" s="40" t="s">
        <v>77</v>
      </c>
      <c r="C7" s="33"/>
      <c r="D7" s="6"/>
      <c r="E7" s="6">
        <f>'NOVEMBER 21'!I7</f>
        <v>0</v>
      </c>
      <c r="F7" s="33">
        <v>3500</v>
      </c>
      <c r="G7" s="37">
        <f t="shared" si="0"/>
        <v>3500</v>
      </c>
      <c r="H7" s="32"/>
      <c r="I7" s="38">
        <f t="shared" si="1"/>
        <v>3500</v>
      </c>
      <c r="J7" s="38"/>
    </row>
    <row r="8" spans="1:11" x14ac:dyDescent="0.25">
      <c r="A8" s="32">
        <v>4</v>
      </c>
      <c r="B8" s="43" t="s">
        <v>89</v>
      </c>
      <c r="C8" s="33"/>
      <c r="D8" s="6"/>
      <c r="E8" s="6">
        <f>'NOVEMBER 21'!I8</f>
        <v>0</v>
      </c>
      <c r="F8" s="33">
        <v>3500</v>
      </c>
      <c r="G8" s="44">
        <f t="shared" si="0"/>
        <v>3500</v>
      </c>
      <c r="H8" s="32"/>
      <c r="I8" s="46">
        <f t="shared" si="1"/>
        <v>3500</v>
      </c>
      <c r="J8" s="38"/>
      <c r="K8" s="47"/>
    </row>
    <row r="9" spans="1:11" x14ac:dyDescent="0.25">
      <c r="A9" s="32">
        <v>5</v>
      </c>
      <c r="B9" s="40" t="s">
        <v>61</v>
      </c>
      <c r="C9" s="33"/>
      <c r="D9" s="6"/>
      <c r="E9" s="6">
        <f>'NOVEMBER 21'!I9</f>
        <v>3500</v>
      </c>
      <c r="F9" s="33">
        <v>3500</v>
      </c>
      <c r="G9" s="37">
        <f t="shared" si="0"/>
        <v>7000</v>
      </c>
      <c r="H9" s="32">
        <v>500</v>
      </c>
      <c r="I9" s="38">
        <f t="shared" si="1"/>
        <v>6500</v>
      </c>
      <c r="J9" s="38"/>
    </row>
    <row r="10" spans="1:11" x14ac:dyDescent="0.25">
      <c r="A10" s="32">
        <v>6</v>
      </c>
      <c r="B10" s="40" t="s">
        <v>30</v>
      </c>
      <c r="C10" s="33"/>
      <c r="D10" s="6"/>
      <c r="E10" s="6">
        <f>'NOVEMBER 21'!I10</f>
        <v>0</v>
      </c>
      <c r="F10" s="33"/>
      <c r="G10" s="37">
        <f t="shared" si="0"/>
        <v>0</v>
      </c>
      <c r="H10" s="32" t="s">
        <v>91</v>
      </c>
      <c r="I10" s="38" t="e">
        <f t="shared" si="1"/>
        <v>#VALUE!</v>
      </c>
      <c r="J10" s="38"/>
    </row>
    <row r="11" spans="1:11" x14ac:dyDescent="0.25">
      <c r="A11" s="32">
        <v>7</v>
      </c>
      <c r="B11" s="40" t="s">
        <v>29</v>
      </c>
      <c r="C11" s="33"/>
      <c r="D11" s="6"/>
      <c r="E11" s="6">
        <f>'NOVEMBER 21'!I11</f>
        <v>0</v>
      </c>
      <c r="F11" s="33">
        <v>3500</v>
      </c>
      <c r="G11" s="37">
        <f t="shared" si="0"/>
        <v>3500</v>
      </c>
      <c r="H11" s="32">
        <v>2000</v>
      </c>
      <c r="I11" s="38">
        <f t="shared" si="1"/>
        <v>1500</v>
      </c>
      <c r="J11" s="38"/>
    </row>
    <row r="12" spans="1:11" x14ac:dyDescent="0.25">
      <c r="A12" s="32">
        <v>8</v>
      </c>
      <c r="B12" s="40" t="s">
        <v>31</v>
      </c>
      <c r="C12" s="33"/>
      <c r="D12" s="6"/>
      <c r="E12" s="6">
        <f>'NOVEMBER 21'!I12</f>
        <v>7000</v>
      </c>
      <c r="F12" s="33">
        <v>3500</v>
      </c>
      <c r="G12" s="37">
        <f t="shared" si="0"/>
        <v>10500</v>
      </c>
      <c r="H12" s="32"/>
      <c r="I12" s="38">
        <f t="shared" si="1"/>
        <v>10500</v>
      </c>
      <c r="J12" s="38"/>
      <c r="K12" t="s">
        <v>78</v>
      </c>
    </row>
    <row r="13" spans="1:11" x14ac:dyDescent="0.25">
      <c r="A13" s="32">
        <v>9</v>
      </c>
      <c r="B13" s="41" t="s">
        <v>33</v>
      </c>
      <c r="C13" s="33"/>
      <c r="D13" s="6"/>
      <c r="E13" s="6">
        <f>'NOVEMBER 21'!I13</f>
        <v>0</v>
      </c>
      <c r="F13" s="33"/>
      <c r="G13" s="37">
        <f t="shared" si="0"/>
        <v>0</v>
      </c>
      <c r="H13" s="32"/>
      <c r="I13" s="38">
        <f t="shared" si="1"/>
        <v>0</v>
      </c>
      <c r="J13" s="38"/>
    </row>
    <row r="14" spans="1:11" x14ac:dyDescent="0.25">
      <c r="A14" s="32">
        <v>10</v>
      </c>
      <c r="B14" s="42" t="s">
        <v>38</v>
      </c>
      <c r="C14" s="9"/>
      <c r="D14" s="6"/>
      <c r="E14" s="6">
        <f>'NOVEMBER 21'!I14</f>
        <v>1000</v>
      </c>
      <c r="F14" s="33">
        <v>2500</v>
      </c>
      <c r="G14" s="37">
        <f t="shared" si="0"/>
        <v>3500</v>
      </c>
      <c r="H14" s="29"/>
      <c r="I14" s="38">
        <f t="shared" si="1"/>
        <v>3500</v>
      </c>
      <c r="J14" s="38"/>
    </row>
    <row r="15" spans="1:11" x14ac:dyDescent="0.25">
      <c r="A15" s="32">
        <v>11</v>
      </c>
      <c r="B15" s="9"/>
      <c r="C15" s="9"/>
      <c r="D15" s="6"/>
      <c r="E15" s="6">
        <f>'NOVEMBER 21'!I15</f>
        <v>0</v>
      </c>
      <c r="F15" s="10"/>
      <c r="G15" s="7">
        <f t="shared" si="0"/>
        <v>0</v>
      </c>
      <c r="H15" s="10"/>
      <c r="I15" s="38">
        <f t="shared" si="1"/>
        <v>0</v>
      </c>
      <c r="J15" s="34"/>
    </row>
    <row r="16" spans="1:11" x14ac:dyDescent="0.25">
      <c r="A16" s="28"/>
      <c r="B16" s="28" t="s">
        <v>24</v>
      </c>
      <c r="C16" s="28">
        <f t="shared" ref="C16:H16" si="2">SUM(C5:C15)</f>
        <v>0</v>
      </c>
      <c r="D16" s="6"/>
      <c r="E16" s="6">
        <f>SUM(E5:E15)</f>
        <v>14225</v>
      </c>
      <c r="F16" s="27">
        <f t="shared" si="2"/>
        <v>27000</v>
      </c>
      <c r="G16" s="27">
        <f t="shared" si="2"/>
        <v>41225</v>
      </c>
      <c r="H16" s="27">
        <f t="shared" si="2"/>
        <v>3100</v>
      </c>
      <c r="I16" s="38" t="e">
        <f>SUM(I5:I15)</f>
        <v>#VALUE!</v>
      </c>
      <c r="J16" s="9">
        <f>SUM(J5:J15)</f>
        <v>0</v>
      </c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2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</row>
    <row r="20" spans="1:12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</row>
    <row r="21" spans="1:12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</row>
    <row r="22" spans="1:12" x14ac:dyDescent="0.25">
      <c r="A22" s="9" t="s">
        <v>90</v>
      </c>
      <c r="B22" s="21">
        <f>F16</f>
        <v>27000</v>
      </c>
      <c r="C22" s="9"/>
      <c r="D22" s="9"/>
      <c r="E22" s="9"/>
      <c r="F22" s="9" t="s">
        <v>90</v>
      </c>
      <c r="G22" s="21">
        <f>H16</f>
        <v>3100</v>
      </c>
      <c r="H22" s="9"/>
      <c r="I22" s="9"/>
    </row>
    <row r="23" spans="1:12" x14ac:dyDescent="0.25">
      <c r="A23" s="9" t="s">
        <v>34</v>
      </c>
      <c r="B23" s="21">
        <f>'NOVEMBER 21'!E32</f>
        <v>-153</v>
      </c>
      <c r="C23" s="9"/>
      <c r="D23" s="9"/>
      <c r="E23" s="9"/>
      <c r="F23" s="9" t="s">
        <v>34</v>
      </c>
      <c r="G23" s="21">
        <f>'NOVEMBER 21'!I32</f>
        <v>-23878</v>
      </c>
      <c r="H23" s="9"/>
      <c r="I23" s="9"/>
      <c r="L23" t="s">
        <v>88</v>
      </c>
    </row>
    <row r="24" spans="1:12" x14ac:dyDescent="0.25">
      <c r="A24" s="9" t="s">
        <v>46</v>
      </c>
      <c r="B24" s="21">
        <f>J16</f>
        <v>0</v>
      </c>
      <c r="C24" s="9"/>
      <c r="D24" s="9"/>
      <c r="E24" s="9"/>
      <c r="F24" s="9" t="s">
        <v>46</v>
      </c>
      <c r="G24" s="21">
        <f>J16</f>
        <v>0</v>
      </c>
      <c r="H24" s="9"/>
      <c r="I24" s="9"/>
    </row>
    <row r="25" spans="1:12" x14ac:dyDescent="0.25">
      <c r="A25" s="9" t="s">
        <v>14</v>
      </c>
      <c r="B25" s="22">
        <v>0.1</v>
      </c>
      <c r="C25" s="21">
        <f>B22*B25</f>
        <v>2700</v>
      </c>
      <c r="D25" s="21"/>
      <c r="E25" s="9"/>
      <c r="F25" s="9" t="s">
        <v>14</v>
      </c>
      <c r="G25" s="22">
        <v>0.1</v>
      </c>
      <c r="H25" s="21">
        <f>C25</f>
        <v>2700</v>
      </c>
      <c r="I25" s="9"/>
    </row>
    <row r="26" spans="1:12" x14ac:dyDescent="0.25">
      <c r="A26" s="39" t="s">
        <v>37</v>
      </c>
      <c r="B26" s="9">
        <f>C16</f>
        <v>0</v>
      </c>
      <c r="C26" s="9"/>
      <c r="D26" s="9"/>
      <c r="E26" s="9"/>
      <c r="F26" s="39" t="s">
        <v>37</v>
      </c>
      <c r="G26" s="21"/>
      <c r="H26" s="9"/>
      <c r="I26" s="9"/>
    </row>
    <row r="27" spans="1:12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</row>
    <row r="28" spans="1:12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</row>
    <row r="29" spans="1:12" x14ac:dyDescent="0.25">
      <c r="A29" s="24"/>
      <c r="B29" s="22"/>
      <c r="C29" s="9"/>
      <c r="D29" s="9"/>
      <c r="E29" s="9"/>
      <c r="F29" s="24"/>
      <c r="G29" s="22"/>
      <c r="H29" s="9"/>
      <c r="I29" s="9"/>
    </row>
    <row r="30" spans="1:12" x14ac:dyDescent="0.25">
      <c r="A30" s="24"/>
      <c r="B30" s="22"/>
      <c r="C30" s="9"/>
      <c r="D30" s="9"/>
      <c r="E30" s="9"/>
      <c r="F30" s="24"/>
      <c r="G30" s="22"/>
      <c r="H30" s="9"/>
      <c r="I30" s="9"/>
    </row>
    <row r="31" spans="1:12" x14ac:dyDescent="0.25">
      <c r="A31" s="24"/>
      <c r="B31" s="9"/>
      <c r="C31" s="9"/>
      <c r="D31" s="9"/>
      <c r="E31" s="9"/>
      <c r="F31" s="24"/>
      <c r="G31" s="9"/>
      <c r="H31" s="9"/>
      <c r="I31" s="9"/>
    </row>
    <row r="32" spans="1:12" x14ac:dyDescent="0.25">
      <c r="A32" s="30" t="s">
        <v>17</v>
      </c>
      <c r="B32" s="31">
        <f>B22+B24+B23+B26</f>
        <v>26847</v>
      </c>
      <c r="C32" s="31">
        <f>SUM(C25:C31)</f>
        <v>2700</v>
      </c>
      <c r="D32" s="31"/>
      <c r="E32" s="31">
        <f>B32-C32</f>
        <v>24147</v>
      </c>
      <c r="F32" s="30" t="s">
        <v>17</v>
      </c>
      <c r="G32" s="31">
        <f>G22+G24+G23</f>
        <v>-20778</v>
      </c>
      <c r="H32" s="31">
        <f>SUM(H25:H31)</f>
        <v>2700</v>
      </c>
      <c r="I32" s="31">
        <f>G32-H32</f>
        <v>-23478</v>
      </c>
    </row>
    <row r="33" spans="1:9" x14ac:dyDescent="0.25">
      <c r="A33" s="8"/>
      <c r="B33" s="8"/>
      <c r="C33" s="8"/>
      <c r="D33" s="8"/>
      <c r="E33" s="8"/>
      <c r="F33" s="24"/>
      <c r="G33" s="8"/>
      <c r="H33" s="35">
        <f>H32-H25</f>
        <v>0</v>
      </c>
      <c r="I33" s="8"/>
    </row>
    <row r="35" spans="1:9" x14ac:dyDescent="0.25">
      <c r="A35" s="25" t="s">
        <v>18</v>
      </c>
      <c r="B35" s="25"/>
      <c r="C35" s="26" t="s">
        <v>19</v>
      </c>
      <c r="D35" s="26"/>
      <c r="G35" s="8" t="s">
        <v>20</v>
      </c>
    </row>
    <row r="36" spans="1:9" x14ac:dyDescent="0.25">
      <c r="A36" s="8" t="s">
        <v>65</v>
      </c>
      <c r="B36" s="8"/>
      <c r="C36" s="26" t="s">
        <v>22</v>
      </c>
      <c r="D36" s="8"/>
      <c r="H36" s="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" workbookViewId="0">
      <selection activeCell="L27" sqref="L27"/>
    </sheetView>
  </sheetViews>
  <sheetFormatPr defaultRowHeight="15" x14ac:dyDescent="0.25"/>
  <cols>
    <col min="1" max="1" width="12.5703125" customWidth="1"/>
    <col min="2" max="2" width="18.7109375" customWidth="1"/>
  </cols>
  <sheetData>
    <row r="1" spans="1:11" x14ac:dyDescent="0.25">
      <c r="A1" s="1"/>
      <c r="B1" s="1" t="s">
        <v>32</v>
      </c>
      <c r="C1" s="1"/>
      <c r="D1" s="1"/>
      <c r="E1" s="2"/>
      <c r="F1" s="3"/>
      <c r="G1" s="3"/>
      <c r="H1" s="3"/>
      <c r="I1" s="4"/>
      <c r="J1" s="4"/>
      <c r="K1" s="4"/>
    </row>
    <row r="2" spans="1:11" x14ac:dyDescent="0.25">
      <c r="A2" s="1"/>
      <c r="B2" s="1" t="s">
        <v>0</v>
      </c>
      <c r="C2" s="1"/>
      <c r="D2" s="1"/>
      <c r="E2" s="3"/>
      <c r="F2" s="2"/>
      <c r="G2" s="3"/>
      <c r="H2" s="3"/>
      <c r="I2" s="4"/>
      <c r="J2" s="4"/>
      <c r="K2" s="4"/>
    </row>
    <row r="3" spans="1:11" x14ac:dyDescent="0.25">
      <c r="A3" s="1"/>
      <c r="B3" s="1" t="s">
        <v>44</v>
      </c>
      <c r="C3" s="1"/>
      <c r="D3" s="1"/>
      <c r="E3" s="3"/>
      <c r="F3" s="2"/>
      <c r="G3" s="3"/>
      <c r="H3" s="3"/>
      <c r="I3" s="4"/>
      <c r="J3" s="4"/>
      <c r="K3" s="4"/>
    </row>
    <row r="4" spans="1:11" x14ac:dyDescent="0.25">
      <c r="A4" s="5" t="s">
        <v>1</v>
      </c>
      <c r="B4" s="5" t="s">
        <v>2</v>
      </c>
      <c r="C4" s="5" t="s">
        <v>37</v>
      </c>
      <c r="D4" s="6" t="s">
        <v>3</v>
      </c>
      <c r="E4" s="5" t="s">
        <v>4</v>
      </c>
      <c r="F4" s="7" t="s">
        <v>5</v>
      </c>
      <c r="G4" s="5" t="s">
        <v>6</v>
      </c>
      <c r="H4" s="7" t="s">
        <v>7</v>
      </c>
      <c r="I4" s="7" t="s">
        <v>7</v>
      </c>
      <c r="J4" s="8"/>
    </row>
    <row r="5" spans="1:11" x14ac:dyDescent="0.25">
      <c r="A5" s="32">
        <v>1</v>
      </c>
      <c r="B5" s="36" t="s">
        <v>33</v>
      </c>
      <c r="C5" s="33"/>
      <c r="D5" s="6">
        <f>'MARCH 21'!H5:H15</f>
        <v>0</v>
      </c>
      <c r="E5" s="33"/>
      <c r="F5" s="37">
        <f>C5+D5+E5</f>
        <v>0</v>
      </c>
      <c r="G5" s="32"/>
      <c r="H5" s="38">
        <f>F5-G5</f>
        <v>0</v>
      </c>
      <c r="I5" s="38"/>
      <c r="J5" s="8"/>
    </row>
    <row r="6" spans="1:11" x14ac:dyDescent="0.25">
      <c r="A6" s="32">
        <v>2</v>
      </c>
      <c r="B6" s="36" t="s">
        <v>33</v>
      </c>
      <c r="C6" s="33"/>
      <c r="D6" s="6">
        <f>'MARCH 21'!H6:H16</f>
        <v>0</v>
      </c>
      <c r="E6" s="33"/>
      <c r="F6" s="37">
        <f t="shared" ref="F6:F15" si="0">C6+D6+E6</f>
        <v>0</v>
      </c>
      <c r="G6" s="32"/>
      <c r="H6" s="38">
        <f t="shared" ref="H6:H15" si="1">F6-G6</f>
        <v>0</v>
      </c>
      <c r="I6" s="38"/>
      <c r="J6" s="8"/>
    </row>
    <row r="7" spans="1:11" x14ac:dyDescent="0.25">
      <c r="A7" s="32">
        <v>3</v>
      </c>
      <c r="B7" s="36" t="s">
        <v>33</v>
      </c>
      <c r="C7" s="33"/>
      <c r="D7" s="6">
        <f>'MARCH 21'!H7:H17</f>
        <v>0</v>
      </c>
      <c r="E7" s="33"/>
      <c r="F7" s="37">
        <f t="shared" si="0"/>
        <v>0</v>
      </c>
      <c r="G7" s="32"/>
      <c r="H7" s="38">
        <f t="shared" si="1"/>
        <v>0</v>
      </c>
      <c r="I7" s="38"/>
      <c r="J7" s="8"/>
    </row>
    <row r="8" spans="1:11" x14ac:dyDescent="0.25">
      <c r="A8" s="32">
        <v>4</v>
      </c>
      <c r="B8" s="33" t="s">
        <v>26</v>
      </c>
      <c r="C8" s="33"/>
      <c r="D8" s="6">
        <f>'MARCH 21'!H8:H18</f>
        <v>0</v>
      </c>
      <c r="E8" s="33">
        <v>3500</v>
      </c>
      <c r="F8" s="37">
        <f t="shared" si="0"/>
        <v>3500</v>
      </c>
      <c r="G8" s="32">
        <v>3500</v>
      </c>
      <c r="H8" s="38">
        <f t="shared" si="1"/>
        <v>0</v>
      </c>
      <c r="I8" s="38">
        <v>875</v>
      </c>
      <c r="J8" s="8"/>
    </row>
    <row r="9" spans="1:11" x14ac:dyDescent="0.25">
      <c r="A9" s="32">
        <v>5</v>
      </c>
      <c r="B9" s="33" t="s">
        <v>27</v>
      </c>
      <c r="C9" s="33"/>
      <c r="D9" s="6">
        <f>'MARCH 21'!H9:H19</f>
        <v>0</v>
      </c>
      <c r="E9" s="33">
        <v>3500</v>
      </c>
      <c r="F9" s="37">
        <f t="shared" si="0"/>
        <v>3500</v>
      </c>
      <c r="G9" s="32"/>
      <c r="H9" s="38">
        <f t="shared" si="1"/>
        <v>3500</v>
      </c>
      <c r="I9" s="38"/>
      <c r="J9" s="8"/>
    </row>
    <row r="10" spans="1:11" x14ac:dyDescent="0.25">
      <c r="A10" s="32">
        <v>6</v>
      </c>
      <c r="B10" s="33" t="s">
        <v>28</v>
      </c>
      <c r="C10" s="33"/>
      <c r="D10" s="6">
        <f>'MARCH 21'!H10:H20</f>
        <v>0</v>
      </c>
      <c r="E10" s="33">
        <v>3500</v>
      </c>
      <c r="F10" s="37">
        <f t="shared" si="0"/>
        <v>3500</v>
      </c>
      <c r="G10" s="32">
        <v>3500</v>
      </c>
      <c r="H10" s="38">
        <f t="shared" si="1"/>
        <v>0</v>
      </c>
      <c r="I10" s="38">
        <v>550</v>
      </c>
      <c r="J10" s="8"/>
    </row>
    <row r="11" spans="1:11" x14ac:dyDescent="0.25">
      <c r="A11" s="32">
        <v>7</v>
      </c>
      <c r="B11" s="33" t="s">
        <v>29</v>
      </c>
      <c r="C11" s="33"/>
      <c r="D11" s="6">
        <f>'MARCH 21'!H11:H21</f>
        <v>0</v>
      </c>
      <c r="E11" s="33">
        <v>3500</v>
      </c>
      <c r="F11" s="37">
        <f t="shared" si="0"/>
        <v>3500</v>
      </c>
      <c r="G11" s="32">
        <f>3500</f>
        <v>3500</v>
      </c>
      <c r="H11" s="38">
        <f t="shared" si="1"/>
        <v>0</v>
      </c>
      <c r="I11" s="38">
        <v>575</v>
      </c>
      <c r="J11" s="8"/>
    </row>
    <row r="12" spans="1:11" x14ac:dyDescent="0.25">
      <c r="A12" s="32">
        <v>8</v>
      </c>
      <c r="B12" s="33" t="s">
        <v>31</v>
      </c>
      <c r="C12" s="33"/>
      <c r="D12" s="6">
        <f>'MARCH 21'!H12:H22</f>
        <v>0</v>
      </c>
      <c r="E12" s="33">
        <v>3500</v>
      </c>
      <c r="F12" s="37">
        <f t="shared" si="0"/>
        <v>3500</v>
      </c>
      <c r="G12" s="32">
        <f>3500</f>
        <v>3500</v>
      </c>
      <c r="H12" s="38">
        <f t="shared" si="1"/>
        <v>0</v>
      </c>
      <c r="I12" s="38">
        <v>25</v>
      </c>
      <c r="J12" s="8"/>
    </row>
    <row r="13" spans="1:11" x14ac:dyDescent="0.25">
      <c r="A13" s="32">
        <v>9</v>
      </c>
      <c r="B13" s="33" t="s">
        <v>30</v>
      </c>
      <c r="C13" s="33"/>
      <c r="D13" s="6">
        <f>'MARCH 21'!H13:H23</f>
        <v>0</v>
      </c>
      <c r="E13" s="33"/>
      <c r="F13" s="37">
        <f t="shared" si="0"/>
        <v>0</v>
      </c>
      <c r="G13" s="32"/>
      <c r="H13" s="38">
        <f t="shared" si="1"/>
        <v>0</v>
      </c>
      <c r="I13" s="38"/>
      <c r="J13" s="8"/>
    </row>
    <row r="14" spans="1:11" x14ac:dyDescent="0.25">
      <c r="A14" s="32">
        <v>10</v>
      </c>
      <c r="B14" s="9" t="s">
        <v>38</v>
      </c>
      <c r="C14" s="9"/>
      <c r="D14" s="6">
        <f>'MARCH 21'!H14:H24</f>
        <v>1000</v>
      </c>
      <c r="E14" s="33">
        <v>2500</v>
      </c>
      <c r="F14" s="37">
        <f t="shared" si="0"/>
        <v>3500</v>
      </c>
      <c r="G14" s="29">
        <f>600+1000+500</f>
        <v>2100</v>
      </c>
      <c r="H14" s="38">
        <f t="shared" si="1"/>
        <v>1400</v>
      </c>
      <c r="I14" s="38"/>
      <c r="J14" s="8"/>
    </row>
    <row r="15" spans="1:11" x14ac:dyDescent="0.25">
      <c r="A15" s="32">
        <v>11</v>
      </c>
      <c r="B15" s="9"/>
      <c r="C15" s="9"/>
      <c r="D15" s="6">
        <f>'MARCH 21'!H15:H25</f>
        <v>0</v>
      </c>
      <c r="E15" s="10"/>
      <c r="F15" s="7">
        <f t="shared" si="0"/>
        <v>0</v>
      </c>
      <c r="G15" s="10">
        <f t="shared" ref="G15" si="2">SUM(E15:F15)</f>
        <v>0</v>
      </c>
      <c r="H15" s="34">
        <f t="shared" si="1"/>
        <v>0</v>
      </c>
      <c r="I15" s="34"/>
      <c r="J15" s="8"/>
    </row>
    <row r="16" spans="1:11" x14ac:dyDescent="0.25">
      <c r="A16" s="28"/>
      <c r="B16" s="28" t="s">
        <v>24</v>
      </c>
      <c r="C16" s="28">
        <f t="shared" ref="C16:H16" si="3">SUM(C5:C15)</f>
        <v>0</v>
      </c>
      <c r="D16" s="29">
        <f t="shared" si="3"/>
        <v>1000</v>
      </c>
      <c r="E16" s="27">
        <f t="shared" si="3"/>
        <v>20000</v>
      </c>
      <c r="F16" s="27">
        <f t="shared" si="3"/>
        <v>21000</v>
      </c>
      <c r="G16" s="27">
        <f t="shared" si="3"/>
        <v>16100</v>
      </c>
      <c r="H16" s="9">
        <f t="shared" si="3"/>
        <v>4900</v>
      </c>
      <c r="I16" s="9">
        <f>SUM(I5:I15)</f>
        <v>2025</v>
      </c>
      <c r="J16" s="8"/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11"/>
      <c r="J17" s="8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12" t="s">
        <v>8</v>
      </c>
      <c r="B19" s="13"/>
      <c r="C19" s="14"/>
      <c r="D19" s="15"/>
      <c r="E19" s="16"/>
      <c r="F19" s="17"/>
      <c r="G19" s="16"/>
      <c r="H19" s="8"/>
      <c r="J19" s="8"/>
    </row>
    <row r="20" spans="1:10" x14ac:dyDescent="0.25">
      <c r="A20" s="18" t="s">
        <v>9</v>
      </c>
      <c r="B20" s="18"/>
      <c r="C20" s="18"/>
      <c r="D20" s="19"/>
      <c r="E20" s="18" t="s">
        <v>6</v>
      </c>
      <c r="F20" s="8"/>
      <c r="G20" s="8"/>
      <c r="H20" s="8"/>
      <c r="J20" s="8"/>
    </row>
    <row r="21" spans="1:10" x14ac:dyDescent="0.25">
      <c r="A21" s="20" t="s">
        <v>10</v>
      </c>
      <c r="B21" s="20" t="s">
        <v>11</v>
      </c>
      <c r="C21" s="20" t="s">
        <v>12</v>
      </c>
      <c r="D21" s="20" t="s">
        <v>13</v>
      </c>
      <c r="E21" s="20" t="s">
        <v>10</v>
      </c>
      <c r="F21" s="20" t="s">
        <v>11</v>
      </c>
      <c r="G21" s="20" t="s">
        <v>12</v>
      </c>
      <c r="H21" s="20" t="s">
        <v>13</v>
      </c>
      <c r="J21" s="8"/>
    </row>
    <row r="22" spans="1:10" x14ac:dyDescent="0.25">
      <c r="A22" s="9" t="s">
        <v>43</v>
      </c>
      <c r="B22" s="21">
        <f>E16</f>
        <v>20000</v>
      </c>
      <c r="C22" s="9"/>
      <c r="D22" s="9"/>
      <c r="E22" s="9" t="s">
        <v>43</v>
      </c>
      <c r="F22" s="21">
        <f>G16</f>
        <v>16100</v>
      </c>
      <c r="G22" s="9"/>
      <c r="H22" s="9"/>
      <c r="J22" s="8"/>
    </row>
    <row r="23" spans="1:10" x14ac:dyDescent="0.25">
      <c r="A23" s="9" t="s">
        <v>39</v>
      </c>
      <c r="B23" s="21">
        <f>'MARCH 21'!E30</f>
        <v>-255</v>
      </c>
      <c r="C23" s="9"/>
      <c r="D23" s="9"/>
      <c r="E23" s="9" t="s">
        <v>34</v>
      </c>
      <c r="F23" s="21">
        <f>'MARCH 21'!I30</f>
        <v>-255</v>
      </c>
      <c r="G23" s="9"/>
      <c r="H23" s="9"/>
      <c r="J23" s="8"/>
    </row>
    <row r="24" spans="1:10" x14ac:dyDescent="0.25">
      <c r="A24" s="9" t="s">
        <v>46</v>
      </c>
      <c r="B24" s="21">
        <f>I16</f>
        <v>2025</v>
      </c>
      <c r="C24" s="9"/>
      <c r="D24" s="9"/>
      <c r="E24" s="9" t="s">
        <v>46</v>
      </c>
      <c r="F24" s="21">
        <f>I16</f>
        <v>2025</v>
      </c>
      <c r="G24" s="9"/>
      <c r="H24" s="9"/>
      <c r="J24" s="8"/>
    </row>
    <row r="25" spans="1:10" x14ac:dyDescent="0.25">
      <c r="A25" s="9" t="s">
        <v>14</v>
      </c>
      <c r="B25" s="22">
        <v>0.1</v>
      </c>
      <c r="C25" s="21">
        <f>B22*B25</f>
        <v>2000</v>
      </c>
      <c r="D25" s="9"/>
      <c r="E25" s="9" t="s">
        <v>14</v>
      </c>
      <c r="F25" s="22">
        <v>0.1</v>
      </c>
      <c r="G25" s="21">
        <f>C25</f>
        <v>2000</v>
      </c>
      <c r="H25" s="9"/>
      <c r="J25" s="8"/>
    </row>
    <row r="26" spans="1:10" x14ac:dyDescent="0.25">
      <c r="A26" s="6" t="s">
        <v>15</v>
      </c>
      <c r="B26" s="9" t="s">
        <v>16</v>
      </c>
      <c r="C26" s="9"/>
      <c r="D26" s="9"/>
      <c r="E26" s="6" t="s">
        <v>15</v>
      </c>
      <c r="F26" s="21"/>
      <c r="G26" s="9"/>
      <c r="H26" s="9"/>
      <c r="J26" s="8"/>
    </row>
    <row r="27" spans="1:10" x14ac:dyDescent="0.25">
      <c r="A27" s="24" t="s">
        <v>41</v>
      </c>
      <c r="B27" s="22">
        <v>0.3</v>
      </c>
      <c r="C27" s="9"/>
      <c r="D27" s="9"/>
      <c r="E27" s="24" t="s">
        <v>41</v>
      </c>
      <c r="F27" s="22">
        <v>0.3</v>
      </c>
      <c r="G27" s="9"/>
      <c r="H27" s="9"/>
      <c r="J27" s="8"/>
    </row>
    <row r="28" spans="1:10" x14ac:dyDescent="0.25">
      <c r="A28" s="24" t="s">
        <v>47</v>
      </c>
      <c r="B28" s="22"/>
      <c r="C28" s="9">
        <v>18302</v>
      </c>
      <c r="D28" s="9"/>
      <c r="E28" s="24" t="s">
        <v>47</v>
      </c>
      <c r="F28" s="22"/>
      <c r="G28" s="9">
        <v>18302</v>
      </c>
      <c r="H28" s="9"/>
      <c r="J28" s="8"/>
    </row>
    <row r="29" spans="1:10" x14ac:dyDescent="0.25">
      <c r="A29" s="24"/>
      <c r="B29" s="9"/>
      <c r="C29" s="9"/>
      <c r="D29" s="9"/>
      <c r="F29" s="9"/>
      <c r="G29" s="9"/>
      <c r="H29" s="9"/>
      <c r="J29" s="8"/>
    </row>
    <row r="30" spans="1:10" x14ac:dyDescent="0.25">
      <c r="A30" s="30" t="s">
        <v>17</v>
      </c>
      <c r="B30" s="31">
        <f>B22+B24+B23</f>
        <v>21770</v>
      </c>
      <c r="C30" s="31">
        <f>SUM(C25:C29)</f>
        <v>20302</v>
      </c>
      <c r="D30" s="31">
        <f>B30-C30</f>
        <v>1468</v>
      </c>
      <c r="E30" s="30" t="s">
        <v>17</v>
      </c>
      <c r="F30" s="31">
        <f>F22+F24+F23</f>
        <v>17870</v>
      </c>
      <c r="G30" s="31">
        <f>SUM(G25:G29)</f>
        <v>20302</v>
      </c>
      <c r="H30" s="31">
        <f>F30-G30</f>
        <v>-2432</v>
      </c>
      <c r="J30" s="8"/>
    </row>
    <row r="31" spans="1:10" x14ac:dyDescent="0.25">
      <c r="A31" s="8"/>
      <c r="B31" s="8"/>
      <c r="C31" s="8"/>
      <c r="D31" s="8"/>
      <c r="E31" s="24"/>
      <c r="F31" s="8"/>
      <c r="G31" s="35">
        <f>G30-G25</f>
        <v>18302</v>
      </c>
      <c r="H31" s="8"/>
      <c r="J31" s="8"/>
    </row>
    <row r="33" spans="1:7" x14ac:dyDescent="0.25">
      <c r="A33" s="25" t="s">
        <v>18</v>
      </c>
      <c r="B33" s="25"/>
      <c r="C33" s="26" t="s">
        <v>19</v>
      </c>
      <c r="F33" s="8" t="s">
        <v>20</v>
      </c>
    </row>
    <row r="35" spans="1:7" x14ac:dyDescent="0.25">
      <c r="A35" s="8" t="s">
        <v>21</v>
      </c>
      <c r="B35" s="8"/>
      <c r="C35" s="8"/>
      <c r="D35" s="26" t="s">
        <v>22</v>
      </c>
      <c r="G35" s="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4" workbookViewId="0">
      <selection activeCell="I36" sqref="I36"/>
    </sheetView>
  </sheetViews>
  <sheetFormatPr defaultRowHeight="15" x14ac:dyDescent="0.25"/>
  <cols>
    <col min="1" max="1" width="6.42578125" customWidth="1"/>
    <col min="2" max="2" width="15.5703125" customWidth="1"/>
  </cols>
  <sheetData>
    <row r="1" spans="1:10" x14ac:dyDescent="0.25">
      <c r="A1" s="1"/>
      <c r="B1" s="1" t="s">
        <v>32</v>
      </c>
      <c r="C1" s="1"/>
      <c r="D1" s="1"/>
      <c r="E1" s="2"/>
      <c r="F1" s="3"/>
      <c r="G1" s="3"/>
      <c r="H1" s="3"/>
      <c r="I1" s="4"/>
      <c r="J1" s="4"/>
    </row>
    <row r="2" spans="1:10" x14ac:dyDescent="0.25">
      <c r="A2" s="1"/>
      <c r="B2" s="1" t="s">
        <v>0</v>
      </c>
      <c r="C2" s="1"/>
      <c r="D2" s="1"/>
      <c r="E2" s="3"/>
      <c r="F2" s="2"/>
      <c r="G2" s="3"/>
      <c r="H2" s="3"/>
      <c r="I2" s="4"/>
      <c r="J2" s="4"/>
    </row>
    <row r="3" spans="1:10" x14ac:dyDescent="0.25">
      <c r="A3" s="1"/>
      <c r="B3" s="1" t="s">
        <v>48</v>
      </c>
      <c r="C3" s="1"/>
      <c r="D3" s="1"/>
      <c r="E3" s="3"/>
      <c r="F3" s="2"/>
      <c r="G3" s="3"/>
      <c r="H3" s="3"/>
      <c r="I3" s="4"/>
      <c r="J3" s="4"/>
    </row>
    <row r="4" spans="1:10" x14ac:dyDescent="0.25">
      <c r="A4" s="5" t="s">
        <v>1</v>
      </c>
      <c r="B4" s="5" t="s">
        <v>2</v>
      </c>
      <c r="C4" s="5" t="s">
        <v>37</v>
      </c>
      <c r="D4" s="6" t="s">
        <v>3</v>
      </c>
      <c r="E4" s="5" t="s">
        <v>4</v>
      </c>
      <c r="F4" s="7" t="s">
        <v>5</v>
      </c>
      <c r="G4" s="5" t="s">
        <v>6</v>
      </c>
      <c r="H4" s="7" t="s">
        <v>7</v>
      </c>
      <c r="I4" s="7" t="s">
        <v>7</v>
      </c>
      <c r="J4" s="8"/>
    </row>
    <row r="5" spans="1:10" x14ac:dyDescent="0.25">
      <c r="A5" s="32">
        <v>1</v>
      </c>
      <c r="B5" s="36" t="s">
        <v>33</v>
      </c>
      <c r="C5" s="33"/>
      <c r="D5" s="6">
        <f>'APRIL 21'!H5:H16</f>
        <v>0</v>
      </c>
      <c r="E5" s="33"/>
      <c r="F5" s="37">
        <f>C5+D5+E5</f>
        <v>0</v>
      </c>
      <c r="G5" s="32"/>
      <c r="H5" s="38">
        <f>F5-G5</f>
        <v>0</v>
      </c>
      <c r="I5" s="38"/>
      <c r="J5" s="8"/>
    </row>
    <row r="6" spans="1:10" x14ac:dyDescent="0.25">
      <c r="A6" s="32">
        <v>2</v>
      </c>
      <c r="B6" s="33" t="s">
        <v>50</v>
      </c>
      <c r="C6" s="33"/>
      <c r="D6" s="6">
        <f>'APRIL 21'!H6:H17</f>
        <v>0</v>
      </c>
      <c r="E6" s="33">
        <v>3500</v>
      </c>
      <c r="F6" s="37">
        <f t="shared" ref="F6:F15" si="0">C6+D6+E6</f>
        <v>3500</v>
      </c>
      <c r="G6" s="32">
        <f>2000+1500</f>
        <v>3500</v>
      </c>
      <c r="H6" s="38">
        <f t="shared" ref="H6:H15" si="1">F6-G6</f>
        <v>0</v>
      </c>
      <c r="I6" s="38"/>
      <c r="J6" s="8"/>
    </row>
    <row r="7" spans="1:10" x14ac:dyDescent="0.25">
      <c r="A7" s="32">
        <v>3</v>
      </c>
      <c r="B7" s="36" t="s">
        <v>33</v>
      </c>
      <c r="C7" s="33"/>
      <c r="D7" s="6">
        <f>'APRIL 21'!H7:H18</f>
        <v>0</v>
      </c>
      <c r="E7" s="33"/>
      <c r="F7" s="37">
        <f t="shared" si="0"/>
        <v>0</v>
      </c>
      <c r="G7" s="32"/>
      <c r="H7" s="38">
        <f t="shared" si="1"/>
        <v>0</v>
      </c>
      <c r="I7" s="38"/>
      <c r="J7" s="8"/>
    </row>
    <row r="8" spans="1:10" x14ac:dyDescent="0.25">
      <c r="A8" s="32">
        <v>4</v>
      </c>
      <c r="B8" s="33" t="s">
        <v>26</v>
      </c>
      <c r="C8" s="33"/>
      <c r="D8" s="6">
        <f>'APRIL 21'!H8:H19</f>
        <v>0</v>
      </c>
      <c r="E8" s="33">
        <v>3500</v>
      </c>
      <c r="F8" s="37">
        <f t="shared" si="0"/>
        <v>3500</v>
      </c>
      <c r="G8" s="32">
        <v>3500</v>
      </c>
      <c r="H8" s="38">
        <f t="shared" si="1"/>
        <v>0</v>
      </c>
      <c r="I8" s="38">
        <v>525</v>
      </c>
      <c r="J8" s="8"/>
    </row>
    <row r="9" spans="1:10" x14ac:dyDescent="0.25">
      <c r="A9" s="32">
        <v>5</v>
      </c>
      <c r="B9" s="33" t="s">
        <v>27</v>
      </c>
      <c r="C9" s="33"/>
      <c r="D9" s="6">
        <f>'APRIL 21'!H9:H20</f>
        <v>3500</v>
      </c>
      <c r="E9" s="33">
        <v>3500</v>
      </c>
      <c r="F9" s="37">
        <f t="shared" si="0"/>
        <v>7000</v>
      </c>
      <c r="G9" s="32">
        <f>4000+3000</f>
        <v>7000</v>
      </c>
      <c r="H9" s="38">
        <f t="shared" si="1"/>
        <v>0</v>
      </c>
      <c r="I9" s="38">
        <f>1600+500</f>
        <v>2100</v>
      </c>
      <c r="J9" s="8"/>
    </row>
    <row r="10" spans="1:10" x14ac:dyDescent="0.25">
      <c r="A10" s="32">
        <v>6</v>
      </c>
      <c r="B10" s="33"/>
      <c r="C10" s="33"/>
      <c r="D10" s="6">
        <f>'APRIL 21'!H10:H21</f>
        <v>0</v>
      </c>
      <c r="E10" s="33"/>
      <c r="F10" s="37">
        <f t="shared" si="0"/>
        <v>0</v>
      </c>
      <c r="G10" s="32"/>
      <c r="H10" s="38">
        <f t="shared" si="1"/>
        <v>0</v>
      </c>
      <c r="I10" s="38"/>
      <c r="J10" s="8"/>
    </row>
    <row r="11" spans="1:10" x14ac:dyDescent="0.25">
      <c r="A11" s="32">
        <v>7</v>
      </c>
      <c r="B11" s="33" t="s">
        <v>29</v>
      </c>
      <c r="C11" s="33"/>
      <c r="D11" s="6">
        <f>'APRIL 21'!H11:H22</f>
        <v>0</v>
      </c>
      <c r="E11" s="33">
        <v>3500</v>
      </c>
      <c r="F11" s="37">
        <f t="shared" si="0"/>
        <v>3500</v>
      </c>
      <c r="G11" s="32">
        <f>1700+1800</f>
        <v>3500</v>
      </c>
      <c r="H11" s="38">
        <f t="shared" si="1"/>
        <v>0</v>
      </c>
      <c r="I11" s="38">
        <v>500</v>
      </c>
      <c r="J11" s="8"/>
    </row>
    <row r="12" spans="1:10" x14ac:dyDescent="0.25">
      <c r="A12" s="32">
        <v>8</v>
      </c>
      <c r="B12" s="33" t="s">
        <v>31</v>
      </c>
      <c r="C12" s="33"/>
      <c r="D12" s="6">
        <f>'APRIL 21'!H12:H23</f>
        <v>0</v>
      </c>
      <c r="E12" s="33">
        <v>3500</v>
      </c>
      <c r="F12" s="37">
        <f t="shared" si="0"/>
        <v>3500</v>
      </c>
      <c r="G12" s="32">
        <v>3500</v>
      </c>
      <c r="H12" s="38">
        <f t="shared" si="1"/>
        <v>0</v>
      </c>
      <c r="I12" s="38"/>
      <c r="J12" s="8"/>
    </row>
    <row r="13" spans="1:10" x14ac:dyDescent="0.25">
      <c r="A13" s="32">
        <v>9</v>
      </c>
      <c r="B13" s="33" t="s">
        <v>30</v>
      </c>
      <c r="C13" s="33"/>
      <c r="D13" s="6">
        <f>'APRIL 21'!H13:H24</f>
        <v>0</v>
      </c>
      <c r="E13" s="33"/>
      <c r="F13" s="37">
        <f t="shared" si="0"/>
        <v>0</v>
      </c>
      <c r="G13" s="32"/>
      <c r="H13" s="38">
        <f t="shared" si="1"/>
        <v>0</v>
      </c>
      <c r="I13" s="38"/>
      <c r="J13" s="8"/>
    </row>
    <row r="14" spans="1:10" x14ac:dyDescent="0.25">
      <c r="A14" s="32">
        <v>10</v>
      </c>
      <c r="B14" s="9" t="s">
        <v>38</v>
      </c>
      <c r="C14" s="9"/>
      <c r="D14" s="6">
        <f>'APRIL 21'!H14:H25</f>
        <v>1400</v>
      </c>
      <c r="E14" s="33">
        <v>2500</v>
      </c>
      <c r="F14" s="37">
        <f t="shared" si="0"/>
        <v>3900</v>
      </c>
      <c r="G14" s="29">
        <f>1500+1000</f>
        <v>2500</v>
      </c>
      <c r="H14" s="38">
        <f t="shared" si="1"/>
        <v>1400</v>
      </c>
      <c r="I14" s="38">
        <f>100</f>
        <v>100</v>
      </c>
      <c r="J14" s="8"/>
    </row>
    <row r="15" spans="1:10" x14ac:dyDescent="0.25">
      <c r="A15" s="32">
        <v>11</v>
      </c>
      <c r="B15" s="9"/>
      <c r="C15" s="9"/>
      <c r="D15" s="6">
        <f>'APRIL 21'!H15:H26</f>
        <v>0</v>
      </c>
      <c r="E15" s="10"/>
      <c r="F15" s="7">
        <f t="shared" si="0"/>
        <v>0</v>
      </c>
      <c r="G15" s="10">
        <f t="shared" ref="G15" si="2">SUM(E15:F15)</f>
        <v>0</v>
      </c>
      <c r="H15" s="34">
        <f t="shared" si="1"/>
        <v>0</v>
      </c>
      <c r="I15" s="34"/>
      <c r="J15" s="8"/>
    </row>
    <row r="16" spans="1:10" x14ac:dyDescent="0.25">
      <c r="A16" s="28"/>
      <c r="B16" s="28" t="s">
        <v>24</v>
      </c>
      <c r="C16" s="28">
        <f t="shared" ref="C16:H16" si="3">SUM(C5:C15)</f>
        <v>0</v>
      </c>
      <c r="D16" s="6">
        <f>'APRIL 21'!H16:H27</f>
        <v>4900</v>
      </c>
      <c r="E16" s="27">
        <f t="shared" si="3"/>
        <v>20000</v>
      </c>
      <c r="F16" s="27">
        <f t="shared" si="3"/>
        <v>24900</v>
      </c>
      <c r="G16" s="27">
        <f t="shared" si="3"/>
        <v>23500</v>
      </c>
      <c r="H16" s="9">
        <f t="shared" si="3"/>
        <v>1400</v>
      </c>
      <c r="I16" s="9">
        <f>SUM(I5:I15)</f>
        <v>3225</v>
      </c>
      <c r="J16" s="8"/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11"/>
      <c r="J17" s="8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12" t="s">
        <v>8</v>
      </c>
      <c r="B19" s="13"/>
      <c r="C19" s="14"/>
      <c r="D19" s="15"/>
      <c r="E19" s="16"/>
      <c r="F19" s="17"/>
      <c r="G19" s="16"/>
      <c r="H19" s="8"/>
      <c r="J19" s="8"/>
    </row>
    <row r="20" spans="1:10" x14ac:dyDescent="0.25">
      <c r="A20" s="18" t="s">
        <v>9</v>
      </c>
      <c r="B20" s="18"/>
      <c r="C20" s="18"/>
      <c r="D20" s="19"/>
      <c r="E20" s="18" t="s">
        <v>6</v>
      </c>
      <c r="F20" s="8"/>
      <c r="G20" s="8"/>
      <c r="H20" s="8"/>
      <c r="J20" s="8"/>
    </row>
    <row r="21" spans="1:10" x14ac:dyDescent="0.25">
      <c r="A21" s="20" t="s">
        <v>10</v>
      </c>
      <c r="B21" s="20" t="s">
        <v>11</v>
      </c>
      <c r="C21" s="20" t="s">
        <v>12</v>
      </c>
      <c r="D21" s="20" t="s">
        <v>13</v>
      </c>
      <c r="E21" s="20" t="s">
        <v>10</v>
      </c>
      <c r="F21" s="20" t="s">
        <v>11</v>
      </c>
      <c r="G21" s="20" t="s">
        <v>12</v>
      </c>
      <c r="H21" s="20" t="s">
        <v>13</v>
      </c>
      <c r="J21" s="8"/>
    </row>
    <row r="22" spans="1:10" x14ac:dyDescent="0.25">
      <c r="A22" s="9" t="s">
        <v>49</v>
      </c>
      <c r="B22" s="21">
        <f>E16</f>
        <v>20000</v>
      </c>
      <c r="C22" s="9"/>
      <c r="D22" s="9"/>
      <c r="E22" s="9" t="s">
        <v>49</v>
      </c>
      <c r="F22" s="21">
        <f>G16</f>
        <v>23500</v>
      </c>
      <c r="G22" s="9"/>
      <c r="H22" s="9"/>
      <c r="J22" s="8"/>
    </row>
    <row r="23" spans="1:10" x14ac:dyDescent="0.25">
      <c r="A23" s="9" t="s">
        <v>34</v>
      </c>
      <c r="B23" s="21">
        <f>'APRIL 21'!D30</f>
        <v>1468</v>
      </c>
      <c r="C23" s="9"/>
      <c r="D23" s="9"/>
      <c r="E23" s="9" t="s">
        <v>34</v>
      </c>
      <c r="F23" s="21">
        <f>'APRIL 21'!H30</f>
        <v>-2432</v>
      </c>
      <c r="G23" s="9"/>
      <c r="H23" s="9"/>
      <c r="J23" s="8"/>
    </row>
    <row r="24" spans="1:10" x14ac:dyDescent="0.25">
      <c r="A24" s="9" t="s">
        <v>46</v>
      </c>
      <c r="B24" s="21">
        <f>I16</f>
        <v>3225</v>
      </c>
      <c r="C24" s="9"/>
      <c r="D24" s="9"/>
      <c r="E24" s="9" t="s">
        <v>46</v>
      </c>
      <c r="F24" s="21">
        <f>I16</f>
        <v>3225</v>
      </c>
      <c r="G24" s="9"/>
      <c r="H24" s="9"/>
      <c r="J24" s="8"/>
    </row>
    <row r="25" spans="1:10" x14ac:dyDescent="0.25">
      <c r="A25" s="9" t="s">
        <v>14</v>
      </c>
      <c r="B25" s="22">
        <v>0.1</v>
      </c>
      <c r="C25" s="21">
        <f>B22*B25</f>
        <v>2000</v>
      </c>
      <c r="D25" s="9"/>
      <c r="E25" s="9" t="s">
        <v>14</v>
      </c>
      <c r="F25" s="22">
        <v>0.1</v>
      </c>
      <c r="G25" s="21">
        <f>C25</f>
        <v>2000</v>
      </c>
      <c r="H25" s="9"/>
      <c r="J25" s="8"/>
    </row>
    <row r="26" spans="1:10" x14ac:dyDescent="0.25">
      <c r="A26" s="6" t="s">
        <v>15</v>
      </c>
      <c r="B26" s="9" t="s">
        <v>16</v>
      </c>
      <c r="C26" s="9"/>
      <c r="D26" s="9"/>
      <c r="E26" s="6" t="s">
        <v>15</v>
      </c>
      <c r="F26" s="21"/>
      <c r="G26" s="9"/>
      <c r="H26" s="9"/>
      <c r="J26" s="8"/>
    </row>
    <row r="27" spans="1:10" x14ac:dyDescent="0.25">
      <c r="A27" s="24" t="s">
        <v>41</v>
      </c>
      <c r="B27" s="22">
        <v>0.3</v>
      </c>
      <c r="C27" s="9"/>
      <c r="D27" s="9"/>
      <c r="E27" s="24" t="s">
        <v>41</v>
      </c>
      <c r="F27" s="22">
        <v>0.3</v>
      </c>
      <c r="G27" s="9"/>
      <c r="H27" s="9"/>
      <c r="J27" s="8"/>
    </row>
    <row r="28" spans="1:10" x14ac:dyDescent="0.25">
      <c r="A28" s="24" t="s">
        <v>51</v>
      </c>
      <c r="B28" s="22"/>
      <c r="C28" s="9">
        <v>20605</v>
      </c>
      <c r="D28" s="9"/>
      <c r="E28" s="24" t="s">
        <v>51</v>
      </c>
      <c r="F28" s="22"/>
      <c r="G28" s="9">
        <v>20605</v>
      </c>
      <c r="H28" s="9"/>
      <c r="J28" s="8"/>
    </row>
    <row r="29" spans="1:10" x14ac:dyDescent="0.25">
      <c r="A29" s="24"/>
      <c r="B29" s="9"/>
      <c r="C29" s="9"/>
      <c r="D29" s="9"/>
      <c r="F29" s="9"/>
      <c r="G29" s="9"/>
      <c r="H29" s="9"/>
      <c r="J29" s="8"/>
    </row>
    <row r="30" spans="1:10" x14ac:dyDescent="0.25">
      <c r="A30" s="30" t="s">
        <v>17</v>
      </c>
      <c r="B30" s="31">
        <f>B22+B24+B23</f>
        <v>24693</v>
      </c>
      <c r="C30" s="31">
        <f>SUM(C25:C29)</f>
        <v>22605</v>
      </c>
      <c r="D30" s="31">
        <f>B30-C30</f>
        <v>2088</v>
      </c>
      <c r="E30" s="30" t="s">
        <v>17</v>
      </c>
      <c r="F30" s="31">
        <f>F22+F24+F23</f>
        <v>24293</v>
      </c>
      <c r="G30" s="31">
        <f>SUM(G25:G29)</f>
        <v>22605</v>
      </c>
      <c r="H30" s="31">
        <f>F30-G30</f>
        <v>1688</v>
      </c>
      <c r="J30" s="8"/>
    </row>
    <row r="31" spans="1:10" x14ac:dyDescent="0.25">
      <c r="A31" s="8"/>
      <c r="B31" s="8"/>
      <c r="C31" s="8"/>
      <c r="D31" s="8"/>
      <c r="E31" s="24"/>
      <c r="F31" s="8"/>
      <c r="G31" s="35">
        <f>G30-G25</f>
        <v>20605</v>
      </c>
      <c r="H31" s="8"/>
      <c r="J31" s="8"/>
    </row>
    <row r="33" spans="1:7" x14ac:dyDescent="0.25">
      <c r="A33" s="25" t="s">
        <v>18</v>
      </c>
      <c r="B33" s="25"/>
      <c r="C33" s="26" t="s">
        <v>19</v>
      </c>
      <c r="F33" s="8" t="s">
        <v>20</v>
      </c>
    </row>
    <row r="35" spans="1:7" x14ac:dyDescent="0.25">
      <c r="A35" s="8" t="s">
        <v>21</v>
      </c>
      <c r="B35" s="8"/>
      <c r="C35" s="8"/>
      <c r="D35" s="26" t="s">
        <v>22</v>
      </c>
      <c r="G35" s="8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I21" sqref="I21"/>
    </sheetView>
  </sheetViews>
  <sheetFormatPr defaultRowHeight="15" x14ac:dyDescent="0.25"/>
  <cols>
    <col min="1" max="1" width="11.85546875" customWidth="1"/>
    <col min="2" max="2" width="22.7109375" customWidth="1"/>
  </cols>
  <sheetData>
    <row r="1" spans="1:12" x14ac:dyDescent="0.25">
      <c r="A1" s="1"/>
      <c r="B1" s="1" t="s">
        <v>32</v>
      </c>
      <c r="C1" s="1"/>
      <c r="D1" s="1"/>
      <c r="E1" s="2"/>
      <c r="F1" s="3"/>
      <c r="G1" s="3"/>
      <c r="H1" s="3"/>
      <c r="I1" s="4"/>
      <c r="J1" s="4"/>
    </row>
    <row r="2" spans="1:12" x14ac:dyDescent="0.25">
      <c r="A2" s="1"/>
      <c r="B2" s="1" t="s">
        <v>0</v>
      </c>
      <c r="C2" s="1"/>
      <c r="D2" s="1"/>
      <c r="E2" s="3"/>
      <c r="F2" s="2"/>
      <c r="G2" s="3"/>
      <c r="H2" s="3"/>
      <c r="I2" s="4"/>
      <c r="J2" s="4"/>
    </row>
    <row r="3" spans="1:12" x14ac:dyDescent="0.25">
      <c r="A3" s="1"/>
      <c r="B3" s="1" t="s">
        <v>52</v>
      </c>
      <c r="C3" s="1"/>
      <c r="D3" s="1"/>
      <c r="E3" s="3"/>
      <c r="F3" s="2"/>
      <c r="G3" s="3"/>
      <c r="H3" s="3"/>
      <c r="I3" s="4"/>
      <c r="J3" s="4"/>
    </row>
    <row r="4" spans="1:12" x14ac:dyDescent="0.25">
      <c r="A4" s="5" t="s">
        <v>1</v>
      </c>
      <c r="B4" s="5" t="s">
        <v>2</v>
      </c>
      <c r="C4" s="5" t="s">
        <v>37</v>
      </c>
      <c r="D4" s="6" t="s">
        <v>3</v>
      </c>
      <c r="E4" s="5" t="s">
        <v>4</v>
      </c>
      <c r="F4" s="7" t="s">
        <v>5</v>
      </c>
      <c r="G4" s="5" t="s">
        <v>6</v>
      </c>
      <c r="H4" s="7" t="s">
        <v>7</v>
      </c>
      <c r="I4" s="7" t="s">
        <v>7</v>
      </c>
      <c r="J4" s="8"/>
    </row>
    <row r="5" spans="1:12" x14ac:dyDescent="0.25">
      <c r="A5" s="32">
        <v>1</v>
      </c>
      <c r="B5" s="36" t="s">
        <v>33</v>
      </c>
      <c r="C5" s="33"/>
      <c r="D5" s="6">
        <f>'MAY 21'!H5:H16</f>
        <v>0</v>
      </c>
      <c r="E5" s="33"/>
      <c r="F5" s="37">
        <f>C5+D5+E5</f>
        <v>0</v>
      </c>
      <c r="G5" s="32"/>
      <c r="H5" s="38">
        <f>F5-G5</f>
        <v>0</v>
      </c>
      <c r="I5" s="38"/>
      <c r="J5" s="8"/>
    </row>
    <row r="6" spans="1:12" x14ac:dyDescent="0.25">
      <c r="A6" s="32">
        <v>2</v>
      </c>
      <c r="B6" s="33" t="s">
        <v>50</v>
      </c>
      <c r="C6" s="33">
        <v>3500</v>
      </c>
      <c r="D6" s="6">
        <f>'MAY 21'!H6:H17</f>
        <v>0</v>
      </c>
      <c r="E6" s="33">
        <v>3500</v>
      </c>
      <c r="F6" s="37">
        <f t="shared" ref="F6:F15" si="0">C6+D6+E6</f>
        <v>7000</v>
      </c>
      <c r="G6" s="32">
        <f>1500+2000</f>
        <v>3500</v>
      </c>
      <c r="H6" s="38">
        <f t="shared" ref="H6:H15" si="1">F6-G6</f>
        <v>3500</v>
      </c>
      <c r="I6" s="38">
        <v>625</v>
      </c>
      <c r="J6" s="8"/>
    </row>
    <row r="7" spans="1:12" x14ac:dyDescent="0.25">
      <c r="A7" s="32">
        <v>3</v>
      </c>
      <c r="B7" s="36" t="s">
        <v>33</v>
      </c>
      <c r="C7" s="33"/>
      <c r="D7" s="6">
        <f>'MAY 21'!H7:H18</f>
        <v>0</v>
      </c>
      <c r="E7" s="33"/>
      <c r="F7" s="37">
        <f t="shared" si="0"/>
        <v>0</v>
      </c>
      <c r="G7" s="32"/>
      <c r="H7" s="38">
        <f t="shared" si="1"/>
        <v>0</v>
      </c>
      <c r="I7" s="38"/>
      <c r="J7" s="8"/>
    </row>
    <row r="8" spans="1:12" x14ac:dyDescent="0.25">
      <c r="A8" s="32">
        <v>4</v>
      </c>
      <c r="B8" s="33" t="s">
        <v>26</v>
      </c>
      <c r="C8" s="33"/>
      <c r="D8" s="6">
        <f>'MAY 21'!H8:H19</f>
        <v>0</v>
      </c>
      <c r="E8" s="33">
        <v>3500</v>
      </c>
      <c r="F8" s="37">
        <f t="shared" si="0"/>
        <v>3500</v>
      </c>
      <c r="G8" s="32">
        <v>3500</v>
      </c>
      <c r="H8" s="38">
        <f t="shared" si="1"/>
        <v>0</v>
      </c>
      <c r="I8" s="38">
        <v>225</v>
      </c>
      <c r="J8" s="8"/>
      <c r="L8">
        <f>3500+2500+2000-3500-625-350</f>
        <v>3525</v>
      </c>
    </row>
    <row r="9" spans="1:12" x14ac:dyDescent="0.25">
      <c r="A9" s="32">
        <v>5</v>
      </c>
      <c r="B9" s="33" t="s">
        <v>54</v>
      </c>
      <c r="C9" s="33"/>
      <c r="D9" s="6">
        <f>'MAY 21'!H9:H20</f>
        <v>0</v>
      </c>
      <c r="E9" s="33">
        <v>3500</v>
      </c>
      <c r="F9" s="37">
        <f t="shared" si="0"/>
        <v>3500</v>
      </c>
      <c r="G9" s="32">
        <f>3500</f>
        <v>3500</v>
      </c>
      <c r="H9" s="38">
        <f t="shared" si="1"/>
        <v>0</v>
      </c>
      <c r="I9" s="38"/>
      <c r="J9" s="8"/>
    </row>
    <row r="10" spans="1:12" x14ac:dyDescent="0.25">
      <c r="A10" s="32">
        <v>6</v>
      </c>
      <c r="B10" s="33" t="s">
        <v>30</v>
      </c>
      <c r="C10" s="33"/>
      <c r="D10" s="6">
        <f>'MAY 21'!H10:H21</f>
        <v>0</v>
      </c>
      <c r="E10" s="33"/>
      <c r="F10" s="37">
        <f t="shared" si="0"/>
        <v>0</v>
      </c>
      <c r="G10" s="32"/>
      <c r="H10" s="38">
        <f t="shared" si="1"/>
        <v>0</v>
      </c>
      <c r="I10" s="38"/>
      <c r="J10" s="8"/>
    </row>
    <row r="11" spans="1:12" x14ac:dyDescent="0.25">
      <c r="A11" s="32">
        <v>7</v>
      </c>
      <c r="B11" s="33" t="s">
        <v>29</v>
      </c>
      <c r="C11" s="33"/>
      <c r="D11" s="6">
        <f>'MAY 21'!H11:H22</f>
        <v>0</v>
      </c>
      <c r="E11" s="33">
        <v>3500</v>
      </c>
      <c r="F11" s="37">
        <f t="shared" si="0"/>
        <v>3500</v>
      </c>
      <c r="G11" s="32">
        <f>1850+1400+250</f>
        <v>3500</v>
      </c>
      <c r="H11" s="38">
        <f t="shared" si="1"/>
        <v>0</v>
      </c>
      <c r="I11" s="38">
        <v>750</v>
      </c>
      <c r="J11" s="8"/>
    </row>
    <row r="12" spans="1:12" x14ac:dyDescent="0.25">
      <c r="A12" s="32">
        <v>8</v>
      </c>
      <c r="B12" s="33" t="s">
        <v>31</v>
      </c>
      <c r="C12" s="33"/>
      <c r="D12" s="6">
        <f>'MAY 21'!H12:H23</f>
        <v>0</v>
      </c>
      <c r="E12" s="33">
        <v>3500</v>
      </c>
      <c r="F12" s="37">
        <f t="shared" si="0"/>
        <v>3500</v>
      </c>
      <c r="G12" s="32">
        <f>3500</f>
        <v>3500</v>
      </c>
      <c r="H12" s="38">
        <f t="shared" si="1"/>
        <v>0</v>
      </c>
      <c r="I12" s="38">
        <v>50</v>
      </c>
      <c r="J12" s="8"/>
    </row>
    <row r="13" spans="1:12" x14ac:dyDescent="0.25">
      <c r="A13" s="32">
        <v>9</v>
      </c>
      <c r="B13" s="33" t="s">
        <v>27</v>
      </c>
      <c r="C13" s="33"/>
      <c r="D13" s="6">
        <f>'MAY 21'!H13:H24</f>
        <v>0</v>
      </c>
      <c r="E13" s="33">
        <v>6000</v>
      </c>
      <c r="F13" s="37">
        <f t="shared" si="0"/>
        <v>6000</v>
      </c>
      <c r="G13" s="32">
        <f>3500</f>
        <v>3500</v>
      </c>
      <c r="H13" s="38">
        <f t="shared" si="1"/>
        <v>2500</v>
      </c>
      <c r="I13" s="38">
        <v>725</v>
      </c>
      <c r="J13" s="8"/>
    </row>
    <row r="14" spans="1:12" x14ac:dyDescent="0.25">
      <c r="A14" s="32">
        <v>10</v>
      </c>
      <c r="B14" s="9" t="s">
        <v>38</v>
      </c>
      <c r="C14" s="9"/>
      <c r="D14" s="6">
        <f>'MAY 21'!H14:H25</f>
        <v>1400</v>
      </c>
      <c r="E14" s="33">
        <v>2500</v>
      </c>
      <c r="F14" s="37">
        <f t="shared" si="0"/>
        <v>3900</v>
      </c>
      <c r="G14" s="29">
        <f>2500+400</f>
        <v>2900</v>
      </c>
      <c r="H14" s="38">
        <f t="shared" si="1"/>
        <v>1000</v>
      </c>
      <c r="I14" s="38">
        <v>300</v>
      </c>
      <c r="J14" s="8"/>
    </row>
    <row r="15" spans="1:12" x14ac:dyDescent="0.25">
      <c r="A15" s="32">
        <v>11</v>
      </c>
      <c r="B15" s="9"/>
      <c r="C15" s="9"/>
      <c r="D15" s="6">
        <f>'MAY 21'!H15:H26</f>
        <v>0</v>
      </c>
      <c r="E15" s="10"/>
      <c r="F15" s="7">
        <f t="shared" si="0"/>
        <v>0</v>
      </c>
      <c r="G15" s="10">
        <f t="shared" ref="G15" si="2">SUM(E15:F15)</f>
        <v>0</v>
      </c>
      <c r="H15" s="34">
        <f t="shared" si="1"/>
        <v>0</v>
      </c>
      <c r="I15" s="34"/>
      <c r="J15" s="8"/>
    </row>
    <row r="16" spans="1:12" x14ac:dyDescent="0.25">
      <c r="A16" s="28"/>
      <c r="B16" s="28" t="s">
        <v>24</v>
      </c>
      <c r="C16" s="28">
        <f t="shared" ref="C16:H16" si="3">SUM(C5:C15)</f>
        <v>3500</v>
      </c>
      <c r="D16" s="6">
        <f>'MAY 21'!H16:H27</f>
        <v>1400</v>
      </c>
      <c r="E16" s="27">
        <f t="shared" si="3"/>
        <v>26000</v>
      </c>
      <c r="F16" s="27">
        <f t="shared" si="3"/>
        <v>30900</v>
      </c>
      <c r="G16" s="27">
        <f t="shared" si="3"/>
        <v>23900</v>
      </c>
      <c r="H16" s="9">
        <f t="shared" si="3"/>
        <v>7000</v>
      </c>
      <c r="I16" s="9">
        <f>SUM(I5:I15)</f>
        <v>2675</v>
      </c>
      <c r="J16" s="8"/>
      <c r="K16" s="25">
        <f>E14+400</f>
        <v>2900</v>
      </c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11"/>
      <c r="J17" s="8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12" t="s">
        <v>8</v>
      </c>
      <c r="B19" s="13"/>
      <c r="C19" s="14"/>
      <c r="D19" s="15"/>
      <c r="E19" s="16"/>
      <c r="F19" s="17"/>
      <c r="G19" s="16"/>
      <c r="H19" s="8"/>
      <c r="J19" s="8"/>
    </row>
    <row r="20" spans="1:10" x14ac:dyDescent="0.25">
      <c r="A20" s="18" t="s">
        <v>9</v>
      </c>
      <c r="B20" s="18"/>
      <c r="C20" s="18"/>
      <c r="D20" s="19"/>
      <c r="E20" s="18" t="s">
        <v>6</v>
      </c>
      <c r="F20" s="8"/>
      <c r="G20" s="8"/>
      <c r="H20" s="8"/>
      <c r="J20" s="8"/>
    </row>
    <row r="21" spans="1:10" x14ac:dyDescent="0.25">
      <c r="A21" s="20" t="s">
        <v>10</v>
      </c>
      <c r="B21" s="20" t="s">
        <v>11</v>
      </c>
      <c r="C21" s="20" t="s">
        <v>12</v>
      </c>
      <c r="D21" s="20" t="s">
        <v>13</v>
      </c>
      <c r="E21" s="20" t="s">
        <v>10</v>
      </c>
      <c r="F21" s="20" t="s">
        <v>11</v>
      </c>
      <c r="G21" s="20" t="s">
        <v>12</v>
      </c>
      <c r="H21" s="20" t="s">
        <v>13</v>
      </c>
      <c r="J21" s="8"/>
    </row>
    <row r="22" spans="1:10" x14ac:dyDescent="0.25">
      <c r="A22" s="9" t="s">
        <v>53</v>
      </c>
      <c r="B22" s="21">
        <f>E16</f>
        <v>26000</v>
      </c>
      <c r="C22" s="9"/>
      <c r="D22" s="9"/>
      <c r="E22" s="9" t="s">
        <v>53</v>
      </c>
      <c r="F22" s="21">
        <f>G16</f>
        <v>23900</v>
      </c>
      <c r="G22" s="9"/>
      <c r="H22" s="9"/>
      <c r="J22" s="8"/>
    </row>
    <row r="23" spans="1:10" x14ac:dyDescent="0.25">
      <c r="A23" s="9" t="s">
        <v>34</v>
      </c>
      <c r="B23" s="21">
        <f>'MAY 21'!D30</f>
        <v>2088</v>
      </c>
      <c r="C23" s="9"/>
      <c r="D23" s="9"/>
      <c r="E23" s="9" t="s">
        <v>34</v>
      </c>
      <c r="F23" s="21">
        <f>'MAY 21'!H30</f>
        <v>1688</v>
      </c>
      <c r="G23" s="9"/>
      <c r="H23" s="9"/>
      <c r="J23" s="8"/>
    </row>
    <row r="24" spans="1:10" x14ac:dyDescent="0.25">
      <c r="A24" s="9" t="s">
        <v>46</v>
      </c>
      <c r="B24" s="21">
        <f>I16</f>
        <v>2675</v>
      </c>
      <c r="C24" s="9"/>
      <c r="D24" s="9"/>
      <c r="E24" s="9" t="s">
        <v>46</v>
      </c>
      <c r="F24" s="21">
        <f>I16</f>
        <v>2675</v>
      </c>
      <c r="G24" s="9"/>
      <c r="H24" s="9"/>
      <c r="J24" s="8"/>
    </row>
    <row r="25" spans="1:10" x14ac:dyDescent="0.25">
      <c r="A25" s="9" t="s">
        <v>14</v>
      </c>
      <c r="B25" s="22">
        <v>0.1</v>
      </c>
      <c r="C25" s="21">
        <f>B22*B25</f>
        <v>2600</v>
      </c>
      <c r="D25" s="9"/>
      <c r="E25" s="9" t="s">
        <v>14</v>
      </c>
      <c r="F25" s="22">
        <v>0.1</v>
      </c>
      <c r="G25" s="21">
        <f>C25</f>
        <v>2600</v>
      </c>
      <c r="H25" s="9"/>
      <c r="J25" s="8"/>
    </row>
    <row r="26" spans="1:10" x14ac:dyDescent="0.25">
      <c r="A26" s="39" t="s">
        <v>37</v>
      </c>
      <c r="B26" s="9"/>
      <c r="C26" s="9"/>
      <c r="D26" s="9"/>
      <c r="E26" s="39" t="s">
        <v>37</v>
      </c>
      <c r="F26" s="21"/>
      <c r="G26" s="9"/>
      <c r="H26" s="9"/>
      <c r="J26" s="35"/>
    </row>
    <row r="27" spans="1:10" x14ac:dyDescent="0.25">
      <c r="A27" s="6" t="s">
        <v>15</v>
      </c>
      <c r="B27" s="9" t="s">
        <v>16</v>
      </c>
      <c r="C27" s="9"/>
      <c r="D27" s="9"/>
      <c r="E27" s="6" t="s">
        <v>15</v>
      </c>
      <c r="F27" s="21"/>
      <c r="G27" s="9"/>
      <c r="H27" s="9"/>
      <c r="J27" s="8"/>
    </row>
    <row r="28" spans="1:10" x14ac:dyDescent="0.25">
      <c r="A28" s="24" t="s">
        <v>41</v>
      </c>
      <c r="B28" s="22">
        <v>0.3</v>
      </c>
      <c r="C28" s="9"/>
      <c r="D28" s="9"/>
      <c r="E28" s="24" t="s">
        <v>41</v>
      </c>
      <c r="F28" s="22">
        <v>0.3</v>
      </c>
      <c r="G28" s="9"/>
      <c r="H28" s="9"/>
      <c r="J28" s="35"/>
    </row>
    <row r="29" spans="1:10" x14ac:dyDescent="0.25">
      <c r="A29" s="24" t="s">
        <v>55</v>
      </c>
      <c r="B29" s="9"/>
      <c r="C29" s="9">
        <v>24668</v>
      </c>
      <c r="D29" s="9"/>
      <c r="E29" s="24" t="s">
        <v>55</v>
      </c>
      <c r="F29" s="9"/>
      <c r="G29" s="9">
        <v>24668</v>
      </c>
      <c r="H29" s="9"/>
      <c r="J29" s="8"/>
    </row>
    <row r="30" spans="1:10" x14ac:dyDescent="0.25">
      <c r="A30" s="30" t="s">
        <v>17</v>
      </c>
      <c r="B30" s="31">
        <f>B22+B24+B23+B26</f>
        <v>30763</v>
      </c>
      <c r="C30" s="31">
        <f>SUM(C25:C29)</f>
        <v>27268</v>
      </c>
      <c r="D30" s="31">
        <f>B30-C30</f>
        <v>3495</v>
      </c>
      <c r="E30" s="30" t="s">
        <v>17</v>
      </c>
      <c r="F30" s="31">
        <f>F22+F24+F23</f>
        <v>28263</v>
      </c>
      <c r="G30" s="31">
        <f>SUM(G25:G29)</f>
        <v>27268</v>
      </c>
      <c r="H30" s="31">
        <f>F30-G30</f>
        <v>995</v>
      </c>
      <c r="J30" s="8"/>
    </row>
    <row r="31" spans="1:10" x14ac:dyDescent="0.25">
      <c r="A31" s="8"/>
      <c r="B31" s="8"/>
      <c r="C31" s="8"/>
      <c r="D31" s="8"/>
      <c r="E31" s="24"/>
      <c r="F31" s="8"/>
      <c r="G31" s="35">
        <f>G30-G25</f>
        <v>24668</v>
      </c>
      <c r="H31" s="8"/>
      <c r="J31" s="8"/>
    </row>
    <row r="33" spans="1:7" x14ac:dyDescent="0.25">
      <c r="A33" s="25" t="s">
        <v>18</v>
      </c>
      <c r="B33" s="25"/>
      <c r="C33" s="26" t="s">
        <v>19</v>
      </c>
      <c r="F33" s="8" t="s">
        <v>20</v>
      </c>
    </row>
    <row r="35" spans="1:7" x14ac:dyDescent="0.25">
      <c r="A35" s="8" t="s">
        <v>21</v>
      </c>
      <c r="B35" s="8"/>
      <c r="C35" s="8"/>
      <c r="D35" s="26" t="s">
        <v>22</v>
      </c>
      <c r="G35" s="8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34" sqref="L34"/>
    </sheetView>
  </sheetViews>
  <sheetFormatPr defaultRowHeight="15" x14ac:dyDescent="0.25"/>
  <cols>
    <col min="2" max="2" width="29" bestFit="1" customWidth="1"/>
  </cols>
  <sheetData>
    <row r="1" spans="1:13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  <c r="K1" s="4"/>
    </row>
    <row r="2" spans="1:13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  <c r="K2" s="4"/>
    </row>
    <row r="3" spans="1:13" x14ac:dyDescent="0.25">
      <c r="A3" s="1"/>
      <c r="B3" s="1" t="s">
        <v>56</v>
      </c>
      <c r="C3" s="1"/>
      <c r="D3" s="1"/>
      <c r="E3" s="1"/>
      <c r="F3" s="3"/>
      <c r="G3" s="2"/>
      <c r="H3" s="3"/>
      <c r="I3" s="3"/>
      <c r="J3" s="4"/>
      <c r="K3" s="4"/>
    </row>
    <row r="4" spans="1:13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  <c r="K4" s="8"/>
    </row>
    <row r="5" spans="1:13" x14ac:dyDescent="0.25">
      <c r="A5" s="32">
        <v>1</v>
      </c>
      <c r="B5" s="36" t="s">
        <v>59</v>
      </c>
      <c r="C5" s="33">
        <v>3500</v>
      </c>
      <c r="D5" s="6"/>
      <c r="E5" s="6">
        <f>JUNE21!H5:H15</f>
        <v>0</v>
      </c>
      <c r="F5" s="33">
        <v>1750</v>
      </c>
      <c r="G5" s="37">
        <f>C5+E5+F5</f>
        <v>5250</v>
      </c>
      <c r="H5" s="32">
        <v>5250</v>
      </c>
      <c r="I5" s="38">
        <f>G5-H5</f>
        <v>0</v>
      </c>
      <c r="J5" s="38"/>
      <c r="K5" s="8"/>
    </row>
    <row r="6" spans="1:13" x14ac:dyDescent="0.25">
      <c r="A6" s="32">
        <v>2</v>
      </c>
      <c r="B6" s="33" t="s">
        <v>50</v>
      </c>
      <c r="C6" s="33"/>
      <c r="D6" s="6"/>
      <c r="E6" s="6">
        <f>JUNE21!H6:H16</f>
        <v>3500</v>
      </c>
      <c r="F6" s="33">
        <v>3500</v>
      </c>
      <c r="G6" s="37">
        <f t="shared" ref="G6:G15" si="0">C6+E6+F6</f>
        <v>7000</v>
      </c>
      <c r="H6" s="32">
        <v>3500</v>
      </c>
      <c r="I6" s="38">
        <f t="shared" ref="I6:I15" si="1">G6-H6</f>
        <v>3500</v>
      </c>
      <c r="J6" s="38"/>
      <c r="K6" s="8"/>
    </row>
    <row r="7" spans="1:13" x14ac:dyDescent="0.25">
      <c r="A7" s="32">
        <v>3</v>
      </c>
      <c r="B7" s="36" t="s">
        <v>61</v>
      </c>
      <c r="C7" s="33">
        <v>3500</v>
      </c>
      <c r="D7" s="6"/>
      <c r="E7" s="6">
        <f>JUNE21!H7:H17</f>
        <v>0</v>
      </c>
      <c r="F7" s="33">
        <v>500</v>
      </c>
      <c r="G7" s="37">
        <f t="shared" si="0"/>
        <v>4000</v>
      </c>
      <c r="H7" s="32">
        <v>4000</v>
      </c>
      <c r="I7" s="38">
        <f t="shared" si="1"/>
        <v>0</v>
      </c>
      <c r="J7" s="38"/>
      <c r="K7" s="8"/>
    </row>
    <row r="8" spans="1:13" x14ac:dyDescent="0.25">
      <c r="A8" s="32">
        <v>4</v>
      </c>
      <c r="B8" s="33" t="s">
        <v>26</v>
      </c>
      <c r="C8" s="33"/>
      <c r="D8" s="6"/>
      <c r="E8" s="6">
        <f>JUNE21!H8:H18</f>
        <v>0</v>
      </c>
      <c r="F8" s="33">
        <v>3500</v>
      </c>
      <c r="G8" s="37">
        <f t="shared" si="0"/>
        <v>3500</v>
      </c>
      <c r="H8" s="32">
        <v>3500</v>
      </c>
      <c r="I8" s="38">
        <f t="shared" si="1"/>
        <v>0</v>
      </c>
      <c r="J8" s="38"/>
      <c r="K8" s="8"/>
    </row>
    <row r="9" spans="1:13" x14ac:dyDescent="0.25">
      <c r="A9" s="32">
        <v>5</v>
      </c>
      <c r="B9" s="33" t="s">
        <v>54</v>
      </c>
      <c r="C9" s="33"/>
      <c r="D9" s="6"/>
      <c r="E9" s="6">
        <f>JUNE21!H9:H19</f>
        <v>0</v>
      </c>
      <c r="F9" s="33">
        <v>3500</v>
      </c>
      <c r="G9" s="37">
        <f t="shared" si="0"/>
        <v>3500</v>
      </c>
      <c r="H9" s="32">
        <v>3500</v>
      </c>
      <c r="I9" s="38">
        <f t="shared" si="1"/>
        <v>0</v>
      </c>
      <c r="J9" s="38">
        <v>650</v>
      </c>
      <c r="K9" s="8"/>
    </row>
    <row r="10" spans="1:13" x14ac:dyDescent="0.25">
      <c r="A10" s="32">
        <v>6</v>
      </c>
      <c r="B10" s="33" t="s">
        <v>30</v>
      </c>
      <c r="C10" s="33"/>
      <c r="D10" s="6"/>
      <c r="E10" s="6">
        <f>JUNE21!H10:H20</f>
        <v>0</v>
      </c>
      <c r="F10" s="33"/>
      <c r="G10" s="37">
        <f t="shared" si="0"/>
        <v>0</v>
      </c>
      <c r="H10" s="32"/>
      <c r="I10" s="38">
        <f t="shared" si="1"/>
        <v>0</v>
      </c>
      <c r="J10" s="38"/>
      <c r="K10" s="8"/>
    </row>
    <row r="11" spans="1:13" x14ac:dyDescent="0.25">
      <c r="A11" s="32">
        <v>7</v>
      </c>
      <c r="B11" s="33" t="s">
        <v>29</v>
      </c>
      <c r="C11" s="33"/>
      <c r="D11" s="6"/>
      <c r="E11" s="6">
        <f>JUNE21!H11:H21</f>
        <v>0</v>
      </c>
      <c r="F11" s="33">
        <v>3500</v>
      </c>
      <c r="G11" s="37">
        <f t="shared" si="0"/>
        <v>3500</v>
      </c>
      <c r="H11" s="32">
        <f>900+1500+900+200</f>
        <v>3500</v>
      </c>
      <c r="I11" s="38">
        <f t="shared" si="1"/>
        <v>0</v>
      </c>
      <c r="J11" s="38"/>
      <c r="K11" s="8"/>
    </row>
    <row r="12" spans="1:13" x14ac:dyDescent="0.25">
      <c r="A12" s="32">
        <v>8</v>
      </c>
      <c r="B12" s="33" t="s">
        <v>31</v>
      </c>
      <c r="C12" s="33"/>
      <c r="D12" s="6"/>
      <c r="E12" s="6">
        <f>JUNE21!H12:H22</f>
        <v>0</v>
      </c>
      <c r="F12" s="33">
        <v>3500</v>
      </c>
      <c r="G12" s="37">
        <f t="shared" si="0"/>
        <v>3500</v>
      </c>
      <c r="H12" s="32">
        <v>3500</v>
      </c>
      <c r="I12" s="38">
        <f t="shared" si="1"/>
        <v>0</v>
      </c>
      <c r="J12" s="38"/>
      <c r="K12" s="8"/>
    </row>
    <row r="13" spans="1:13" x14ac:dyDescent="0.25">
      <c r="A13" s="32">
        <v>9</v>
      </c>
      <c r="B13" s="33" t="s">
        <v>27</v>
      </c>
      <c r="C13" s="33"/>
      <c r="D13" s="6"/>
      <c r="E13" s="6">
        <f>JUNE21!H13:H23</f>
        <v>2500</v>
      </c>
      <c r="F13" s="33">
        <v>6000</v>
      </c>
      <c r="G13" s="37">
        <f t="shared" si="0"/>
        <v>8500</v>
      </c>
      <c r="H13" s="32">
        <v>3500</v>
      </c>
      <c r="I13" s="38">
        <f t="shared" si="1"/>
        <v>5000</v>
      </c>
      <c r="J13" s="38">
        <v>525</v>
      </c>
      <c r="K13" s="8"/>
    </row>
    <row r="14" spans="1:13" x14ac:dyDescent="0.25">
      <c r="A14" s="32">
        <v>10</v>
      </c>
      <c r="B14" s="9" t="s">
        <v>38</v>
      </c>
      <c r="C14" s="9"/>
      <c r="D14" s="6"/>
      <c r="E14" s="6">
        <f>JUNE21!H14:H24</f>
        <v>1000</v>
      </c>
      <c r="F14" s="33">
        <v>2500</v>
      </c>
      <c r="G14" s="37">
        <f t="shared" si="0"/>
        <v>3500</v>
      </c>
      <c r="H14" s="29">
        <f>2000</f>
        <v>2000</v>
      </c>
      <c r="I14" s="38">
        <f t="shared" si="1"/>
        <v>1500</v>
      </c>
      <c r="J14" s="38"/>
      <c r="K14" s="8"/>
    </row>
    <row r="15" spans="1:13" x14ac:dyDescent="0.25">
      <c r="A15" s="32">
        <v>11</v>
      </c>
      <c r="B15" s="9"/>
      <c r="C15" s="9"/>
      <c r="D15" s="6"/>
      <c r="E15" s="6">
        <f>JUNE21!H15:H25</f>
        <v>0</v>
      </c>
      <c r="F15" s="10"/>
      <c r="G15" s="7">
        <f t="shared" si="0"/>
        <v>0</v>
      </c>
      <c r="H15" s="10">
        <f t="shared" ref="H15" si="2">SUM(F15:G15)</f>
        <v>0</v>
      </c>
      <c r="I15" s="34">
        <f t="shared" si="1"/>
        <v>0</v>
      </c>
      <c r="J15" s="34"/>
      <c r="K15" s="8"/>
      <c r="M15">
        <f>H6-625</f>
        <v>2875</v>
      </c>
    </row>
    <row r="16" spans="1:13" x14ac:dyDescent="0.25">
      <c r="A16" s="28"/>
      <c r="B16" s="28" t="s">
        <v>24</v>
      </c>
      <c r="C16" s="28">
        <f t="shared" ref="C16:I16" si="3">SUM(C5:C15)</f>
        <v>7000</v>
      </c>
      <c r="D16" s="6"/>
      <c r="E16" s="6">
        <f>SUM(E5:E15)</f>
        <v>7000</v>
      </c>
      <c r="F16" s="27">
        <f t="shared" si="3"/>
        <v>28250</v>
      </c>
      <c r="G16" s="27">
        <f t="shared" si="3"/>
        <v>42250</v>
      </c>
      <c r="H16" s="27">
        <f t="shared" si="3"/>
        <v>32250</v>
      </c>
      <c r="I16" s="9">
        <f t="shared" si="3"/>
        <v>10000</v>
      </c>
      <c r="J16" s="9">
        <f>SUM(J5:J15)</f>
        <v>1175</v>
      </c>
      <c r="K16" s="8"/>
    </row>
    <row r="17" spans="1:11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  <c r="K19" s="8"/>
    </row>
    <row r="20" spans="1:11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  <c r="K20" s="8"/>
    </row>
    <row r="21" spans="1:11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  <c r="K21" s="8"/>
    </row>
    <row r="22" spans="1:11" x14ac:dyDescent="0.25">
      <c r="A22" s="9" t="s">
        <v>57</v>
      </c>
      <c r="B22" s="21">
        <f>F16</f>
        <v>28250</v>
      </c>
      <c r="C22" s="9"/>
      <c r="D22" s="9"/>
      <c r="E22" s="9"/>
      <c r="F22" s="9" t="s">
        <v>57</v>
      </c>
      <c r="G22" s="21">
        <f>H16</f>
        <v>32250</v>
      </c>
      <c r="H22" s="9"/>
      <c r="I22" s="9"/>
      <c r="K22" s="8"/>
    </row>
    <row r="23" spans="1:11" x14ac:dyDescent="0.25">
      <c r="A23" s="9" t="s">
        <v>34</v>
      </c>
      <c r="B23" s="21">
        <f>JUNE21!D30</f>
        <v>3495</v>
      </c>
      <c r="C23" s="9"/>
      <c r="D23" s="9"/>
      <c r="E23" s="9"/>
      <c r="F23" s="9" t="s">
        <v>34</v>
      </c>
      <c r="G23" s="21">
        <f>JUNE21!H30</f>
        <v>995</v>
      </c>
      <c r="H23" s="9"/>
      <c r="I23" s="9"/>
      <c r="K23" s="8"/>
    </row>
    <row r="24" spans="1:11" x14ac:dyDescent="0.25">
      <c r="A24" s="9" t="s">
        <v>46</v>
      </c>
      <c r="B24" s="21">
        <f>J16</f>
        <v>1175</v>
      </c>
      <c r="C24" s="9"/>
      <c r="D24" s="9"/>
      <c r="E24" s="9"/>
      <c r="F24" s="9" t="s">
        <v>46</v>
      </c>
      <c r="G24" s="21">
        <f>J16</f>
        <v>1175</v>
      </c>
      <c r="H24" s="9"/>
      <c r="I24" s="9"/>
      <c r="K24" s="8"/>
    </row>
    <row r="25" spans="1:11" x14ac:dyDescent="0.25">
      <c r="A25" s="9" t="s">
        <v>14</v>
      </c>
      <c r="B25" s="22">
        <v>0.1</v>
      </c>
      <c r="C25" s="21">
        <f>B22*B25</f>
        <v>2825</v>
      </c>
      <c r="D25" s="21"/>
      <c r="E25" s="9"/>
      <c r="F25" s="9" t="s">
        <v>14</v>
      </c>
      <c r="G25" s="22">
        <v>0.1</v>
      </c>
      <c r="H25" s="21">
        <f>C25</f>
        <v>2825</v>
      </c>
      <c r="I25" s="9"/>
      <c r="K25" s="8"/>
    </row>
    <row r="26" spans="1:11" x14ac:dyDescent="0.25">
      <c r="A26" s="39" t="s">
        <v>37</v>
      </c>
      <c r="B26" s="9">
        <f>C16</f>
        <v>7000</v>
      </c>
      <c r="C26" s="9"/>
      <c r="D26" s="9"/>
      <c r="E26" s="9"/>
      <c r="F26" s="39" t="s">
        <v>37</v>
      </c>
      <c r="G26" s="21"/>
      <c r="H26" s="9"/>
      <c r="I26" s="9"/>
      <c r="K26" s="35"/>
    </row>
    <row r="27" spans="1:11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  <c r="K27" s="8"/>
    </row>
    <row r="28" spans="1:11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  <c r="K28" s="35"/>
    </row>
    <row r="29" spans="1:11" x14ac:dyDescent="0.25">
      <c r="A29" s="24" t="s">
        <v>58</v>
      </c>
      <c r="B29" s="9"/>
      <c r="C29" s="9">
        <v>23570</v>
      </c>
      <c r="D29" s="9"/>
      <c r="E29" s="9"/>
      <c r="F29" s="24" t="s">
        <v>58</v>
      </c>
      <c r="G29" s="9"/>
      <c r="H29" s="9">
        <v>23570</v>
      </c>
      <c r="I29" s="9"/>
      <c r="K29" s="35"/>
    </row>
    <row r="30" spans="1:11" x14ac:dyDescent="0.25">
      <c r="A30" s="24" t="s">
        <v>60</v>
      </c>
      <c r="B30" s="22"/>
      <c r="C30" s="9">
        <f>2230+1500</f>
        <v>3730</v>
      </c>
      <c r="D30" s="9"/>
      <c r="E30" s="9"/>
      <c r="F30" s="24" t="s">
        <v>60</v>
      </c>
      <c r="G30" s="22"/>
      <c r="H30" s="9">
        <f>2230+1500</f>
        <v>3730</v>
      </c>
      <c r="I30" s="9"/>
      <c r="K30" s="35"/>
    </row>
    <row r="31" spans="1:11" x14ac:dyDescent="0.25">
      <c r="A31" s="24" t="s">
        <v>64</v>
      </c>
      <c r="B31" s="22"/>
      <c r="C31" s="9">
        <f>1872+630</f>
        <v>2502</v>
      </c>
      <c r="D31" s="9"/>
      <c r="E31" s="9"/>
      <c r="F31" s="24" t="s">
        <v>64</v>
      </c>
      <c r="G31" s="22"/>
      <c r="H31" s="9">
        <f>1872+630</f>
        <v>2502</v>
      </c>
      <c r="I31" s="9"/>
      <c r="K31" s="35"/>
    </row>
    <row r="32" spans="1:11" x14ac:dyDescent="0.25">
      <c r="A32" s="24"/>
      <c r="B32" s="22"/>
      <c r="C32" s="9"/>
      <c r="D32" s="9"/>
      <c r="E32" s="9"/>
      <c r="F32" s="24"/>
      <c r="G32" s="22"/>
      <c r="H32" s="9"/>
      <c r="I32" s="9"/>
      <c r="K32" s="35"/>
    </row>
    <row r="33" spans="1:11" x14ac:dyDescent="0.25">
      <c r="A33" s="24"/>
      <c r="B33" s="9"/>
      <c r="C33" s="9"/>
      <c r="D33" s="9"/>
      <c r="E33" s="9"/>
      <c r="F33" s="24"/>
      <c r="G33" s="9"/>
      <c r="H33" s="9"/>
      <c r="I33" s="9"/>
      <c r="K33" s="8"/>
    </row>
    <row r="34" spans="1:11" x14ac:dyDescent="0.25">
      <c r="A34" s="30" t="s">
        <v>17</v>
      </c>
      <c r="B34" s="31">
        <f>B22+B24+B23+B26</f>
        <v>39920</v>
      </c>
      <c r="C34" s="31">
        <f>SUM(C25:C33)</f>
        <v>32627</v>
      </c>
      <c r="D34" s="31"/>
      <c r="E34" s="31">
        <f>B34-C34</f>
        <v>7293</v>
      </c>
      <c r="F34" s="30" t="s">
        <v>17</v>
      </c>
      <c r="G34" s="31">
        <f>G22+G24+G23</f>
        <v>34420</v>
      </c>
      <c r="H34" s="31">
        <f>SUM(H25:H33)</f>
        <v>32627</v>
      </c>
      <c r="I34" s="31">
        <f>G34-H34</f>
        <v>1793</v>
      </c>
      <c r="K34" s="8"/>
    </row>
    <row r="35" spans="1:11" x14ac:dyDescent="0.25">
      <c r="A35" s="8"/>
      <c r="B35" s="8"/>
      <c r="C35" s="8"/>
      <c r="D35" s="8"/>
      <c r="E35" s="8"/>
      <c r="F35" s="24"/>
      <c r="G35" s="8"/>
      <c r="H35" s="35">
        <f>H34-H25</f>
        <v>29802</v>
      </c>
      <c r="I35" s="8"/>
      <c r="K35" s="8"/>
    </row>
    <row r="37" spans="1:11" x14ac:dyDescent="0.25">
      <c r="A37" s="25" t="s">
        <v>18</v>
      </c>
      <c r="B37" s="25"/>
      <c r="C37" s="26" t="s">
        <v>19</v>
      </c>
      <c r="D37" s="26"/>
      <c r="G37" s="8" t="s">
        <v>20</v>
      </c>
    </row>
    <row r="39" spans="1:11" x14ac:dyDescent="0.25">
      <c r="A39" s="8" t="s">
        <v>21</v>
      </c>
      <c r="B39" s="8"/>
      <c r="C39" s="8"/>
      <c r="D39" s="8"/>
      <c r="E39" s="26" t="s">
        <v>22</v>
      </c>
      <c r="H39" s="8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F13" sqref="F13"/>
    </sheetView>
  </sheetViews>
  <sheetFormatPr defaultRowHeight="15" x14ac:dyDescent="0.25"/>
  <cols>
    <col min="2" max="2" width="20.7109375" customWidth="1"/>
  </cols>
  <sheetData>
    <row r="1" spans="1:11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  <c r="K1" s="4"/>
    </row>
    <row r="2" spans="1:11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  <c r="K2" s="4"/>
    </row>
    <row r="3" spans="1:11" x14ac:dyDescent="0.25">
      <c r="A3" s="1"/>
      <c r="B3" s="1" t="s">
        <v>62</v>
      </c>
      <c r="C3" s="1"/>
      <c r="D3" s="1"/>
      <c r="E3" s="1"/>
      <c r="F3" s="3"/>
      <c r="G3" s="2"/>
      <c r="H3" s="3"/>
      <c r="I3" s="3"/>
      <c r="J3" s="4"/>
      <c r="K3" s="4"/>
    </row>
    <row r="4" spans="1:11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  <c r="K4" s="8"/>
    </row>
    <row r="5" spans="1:11" x14ac:dyDescent="0.25">
      <c r="A5" s="32">
        <v>1</v>
      </c>
      <c r="B5" s="33" t="s">
        <v>59</v>
      </c>
      <c r="C5" s="33"/>
      <c r="D5" s="6"/>
      <c r="E5" s="6">
        <f>'JULY 21'!I5:I16</f>
        <v>0</v>
      </c>
      <c r="F5" s="33">
        <v>3500</v>
      </c>
      <c r="G5" s="37">
        <f>C5+E5+F5</f>
        <v>3500</v>
      </c>
      <c r="H5" s="32">
        <v>3500</v>
      </c>
      <c r="I5" s="38">
        <f>G5-H5</f>
        <v>0</v>
      </c>
      <c r="J5" s="38"/>
      <c r="K5" s="8"/>
    </row>
    <row r="6" spans="1:11" x14ac:dyDescent="0.25">
      <c r="A6" s="32">
        <v>2</v>
      </c>
      <c r="B6" s="33"/>
      <c r="C6" s="33"/>
      <c r="D6" s="6"/>
      <c r="E6" s="6"/>
      <c r="F6" s="33"/>
      <c r="G6" s="37">
        <f t="shared" ref="G6:G15" si="0">C6+E6+F6</f>
        <v>0</v>
      </c>
      <c r="H6" s="32"/>
      <c r="I6" s="38">
        <f t="shared" ref="I6:I15" si="1">G6-H6</f>
        <v>0</v>
      </c>
      <c r="J6" s="38"/>
      <c r="K6" s="8"/>
    </row>
    <row r="7" spans="1:11" x14ac:dyDescent="0.25">
      <c r="A7" s="32">
        <v>3</v>
      </c>
      <c r="B7" s="36"/>
      <c r="C7" s="33"/>
      <c r="D7" s="6"/>
      <c r="E7" s="6">
        <f>'JULY 21'!I7:I18</f>
        <v>0</v>
      </c>
      <c r="F7" s="33"/>
      <c r="G7" s="37"/>
      <c r="H7" s="32"/>
      <c r="I7" s="38">
        <f t="shared" si="1"/>
        <v>0</v>
      </c>
      <c r="J7" s="38"/>
      <c r="K7" s="8"/>
    </row>
    <row r="8" spans="1:11" x14ac:dyDescent="0.25">
      <c r="A8" s="32">
        <v>4</v>
      </c>
      <c r="B8" s="33" t="s">
        <v>26</v>
      </c>
      <c r="C8" s="33"/>
      <c r="D8" s="6"/>
      <c r="E8" s="6">
        <f>'JULY 21'!I8:I19</f>
        <v>0</v>
      </c>
      <c r="F8" s="33">
        <v>3500</v>
      </c>
      <c r="G8" s="37">
        <f t="shared" si="0"/>
        <v>3500</v>
      </c>
      <c r="H8" s="32"/>
      <c r="I8" s="38">
        <f t="shared" si="1"/>
        <v>3500</v>
      </c>
      <c r="J8" s="38">
        <v>725</v>
      </c>
      <c r="K8" s="8"/>
    </row>
    <row r="9" spans="1:11" x14ac:dyDescent="0.25">
      <c r="A9" s="32">
        <v>5</v>
      </c>
      <c r="B9" s="33" t="s">
        <v>61</v>
      </c>
      <c r="C9" s="33"/>
      <c r="D9" s="6"/>
      <c r="E9" s="6">
        <f>'JULY 21'!I9:I20</f>
        <v>0</v>
      </c>
      <c r="F9" s="33">
        <v>3500</v>
      </c>
      <c r="G9" s="37">
        <f t="shared" si="0"/>
        <v>3500</v>
      </c>
      <c r="H9" s="32">
        <v>3500</v>
      </c>
      <c r="I9" s="38">
        <f t="shared" si="1"/>
        <v>0</v>
      </c>
      <c r="J9" s="38"/>
      <c r="K9" s="8"/>
    </row>
    <row r="10" spans="1:11" x14ac:dyDescent="0.25">
      <c r="A10" s="32">
        <v>6</v>
      </c>
      <c r="B10" s="33" t="s">
        <v>30</v>
      </c>
      <c r="C10" s="33"/>
      <c r="D10" s="6"/>
      <c r="E10" s="6">
        <f>'JULY 21'!I10:I21</f>
        <v>0</v>
      </c>
      <c r="F10" s="33"/>
      <c r="G10" s="37">
        <f t="shared" si="0"/>
        <v>0</v>
      </c>
      <c r="H10" s="32"/>
      <c r="I10" s="38">
        <f t="shared" si="1"/>
        <v>0</v>
      </c>
      <c r="J10" s="38"/>
      <c r="K10" s="8"/>
    </row>
    <row r="11" spans="1:11" x14ac:dyDescent="0.25">
      <c r="A11" s="32">
        <v>7</v>
      </c>
      <c r="B11" s="33" t="s">
        <v>29</v>
      </c>
      <c r="C11" s="33"/>
      <c r="D11" s="6"/>
      <c r="E11" s="6">
        <f>'JULY 21'!I11:I22</f>
        <v>0</v>
      </c>
      <c r="F11" s="33">
        <v>3500</v>
      </c>
      <c r="G11" s="37">
        <f t="shared" si="0"/>
        <v>3500</v>
      </c>
      <c r="H11" s="32">
        <f>700+1000+1800</f>
        <v>3500</v>
      </c>
      <c r="I11" s="38">
        <f t="shared" si="1"/>
        <v>0</v>
      </c>
      <c r="J11" s="38"/>
      <c r="K11" s="8"/>
    </row>
    <row r="12" spans="1:11" x14ac:dyDescent="0.25">
      <c r="A12" s="32">
        <v>8</v>
      </c>
      <c r="B12" s="33" t="s">
        <v>31</v>
      </c>
      <c r="C12" s="33"/>
      <c r="D12" s="6"/>
      <c r="E12" s="6">
        <f>'JULY 21'!I12:I23</f>
        <v>0</v>
      </c>
      <c r="F12" s="33">
        <v>3500</v>
      </c>
      <c r="G12" s="37">
        <f t="shared" si="0"/>
        <v>3500</v>
      </c>
      <c r="H12" s="32">
        <f>3500</f>
        <v>3500</v>
      </c>
      <c r="I12" s="38">
        <f t="shared" si="1"/>
        <v>0</v>
      </c>
      <c r="J12" s="38"/>
      <c r="K12" s="8"/>
    </row>
    <row r="13" spans="1:11" x14ac:dyDescent="0.25">
      <c r="A13" s="32">
        <v>9</v>
      </c>
      <c r="B13" s="33" t="s">
        <v>27</v>
      </c>
      <c r="C13" s="33"/>
      <c r="D13" s="6"/>
      <c r="E13" s="6">
        <f>'JULY 21'!I13:I24</f>
        <v>5000</v>
      </c>
      <c r="F13" s="33">
        <v>6000</v>
      </c>
      <c r="G13" s="37">
        <f t="shared" si="0"/>
        <v>11000</v>
      </c>
      <c r="H13" s="32"/>
      <c r="I13" s="38">
        <f t="shared" si="1"/>
        <v>11000</v>
      </c>
      <c r="J13" s="38">
        <v>630</v>
      </c>
      <c r="K13" s="8"/>
    </row>
    <row r="14" spans="1:11" x14ac:dyDescent="0.25">
      <c r="A14" s="32">
        <v>10</v>
      </c>
      <c r="B14" s="9" t="s">
        <v>38</v>
      </c>
      <c r="C14" s="9"/>
      <c r="D14" s="6"/>
      <c r="E14" s="6">
        <f>'JULY 21'!I14:I25</f>
        <v>1500</v>
      </c>
      <c r="F14" s="33">
        <v>2500</v>
      </c>
      <c r="G14" s="37">
        <f t="shared" si="0"/>
        <v>4000</v>
      </c>
      <c r="H14" s="29">
        <f>2500</f>
        <v>2500</v>
      </c>
      <c r="I14" s="38">
        <f t="shared" si="1"/>
        <v>1500</v>
      </c>
      <c r="J14" s="38"/>
      <c r="K14" s="8"/>
    </row>
    <row r="15" spans="1:11" x14ac:dyDescent="0.25">
      <c r="A15" s="32">
        <v>11</v>
      </c>
      <c r="B15" s="9"/>
      <c r="C15" s="9"/>
      <c r="D15" s="6"/>
      <c r="E15" s="6">
        <f>'JULY 21'!I15:I26</f>
        <v>0</v>
      </c>
      <c r="F15" s="10"/>
      <c r="G15" s="7">
        <f t="shared" si="0"/>
        <v>0</v>
      </c>
      <c r="H15" s="10">
        <f t="shared" ref="H15" si="2">SUM(F15:G15)</f>
        <v>0</v>
      </c>
      <c r="I15" s="34">
        <f t="shared" si="1"/>
        <v>0</v>
      </c>
      <c r="J15" s="34"/>
      <c r="K15" s="8"/>
    </row>
    <row r="16" spans="1:11" x14ac:dyDescent="0.25">
      <c r="A16" s="28"/>
      <c r="B16" s="28" t="s">
        <v>24</v>
      </c>
      <c r="C16" s="28">
        <f t="shared" ref="C16:I16" si="3">SUM(C5:C15)</f>
        <v>0</v>
      </c>
      <c r="D16" s="6"/>
      <c r="E16" s="6">
        <f>'JULY 21'!I16:I27</f>
        <v>10000</v>
      </c>
      <c r="F16" s="27">
        <f t="shared" si="3"/>
        <v>26000</v>
      </c>
      <c r="G16" s="27">
        <f t="shared" si="3"/>
        <v>32500</v>
      </c>
      <c r="H16" s="27">
        <f t="shared" si="3"/>
        <v>16500</v>
      </c>
      <c r="I16" s="9">
        <f t="shared" si="3"/>
        <v>16000</v>
      </c>
      <c r="J16" s="9">
        <f>SUM(J5:J15)</f>
        <v>1355</v>
      </c>
      <c r="K16" s="8"/>
    </row>
    <row r="17" spans="1:13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  <c r="K17" s="8"/>
    </row>
    <row r="18" spans="1:13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3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  <c r="K19" s="8"/>
    </row>
    <row r="20" spans="1:13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  <c r="K20" s="8"/>
    </row>
    <row r="21" spans="1:13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  <c r="K21" s="8"/>
    </row>
    <row r="22" spans="1:13" x14ac:dyDescent="0.25">
      <c r="A22" s="9" t="s">
        <v>63</v>
      </c>
      <c r="B22" s="21">
        <f>F16</f>
        <v>26000</v>
      </c>
      <c r="C22" s="9"/>
      <c r="D22" s="9"/>
      <c r="E22" s="9"/>
      <c r="F22" s="9" t="s">
        <v>63</v>
      </c>
      <c r="G22" s="21">
        <f>H16</f>
        <v>16500</v>
      </c>
      <c r="H22" s="9"/>
      <c r="I22" s="9"/>
      <c r="K22" s="8"/>
    </row>
    <row r="23" spans="1:13" x14ac:dyDescent="0.25">
      <c r="A23" s="9" t="s">
        <v>34</v>
      </c>
      <c r="B23" s="21">
        <f>'JULY 21'!E34</f>
        <v>7293</v>
      </c>
      <c r="C23" s="9"/>
      <c r="D23" s="9"/>
      <c r="E23" s="9"/>
      <c r="F23" s="9" t="s">
        <v>34</v>
      </c>
      <c r="G23" s="21">
        <f>'JULY 21'!I34</f>
        <v>1793</v>
      </c>
      <c r="H23" s="9"/>
      <c r="I23" s="9"/>
      <c r="K23" s="8"/>
    </row>
    <row r="24" spans="1:13" x14ac:dyDescent="0.25">
      <c r="A24" s="9" t="s">
        <v>46</v>
      </c>
      <c r="B24" s="21">
        <f>J16</f>
        <v>1355</v>
      </c>
      <c r="C24" s="9"/>
      <c r="D24" s="9"/>
      <c r="E24" s="9"/>
      <c r="F24" s="9" t="s">
        <v>46</v>
      </c>
      <c r="G24" s="21">
        <f>J16</f>
        <v>1355</v>
      </c>
      <c r="H24" s="9"/>
      <c r="I24" s="9"/>
      <c r="K24" s="8"/>
    </row>
    <row r="25" spans="1:13" x14ac:dyDescent="0.25">
      <c r="A25" s="9" t="s">
        <v>14</v>
      </c>
      <c r="B25" s="22">
        <v>0.1</v>
      </c>
      <c r="C25" s="21">
        <f>B22*B25</f>
        <v>2600</v>
      </c>
      <c r="D25" s="21"/>
      <c r="E25" s="9"/>
      <c r="F25" s="9" t="s">
        <v>14</v>
      </c>
      <c r="G25" s="22">
        <v>0.1</v>
      </c>
      <c r="H25" s="21">
        <f>C25</f>
        <v>2600</v>
      </c>
      <c r="I25" s="9"/>
      <c r="K25" s="8"/>
    </row>
    <row r="26" spans="1:13" x14ac:dyDescent="0.25">
      <c r="A26" s="39" t="s">
        <v>37</v>
      </c>
      <c r="B26" s="9"/>
      <c r="C26" s="9"/>
      <c r="D26" s="9"/>
      <c r="E26" s="9"/>
      <c r="F26" s="39" t="s">
        <v>37</v>
      </c>
      <c r="G26" s="21"/>
      <c r="H26" s="9"/>
      <c r="I26" s="9"/>
      <c r="K26" s="35"/>
    </row>
    <row r="27" spans="1:13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  <c r="K27" s="8"/>
      <c r="M27">
        <f>6000-3500</f>
        <v>2500</v>
      </c>
    </row>
    <row r="28" spans="1:13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  <c r="K28" s="35"/>
      <c r="M28">
        <f>M27*3</f>
        <v>7500</v>
      </c>
    </row>
    <row r="29" spans="1:13" x14ac:dyDescent="0.25">
      <c r="A29" s="24" t="s">
        <v>66</v>
      </c>
      <c r="B29" s="22"/>
      <c r="C29" s="9">
        <v>28805</v>
      </c>
      <c r="D29" s="9"/>
      <c r="E29" s="9"/>
      <c r="F29" s="24" t="s">
        <v>66</v>
      </c>
      <c r="G29" s="22"/>
      <c r="H29" s="9">
        <v>28805</v>
      </c>
      <c r="I29" s="9"/>
      <c r="K29" s="35"/>
    </row>
    <row r="30" spans="1:13" x14ac:dyDescent="0.25">
      <c r="A30" s="24"/>
      <c r="B30" s="22"/>
      <c r="C30" s="9"/>
      <c r="D30" s="9"/>
      <c r="E30" s="9"/>
      <c r="F30" s="24"/>
      <c r="G30" s="22"/>
      <c r="H30" s="9"/>
      <c r="I30" s="9"/>
      <c r="K30" s="35"/>
    </row>
    <row r="31" spans="1:13" x14ac:dyDescent="0.25">
      <c r="A31" s="24"/>
      <c r="B31" s="9"/>
      <c r="C31" s="9"/>
      <c r="D31" s="9"/>
      <c r="E31" s="9"/>
      <c r="F31" s="24"/>
      <c r="G31" s="9"/>
      <c r="H31" s="9"/>
      <c r="I31" s="9"/>
      <c r="K31" s="8"/>
    </row>
    <row r="32" spans="1:13" x14ac:dyDescent="0.25">
      <c r="A32" s="30" t="s">
        <v>17</v>
      </c>
      <c r="B32" s="31">
        <f>B22+B24+B23+B26</f>
        <v>34648</v>
      </c>
      <c r="C32" s="31">
        <f>SUM(C25:C31)</f>
        <v>31405</v>
      </c>
      <c r="D32" s="31"/>
      <c r="E32" s="31">
        <f>B32-C32</f>
        <v>3243</v>
      </c>
      <c r="F32" s="30" t="s">
        <v>17</v>
      </c>
      <c r="G32" s="31">
        <f>G22+G24+G23</f>
        <v>19648</v>
      </c>
      <c r="H32" s="31">
        <f>SUM(H25:H31)</f>
        <v>31405</v>
      </c>
      <c r="I32" s="31">
        <f>G32-H32</f>
        <v>-11757</v>
      </c>
      <c r="K32" s="8"/>
    </row>
    <row r="33" spans="1:11" x14ac:dyDescent="0.25">
      <c r="A33" s="8"/>
      <c r="B33" s="8"/>
      <c r="C33" s="8"/>
      <c r="D33" s="8"/>
      <c r="E33" s="8"/>
      <c r="F33" s="24"/>
      <c r="G33" s="8"/>
      <c r="H33" s="35">
        <f>H32-H25</f>
        <v>28805</v>
      </c>
      <c r="I33" s="8"/>
      <c r="K33" s="8"/>
    </row>
    <row r="35" spans="1:11" x14ac:dyDescent="0.25">
      <c r="A35" s="25" t="s">
        <v>18</v>
      </c>
      <c r="B35" s="25"/>
      <c r="C35" s="26" t="s">
        <v>19</v>
      </c>
      <c r="D35" s="26"/>
      <c r="G35" s="8" t="s">
        <v>20</v>
      </c>
    </row>
    <row r="36" spans="1:11" x14ac:dyDescent="0.25">
      <c r="A36" s="8" t="s">
        <v>65</v>
      </c>
      <c r="B36" s="8"/>
      <c r="C36" s="26" t="s">
        <v>22</v>
      </c>
      <c r="D36" s="8"/>
      <c r="H36" s="8" t="s">
        <v>42</v>
      </c>
    </row>
    <row r="37" spans="1:11" x14ac:dyDescent="0.25">
      <c r="A37" s="8"/>
      <c r="B37" s="8"/>
      <c r="C37" s="26"/>
      <c r="D37" s="8"/>
      <c r="H37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6" sqref="J6"/>
    </sheetView>
  </sheetViews>
  <sheetFormatPr defaultRowHeight="15" x14ac:dyDescent="0.25"/>
  <cols>
    <col min="2" max="2" width="18.5703125" customWidth="1"/>
  </cols>
  <sheetData>
    <row r="1" spans="1:11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  <c r="K1" s="4"/>
    </row>
    <row r="2" spans="1:11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  <c r="K2" s="4"/>
    </row>
    <row r="3" spans="1:11" x14ac:dyDescent="0.25">
      <c r="A3" s="1"/>
      <c r="B3" s="1" t="s">
        <v>68</v>
      </c>
      <c r="C3" s="1"/>
      <c r="D3" s="1"/>
      <c r="E3" s="1"/>
      <c r="F3" s="3"/>
      <c r="G3" s="2"/>
      <c r="H3" s="3"/>
      <c r="I3" s="3"/>
      <c r="J3" s="4"/>
      <c r="K3" s="4"/>
    </row>
    <row r="4" spans="1:11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  <c r="K4" s="8"/>
    </row>
    <row r="5" spans="1:11" x14ac:dyDescent="0.25">
      <c r="A5" s="32">
        <v>1</v>
      </c>
      <c r="B5" s="40" t="s">
        <v>59</v>
      </c>
      <c r="C5" s="33"/>
      <c r="D5" s="6"/>
      <c r="E5" s="6">
        <f>'AUGUST 21'!I5:I15</f>
        <v>0</v>
      </c>
      <c r="F5" s="33">
        <v>3500</v>
      </c>
      <c r="G5" s="37">
        <f>C5+E5+F5</f>
        <v>3500</v>
      </c>
      <c r="H5" s="32">
        <f>2400+1000+100</f>
        <v>3500</v>
      </c>
      <c r="I5" s="38">
        <f>G5-H5</f>
        <v>0</v>
      </c>
      <c r="J5" s="38">
        <v>700</v>
      </c>
      <c r="K5" s="8"/>
    </row>
    <row r="6" spans="1:11" x14ac:dyDescent="0.25">
      <c r="A6" s="32">
        <v>2</v>
      </c>
      <c r="B6" s="40"/>
      <c r="C6" s="33"/>
      <c r="D6" s="6"/>
      <c r="E6" s="6">
        <f>'AUGUST 21'!I6:I16</f>
        <v>0</v>
      </c>
      <c r="F6" s="33"/>
      <c r="G6" s="37">
        <f t="shared" ref="G6:G15" si="0">C6+E6+F6</f>
        <v>0</v>
      </c>
      <c r="H6" s="32"/>
      <c r="I6" s="38">
        <f t="shared" ref="I6:I15" si="1">G6-H6</f>
        <v>0</v>
      </c>
      <c r="J6" s="38"/>
      <c r="K6" s="8"/>
    </row>
    <row r="7" spans="1:11" x14ac:dyDescent="0.25">
      <c r="A7" s="32">
        <v>3</v>
      </c>
      <c r="B7" s="41"/>
      <c r="C7" s="33"/>
      <c r="D7" s="6"/>
      <c r="E7" s="6">
        <f>'AUGUST 21'!I7:I17</f>
        <v>0</v>
      </c>
      <c r="F7" s="33"/>
      <c r="G7" s="37"/>
      <c r="H7" s="32"/>
      <c r="I7" s="38">
        <f t="shared" si="1"/>
        <v>0</v>
      </c>
      <c r="J7" s="38"/>
      <c r="K7" s="8"/>
    </row>
    <row r="8" spans="1:11" x14ac:dyDescent="0.25">
      <c r="A8" s="32">
        <v>4</v>
      </c>
      <c r="B8" s="40" t="s">
        <v>26</v>
      </c>
      <c r="C8" s="33"/>
      <c r="D8" s="6"/>
      <c r="E8" s="6">
        <f>'AUGUST 21'!I8:I18</f>
        <v>3500</v>
      </c>
      <c r="F8" s="33">
        <v>3500</v>
      </c>
      <c r="G8" s="37">
        <f t="shared" si="0"/>
        <v>7000</v>
      </c>
      <c r="H8" s="32"/>
      <c r="I8" s="38">
        <f t="shared" si="1"/>
        <v>7000</v>
      </c>
      <c r="J8" s="38"/>
      <c r="K8" s="8"/>
    </row>
    <row r="9" spans="1:11" x14ac:dyDescent="0.25">
      <c r="A9" s="32">
        <v>5</v>
      </c>
      <c r="B9" s="40" t="s">
        <v>61</v>
      </c>
      <c r="C9" s="33"/>
      <c r="D9" s="6"/>
      <c r="E9" s="6">
        <f>'AUGUST 21'!I9:I19</f>
        <v>0</v>
      </c>
      <c r="F9" s="33">
        <v>3500</v>
      </c>
      <c r="G9" s="37">
        <f t="shared" si="0"/>
        <v>3500</v>
      </c>
      <c r="H9" s="32">
        <f>3500</f>
        <v>3500</v>
      </c>
      <c r="I9" s="38">
        <f t="shared" si="1"/>
        <v>0</v>
      </c>
      <c r="J9" s="38">
        <v>550</v>
      </c>
      <c r="K9" s="8"/>
    </row>
    <row r="10" spans="1:11" x14ac:dyDescent="0.25">
      <c r="A10" s="32">
        <v>6</v>
      </c>
      <c r="B10" s="40" t="s">
        <v>30</v>
      </c>
      <c r="C10" s="33"/>
      <c r="D10" s="6"/>
      <c r="E10" s="6">
        <f>'AUGUST 21'!I10:I20</f>
        <v>0</v>
      </c>
      <c r="F10" s="33"/>
      <c r="G10" s="37">
        <f t="shared" si="0"/>
        <v>0</v>
      </c>
      <c r="H10" s="32"/>
      <c r="I10" s="38">
        <f t="shared" si="1"/>
        <v>0</v>
      </c>
      <c r="J10" s="38"/>
      <c r="K10" s="8"/>
    </row>
    <row r="11" spans="1:11" x14ac:dyDescent="0.25">
      <c r="A11" s="32">
        <v>7</v>
      </c>
      <c r="B11" s="40" t="s">
        <v>29</v>
      </c>
      <c r="C11" s="33"/>
      <c r="D11" s="6"/>
      <c r="E11" s="6">
        <f>'AUGUST 21'!I11:I21</f>
        <v>0</v>
      </c>
      <c r="F11" s="33">
        <v>3500</v>
      </c>
      <c r="G11" s="37">
        <f t="shared" si="0"/>
        <v>3500</v>
      </c>
      <c r="H11" s="32">
        <f>2000+1500</f>
        <v>3500</v>
      </c>
      <c r="I11" s="38">
        <f t="shared" si="1"/>
        <v>0</v>
      </c>
      <c r="J11" s="38"/>
      <c r="K11" s="8"/>
    </row>
    <row r="12" spans="1:11" x14ac:dyDescent="0.25">
      <c r="A12" s="32">
        <v>8</v>
      </c>
      <c r="B12" s="40" t="s">
        <v>31</v>
      </c>
      <c r="C12" s="33"/>
      <c r="D12" s="6"/>
      <c r="E12" s="6">
        <f>'AUGUST 21'!I12:I22</f>
        <v>0</v>
      </c>
      <c r="F12" s="33">
        <v>3500</v>
      </c>
      <c r="G12" s="37">
        <f t="shared" si="0"/>
        <v>3500</v>
      </c>
      <c r="H12" s="32">
        <v>3500</v>
      </c>
      <c r="I12" s="38">
        <f t="shared" si="1"/>
        <v>0</v>
      </c>
      <c r="J12" s="38"/>
      <c r="K12" s="8"/>
    </row>
    <row r="13" spans="1:11" x14ac:dyDescent="0.25">
      <c r="A13" s="32">
        <v>9</v>
      </c>
      <c r="B13" s="40" t="s">
        <v>27</v>
      </c>
      <c r="C13" s="33"/>
      <c r="D13" s="6"/>
      <c r="E13" s="6">
        <f>'AUGUST 21'!I13:I23</f>
        <v>11000</v>
      </c>
      <c r="F13" s="33">
        <v>6000</v>
      </c>
      <c r="G13" s="37">
        <f t="shared" si="0"/>
        <v>17000</v>
      </c>
      <c r="H13" s="32"/>
      <c r="I13" s="38">
        <f t="shared" si="1"/>
        <v>17000</v>
      </c>
      <c r="J13" s="38"/>
      <c r="K13" s="8"/>
    </row>
    <row r="14" spans="1:11" x14ac:dyDescent="0.25">
      <c r="A14" s="32">
        <v>10</v>
      </c>
      <c r="B14" s="42" t="s">
        <v>38</v>
      </c>
      <c r="C14" s="9"/>
      <c r="D14" s="6"/>
      <c r="E14" s="6">
        <f>'AUGUST 21'!I14:I24</f>
        <v>1500</v>
      </c>
      <c r="F14" s="33">
        <v>2500</v>
      </c>
      <c r="G14" s="37">
        <f t="shared" si="0"/>
        <v>4000</v>
      </c>
      <c r="H14" s="29">
        <f>2000+1000</f>
        <v>3000</v>
      </c>
      <c r="I14" s="38">
        <f t="shared" si="1"/>
        <v>1000</v>
      </c>
      <c r="J14" s="38">
        <v>625</v>
      </c>
      <c r="K14" s="8"/>
    </row>
    <row r="15" spans="1:11" x14ac:dyDescent="0.25">
      <c r="A15" s="32">
        <v>11</v>
      </c>
      <c r="B15" s="9"/>
      <c r="C15" s="9"/>
      <c r="D15" s="6"/>
      <c r="E15" s="6">
        <f>'AUGUST 21'!I15:I25</f>
        <v>0</v>
      </c>
      <c r="F15" s="10"/>
      <c r="G15" s="7">
        <f t="shared" si="0"/>
        <v>0</v>
      </c>
      <c r="H15" s="10">
        <f t="shared" ref="H15" si="2">SUM(F15:G15)</f>
        <v>0</v>
      </c>
      <c r="I15" s="34">
        <f t="shared" si="1"/>
        <v>0</v>
      </c>
      <c r="J15" s="34"/>
      <c r="K15" s="8"/>
    </row>
    <row r="16" spans="1:11" x14ac:dyDescent="0.25">
      <c r="A16" s="28"/>
      <c r="B16" s="28" t="s">
        <v>24</v>
      </c>
      <c r="C16" s="28">
        <f t="shared" ref="C16:I16" si="3">SUM(C5:C15)</f>
        <v>0</v>
      </c>
      <c r="D16" s="6"/>
      <c r="E16" s="6">
        <f>SUM(E5:E15)</f>
        <v>16000</v>
      </c>
      <c r="F16" s="27">
        <f t="shared" si="3"/>
        <v>26000</v>
      </c>
      <c r="G16" s="27">
        <f t="shared" si="3"/>
        <v>42000</v>
      </c>
      <c r="H16" s="27">
        <f t="shared" si="3"/>
        <v>17000</v>
      </c>
      <c r="I16" s="9">
        <f t="shared" si="3"/>
        <v>25000</v>
      </c>
      <c r="J16" s="9">
        <f>SUM(J5:J15)</f>
        <v>1875</v>
      </c>
      <c r="K16" s="8"/>
    </row>
    <row r="17" spans="1:11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  <c r="K19" s="8"/>
    </row>
    <row r="20" spans="1:11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  <c r="K20" s="8"/>
    </row>
    <row r="21" spans="1:11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  <c r="K21" s="8"/>
    </row>
    <row r="22" spans="1:11" x14ac:dyDescent="0.25">
      <c r="A22" s="9" t="s">
        <v>67</v>
      </c>
      <c r="B22" s="21">
        <f>F16</f>
        <v>26000</v>
      </c>
      <c r="C22" s="9"/>
      <c r="D22" s="9"/>
      <c r="E22" s="9"/>
      <c r="F22" s="9" t="s">
        <v>67</v>
      </c>
      <c r="G22" s="21">
        <f>H16</f>
        <v>17000</v>
      </c>
      <c r="H22" s="9"/>
      <c r="I22" s="9"/>
      <c r="K22" s="8"/>
    </row>
    <row r="23" spans="1:11" x14ac:dyDescent="0.25">
      <c r="A23" s="9" t="s">
        <v>34</v>
      </c>
      <c r="B23" s="21">
        <f>'AUGUST 21'!E32</f>
        <v>3243</v>
      </c>
      <c r="C23" s="9"/>
      <c r="D23" s="9"/>
      <c r="E23" s="9"/>
      <c r="F23" s="9" t="s">
        <v>34</v>
      </c>
      <c r="G23" s="21">
        <f>'AUGUST 21'!I32</f>
        <v>-11757</v>
      </c>
      <c r="H23" s="9"/>
      <c r="I23" s="9"/>
      <c r="K23" s="8"/>
    </row>
    <row r="24" spans="1:11" x14ac:dyDescent="0.25">
      <c r="A24" s="9" t="s">
        <v>46</v>
      </c>
      <c r="B24" s="21">
        <f>J16</f>
        <v>1875</v>
      </c>
      <c r="C24" s="9"/>
      <c r="D24" s="9"/>
      <c r="E24" s="9"/>
      <c r="F24" s="9" t="s">
        <v>46</v>
      </c>
      <c r="G24" s="21">
        <f>J16</f>
        <v>1875</v>
      </c>
      <c r="H24" s="9"/>
      <c r="I24" s="9"/>
      <c r="K24" s="8"/>
    </row>
    <row r="25" spans="1:11" x14ac:dyDescent="0.25">
      <c r="A25" s="9" t="s">
        <v>14</v>
      </c>
      <c r="B25" s="22">
        <v>0.1</v>
      </c>
      <c r="C25" s="21">
        <f>B22*B25</f>
        <v>2600</v>
      </c>
      <c r="D25" s="21"/>
      <c r="E25" s="9"/>
      <c r="F25" s="9" t="s">
        <v>14</v>
      </c>
      <c r="G25" s="22">
        <v>0.1</v>
      </c>
      <c r="H25" s="21">
        <f>C25</f>
        <v>2600</v>
      </c>
      <c r="I25" s="9"/>
      <c r="K25" s="8"/>
    </row>
    <row r="26" spans="1:11" x14ac:dyDescent="0.25">
      <c r="A26" s="39" t="s">
        <v>37</v>
      </c>
      <c r="B26" s="9"/>
      <c r="C26" s="9"/>
      <c r="D26" s="9"/>
      <c r="E26" s="9"/>
      <c r="F26" s="39" t="s">
        <v>37</v>
      </c>
      <c r="G26" s="21"/>
      <c r="H26" s="9"/>
      <c r="I26" s="9"/>
      <c r="K26" s="35"/>
    </row>
    <row r="27" spans="1:11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  <c r="K27" s="8"/>
    </row>
    <row r="28" spans="1:11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  <c r="K28" s="35"/>
    </row>
    <row r="29" spans="1:11" x14ac:dyDescent="0.25">
      <c r="A29" s="24" t="s">
        <v>71</v>
      </c>
      <c r="B29" s="22"/>
      <c r="C29" s="9">
        <v>27805</v>
      </c>
      <c r="D29" s="9"/>
      <c r="E29" s="9"/>
      <c r="F29" s="24" t="s">
        <v>71</v>
      </c>
      <c r="G29" s="22"/>
      <c r="H29" s="9">
        <v>27805</v>
      </c>
      <c r="I29" s="9"/>
      <c r="K29" s="35"/>
    </row>
    <row r="30" spans="1:11" x14ac:dyDescent="0.25">
      <c r="A30" s="24"/>
      <c r="B30" s="22"/>
      <c r="C30" s="9"/>
      <c r="D30" s="9"/>
      <c r="E30" s="9"/>
      <c r="F30" s="24"/>
      <c r="G30" s="22"/>
      <c r="H30" s="9"/>
      <c r="I30" s="9"/>
      <c r="K30" s="35"/>
    </row>
    <row r="31" spans="1:11" x14ac:dyDescent="0.25">
      <c r="A31" s="24"/>
      <c r="B31" s="9"/>
      <c r="C31" s="9"/>
      <c r="D31" s="9"/>
      <c r="E31" s="9"/>
      <c r="F31" s="24"/>
      <c r="G31" s="9"/>
      <c r="H31" s="9"/>
      <c r="I31" s="9"/>
      <c r="K31" s="8"/>
    </row>
    <row r="32" spans="1:11" x14ac:dyDescent="0.25">
      <c r="A32" s="30" t="s">
        <v>17</v>
      </c>
      <c r="B32" s="31">
        <f>B22+B24+B23+B26</f>
        <v>31118</v>
      </c>
      <c r="C32" s="31">
        <f>SUM(C25:C31)</f>
        <v>30405</v>
      </c>
      <c r="D32" s="31"/>
      <c r="E32" s="31">
        <f>B32-C32</f>
        <v>713</v>
      </c>
      <c r="F32" s="30" t="s">
        <v>17</v>
      </c>
      <c r="G32" s="31">
        <f>G22+G24+G23</f>
        <v>7118</v>
      </c>
      <c r="H32" s="31">
        <f>SUM(H25:H31)</f>
        <v>30405</v>
      </c>
      <c r="I32" s="31">
        <f>G32-H32</f>
        <v>-23287</v>
      </c>
      <c r="K32" s="8"/>
    </row>
    <row r="33" spans="1:11" x14ac:dyDescent="0.25">
      <c r="A33" s="8"/>
      <c r="B33" s="8"/>
      <c r="C33" s="8"/>
      <c r="D33" s="8"/>
      <c r="E33" s="8"/>
      <c r="F33" s="24"/>
      <c r="G33" s="8"/>
      <c r="H33" s="35">
        <f>H32-H25</f>
        <v>27805</v>
      </c>
      <c r="I33" s="8"/>
      <c r="K33" s="8"/>
    </row>
    <row r="35" spans="1:11" x14ac:dyDescent="0.25">
      <c r="A35" s="25" t="s">
        <v>18</v>
      </c>
      <c r="B35" s="25"/>
      <c r="C35" s="26" t="s">
        <v>19</v>
      </c>
      <c r="D35" s="26"/>
      <c r="G35" s="8" t="s">
        <v>20</v>
      </c>
    </row>
    <row r="36" spans="1:11" x14ac:dyDescent="0.25">
      <c r="A36" s="8" t="s">
        <v>65</v>
      </c>
      <c r="B36" s="8"/>
      <c r="C36" s="26" t="s">
        <v>22</v>
      </c>
      <c r="D36" s="8"/>
      <c r="H36" s="8" t="s">
        <v>42</v>
      </c>
    </row>
    <row r="37" spans="1:11" x14ac:dyDescent="0.25">
      <c r="A37" s="8"/>
      <c r="B37" s="8"/>
      <c r="C37" s="26"/>
      <c r="D37" s="8"/>
      <c r="H37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8" workbookViewId="0">
      <selection activeCell="H39" sqref="H39"/>
    </sheetView>
  </sheetViews>
  <sheetFormatPr defaultRowHeight="15" x14ac:dyDescent="0.25"/>
  <cols>
    <col min="1" max="1" width="11.28515625" customWidth="1"/>
    <col min="2" max="2" width="18.28515625" customWidth="1"/>
    <col min="8" max="8" width="15" customWidth="1"/>
  </cols>
  <sheetData>
    <row r="1" spans="1:12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</row>
    <row r="2" spans="1:12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</row>
    <row r="3" spans="1:12" x14ac:dyDescent="0.25">
      <c r="A3" s="1"/>
      <c r="B3" s="1" t="s">
        <v>69</v>
      </c>
      <c r="C3" s="1"/>
      <c r="D3" s="1"/>
      <c r="E3" s="1"/>
      <c r="F3" s="3"/>
      <c r="G3" s="2"/>
      <c r="H3" s="3"/>
      <c r="I3" s="3"/>
      <c r="J3" s="4"/>
    </row>
    <row r="4" spans="1:12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</row>
    <row r="5" spans="1:12" x14ac:dyDescent="0.25">
      <c r="A5" s="32">
        <v>1</v>
      </c>
      <c r="B5" s="40" t="s">
        <v>59</v>
      </c>
      <c r="C5" s="33"/>
      <c r="D5" s="6"/>
      <c r="E5" s="6">
        <f>'SEPT 21'!I5:I15</f>
        <v>0</v>
      </c>
      <c r="F5" s="33">
        <v>3500</v>
      </c>
      <c r="G5" s="37">
        <f>C5+E5+F5</f>
        <v>3500</v>
      </c>
      <c r="H5" s="32">
        <v>2500</v>
      </c>
      <c r="I5" s="38">
        <f>G5-H5</f>
        <v>1000</v>
      </c>
      <c r="J5" s="38"/>
    </row>
    <row r="6" spans="1:12" x14ac:dyDescent="0.25">
      <c r="A6" s="32">
        <v>2</v>
      </c>
      <c r="B6" s="40" t="s">
        <v>72</v>
      </c>
      <c r="C6" s="33"/>
      <c r="D6" s="6"/>
      <c r="E6" s="6">
        <f>'SEPT 21'!I6:I16</f>
        <v>0</v>
      </c>
      <c r="F6" s="33">
        <v>3500</v>
      </c>
      <c r="G6" s="37">
        <f t="shared" ref="G6:G15" si="0">C6+E6+F6</f>
        <v>3500</v>
      </c>
      <c r="H6" s="32">
        <v>3500</v>
      </c>
      <c r="I6" s="38">
        <f t="shared" ref="I6:I15" si="1">G6-H6</f>
        <v>0</v>
      </c>
      <c r="J6" s="38"/>
    </row>
    <row r="7" spans="1:12" x14ac:dyDescent="0.25">
      <c r="A7" s="32">
        <v>3</v>
      </c>
      <c r="B7" s="40" t="s">
        <v>73</v>
      </c>
      <c r="C7" s="33"/>
      <c r="D7" s="6"/>
      <c r="E7" s="6">
        <v>17000</v>
      </c>
      <c r="F7" s="33">
        <v>3500</v>
      </c>
      <c r="G7" s="37">
        <f t="shared" si="0"/>
        <v>20500</v>
      </c>
      <c r="H7" s="32">
        <f>4000+7000</f>
        <v>11000</v>
      </c>
      <c r="I7" s="38">
        <f t="shared" si="1"/>
        <v>9500</v>
      </c>
      <c r="J7" s="38"/>
      <c r="K7" t="s">
        <v>82</v>
      </c>
    </row>
    <row r="8" spans="1:12" x14ac:dyDescent="0.25">
      <c r="A8" s="32">
        <v>4</v>
      </c>
      <c r="B8" s="43" t="s">
        <v>26</v>
      </c>
      <c r="C8" s="33"/>
      <c r="D8" s="6"/>
      <c r="E8" s="45">
        <f>'SEPT 21'!I8:I18</f>
        <v>7000</v>
      </c>
      <c r="F8" s="33"/>
      <c r="G8" s="44">
        <f t="shared" si="0"/>
        <v>7000</v>
      </c>
      <c r="H8" s="32"/>
      <c r="I8" s="46">
        <f t="shared" si="1"/>
        <v>7000</v>
      </c>
      <c r="J8" s="38"/>
      <c r="K8" s="47" t="s">
        <v>83</v>
      </c>
      <c r="L8" s="47"/>
    </row>
    <row r="9" spans="1:12" x14ac:dyDescent="0.25">
      <c r="A9" s="32">
        <v>5</v>
      </c>
      <c r="B9" s="40" t="s">
        <v>61</v>
      </c>
      <c r="C9" s="33"/>
      <c r="D9" s="6"/>
      <c r="E9" s="6">
        <f>'SEPT 21'!I9:I19</f>
        <v>0</v>
      </c>
      <c r="F9" s="33">
        <v>3500</v>
      </c>
      <c r="G9" s="37">
        <f t="shared" si="0"/>
        <v>3500</v>
      </c>
      <c r="H9" s="32">
        <v>3500</v>
      </c>
      <c r="I9" s="38">
        <f t="shared" si="1"/>
        <v>0</v>
      </c>
      <c r="J9" s="38">
        <v>500</v>
      </c>
    </row>
    <row r="10" spans="1:12" x14ac:dyDescent="0.25">
      <c r="A10" s="32">
        <v>6</v>
      </c>
      <c r="B10" s="40" t="s">
        <v>30</v>
      </c>
      <c r="C10" s="33"/>
      <c r="D10" s="6"/>
      <c r="E10" s="6">
        <f>'SEPT 21'!I10:I20</f>
        <v>0</v>
      </c>
      <c r="F10" s="33"/>
      <c r="G10" s="37">
        <f t="shared" si="0"/>
        <v>0</v>
      </c>
      <c r="H10" s="32"/>
      <c r="I10" s="38">
        <f t="shared" si="1"/>
        <v>0</v>
      </c>
      <c r="J10" s="38"/>
    </row>
    <row r="11" spans="1:12" x14ac:dyDescent="0.25">
      <c r="A11" s="32">
        <v>7</v>
      </c>
      <c r="B11" s="40" t="s">
        <v>29</v>
      </c>
      <c r="C11" s="33"/>
      <c r="D11" s="6"/>
      <c r="E11" s="6">
        <f>'SEPT 21'!I11:I21</f>
        <v>0</v>
      </c>
      <c r="F11" s="33">
        <v>3500</v>
      </c>
      <c r="G11" s="37">
        <f t="shared" si="0"/>
        <v>3500</v>
      </c>
      <c r="H11" s="32">
        <f>1000+2500</f>
        <v>3500</v>
      </c>
      <c r="I11" s="38">
        <f t="shared" si="1"/>
        <v>0</v>
      </c>
      <c r="J11" s="38">
        <v>550</v>
      </c>
    </row>
    <row r="12" spans="1:12" x14ac:dyDescent="0.25">
      <c r="A12" s="32">
        <v>8</v>
      </c>
      <c r="B12" s="40" t="s">
        <v>31</v>
      </c>
      <c r="C12" s="33"/>
      <c r="D12" s="6"/>
      <c r="E12" s="6">
        <f>'SEPT 21'!I12:I22</f>
        <v>0</v>
      </c>
      <c r="F12" s="33">
        <v>3500</v>
      </c>
      <c r="G12" s="37">
        <f t="shared" si="0"/>
        <v>3500</v>
      </c>
      <c r="H12" s="32"/>
      <c r="I12" s="38">
        <f t="shared" si="1"/>
        <v>3500</v>
      </c>
      <c r="J12" s="38"/>
    </row>
    <row r="13" spans="1:12" x14ac:dyDescent="0.25">
      <c r="A13" s="32">
        <v>9</v>
      </c>
      <c r="B13" s="41" t="s">
        <v>33</v>
      </c>
      <c r="C13" s="33"/>
      <c r="D13" s="6"/>
      <c r="E13" s="6"/>
      <c r="F13" s="33"/>
      <c r="G13" s="37">
        <f t="shared" si="0"/>
        <v>0</v>
      </c>
      <c r="H13" s="32"/>
      <c r="I13" s="38">
        <f t="shared" si="1"/>
        <v>0</v>
      </c>
      <c r="J13" s="38"/>
    </row>
    <row r="14" spans="1:12" x14ac:dyDescent="0.25">
      <c r="A14" s="32">
        <v>10</v>
      </c>
      <c r="B14" s="42" t="s">
        <v>38</v>
      </c>
      <c r="C14" s="9"/>
      <c r="D14" s="6"/>
      <c r="E14" s="6">
        <f>'SEPT 21'!I14:I24</f>
        <v>1000</v>
      </c>
      <c r="F14" s="33">
        <v>2500</v>
      </c>
      <c r="G14" s="37">
        <f t="shared" si="0"/>
        <v>3500</v>
      </c>
      <c r="H14" s="29">
        <v>2500</v>
      </c>
      <c r="I14" s="38">
        <f t="shared" si="1"/>
        <v>1000</v>
      </c>
      <c r="J14" s="38"/>
    </row>
    <row r="15" spans="1:12" x14ac:dyDescent="0.25">
      <c r="A15" s="32">
        <v>11</v>
      </c>
      <c r="B15" s="9"/>
      <c r="C15" s="9"/>
      <c r="D15" s="6"/>
      <c r="E15" s="6">
        <f>'SEPT 21'!I15:I25</f>
        <v>0</v>
      </c>
      <c r="F15" s="10"/>
      <c r="G15" s="7">
        <f t="shared" si="0"/>
        <v>0</v>
      </c>
      <c r="H15" s="10"/>
      <c r="I15" s="38">
        <f t="shared" si="1"/>
        <v>0</v>
      </c>
      <c r="J15" s="34"/>
    </row>
    <row r="16" spans="1:12" x14ac:dyDescent="0.25">
      <c r="A16" s="28"/>
      <c r="B16" s="28" t="s">
        <v>24</v>
      </c>
      <c r="C16" s="28">
        <f t="shared" ref="C16:H16" si="2">SUM(C5:C15)</f>
        <v>0</v>
      </c>
      <c r="D16" s="6"/>
      <c r="E16" s="6">
        <f>SUM(E5:E15)</f>
        <v>25000</v>
      </c>
      <c r="F16" s="27">
        <f t="shared" si="2"/>
        <v>23500</v>
      </c>
      <c r="G16" s="27">
        <f t="shared" si="2"/>
        <v>48500</v>
      </c>
      <c r="H16" s="27">
        <f t="shared" si="2"/>
        <v>26500</v>
      </c>
      <c r="I16" s="38">
        <f>SUM(I5:I15)</f>
        <v>22000</v>
      </c>
      <c r="J16" s="9">
        <f>SUM(J5:J15)</f>
        <v>1050</v>
      </c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</row>
    <row r="20" spans="1:10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</row>
    <row r="21" spans="1:10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</row>
    <row r="22" spans="1:10" x14ac:dyDescent="0.25">
      <c r="A22" s="9" t="s">
        <v>70</v>
      </c>
      <c r="B22" s="21">
        <f>F16</f>
        <v>23500</v>
      </c>
      <c r="C22" s="9"/>
      <c r="D22" s="9"/>
      <c r="E22" s="9"/>
      <c r="F22" s="9" t="s">
        <v>70</v>
      </c>
      <c r="G22" s="21">
        <f>H16</f>
        <v>26500</v>
      </c>
      <c r="H22" s="9"/>
      <c r="I22" s="9"/>
    </row>
    <row r="23" spans="1:10" x14ac:dyDescent="0.25">
      <c r="A23" s="9" t="s">
        <v>34</v>
      </c>
      <c r="B23" s="21">
        <f>'SEPT 21'!E32</f>
        <v>713</v>
      </c>
      <c r="C23" s="9"/>
      <c r="D23" s="9"/>
      <c r="E23" s="9"/>
      <c r="F23" s="9" t="s">
        <v>34</v>
      </c>
      <c r="G23" s="21">
        <f>'SEPT 21'!I32</f>
        <v>-23287</v>
      </c>
      <c r="H23" s="9"/>
      <c r="I23" s="9"/>
    </row>
    <row r="24" spans="1:10" x14ac:dyDescent="0.25">
      <c r="A24" s="9" t="s">
        <v>46</v>
      </c>
      <c r="B24" s="21">
        <f>J16</f>
        <v>1050</v>
      </c>
      <c r="C24" s="9"/>
      <c r="D24" s="9"/>
      <c r="E24" s="9"/>
      <c r="F24" s="9" t="s">
        <v>46</v>
      </c>
      <c r="G24" s="21">
        <f>J16</f>
        <v>1050</v>
      </c>
      <c r="H24" s="9"/>
      <c r="I24" s="9"/>
    </row>
    <row r="25" spans="1:10" x14ac:dyDescent="0.25">
      <c r="A25" s="9" t="s">
        <v>14</v>
      </c>
      <c r="B25" s="22">
        <v>0.1</v>
      </c>
      <c r="C25" s="21">
        <f>B22*B25</f>
        <v>2350</v>
      </c>
      <c r="D25" s="21"/>
      <c r="E25" s="9"/>
      <c r="F25" s="9" t="s">
        <v>14</v>
      </c>
      <c r="G25" s="22">
        <v>0.1</v>
      </c>
      <c r="H25" s="21">
        <f>C25</f>
        <v>2350</v>
      </c>
      <c r="I25" s="9"/>
    </row>
    <row r="26" spans="1:10" x14ac:dyDescent="0.25">
      <c r="A26" s="39" t="s">
        <v>37</v>
      </c>
      <c r="B26" s="9"/>
      <c r="C26" s="9"/>
      <c r="D26" s="9"/>
      <c r="E26" s="9"/>
      <c r="F26" s="39" t="s">
        <v>37</v>
      </c>
      <c r="G26" s="21"/>
      <c r="H26" s="9"/>
      <c r="I26" s="9"/>
    </row>
    <row r="27" spans="1:10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</row>
    <row r="28" spans="1:10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</row>
    <row r="29" spans="1:10" x14ac:dyDescent="0.25">
      <c r="A29" s="24" t="s">
        <v>74</v>
      </c>
      <c r="B29" s="22"/>
      <c r="C29" s="9">
        <v>22300</v>
      </c>
      <c r="D29" s="9"/>
      <c r="E29" s="9"/>
      <c r="F29" s="24" t="s">
        <v>74</v>
      </c>
      <c r="G29" s="22"/>
      <c r="H29" s="9">
        <v>22300</v>
      </c>
      <c r="I29" s="9"/>
    </row>
    <row r="30" spans="1:10" x14ac:dyDescent="0.25">
      <c r="A30" s="24" t="s">
        <v>84</v>
      </c>
      <c r="B30" s="22"/>
      <c r="C30" s="9">
        <v>3000</v>
      </c>
      <c r="D30" s="9"/>
      <c r="E30" s="9"/>
      <c r="F30" s="24"/>
      <c r="G30" s="22"/>
      <c r="H30" s="9"/>
      <c r="I30" s="9"/>
    </row>
    <row r="31" spans="1:10" x14ac:dyDescent="0.25">
      <c r="A31" s="24" t="s">
        <v>81</v>
      </c>
      <c r="B31" s="9"/>
      <c r="C31" s="9">
        <v>3000</v>
      </c>
      <c r="D31" s="9"/>
      <c r="E31" s="9"/>
      <c r="F31" s="24"/>
      <c r="G31" s="9"/>
      <c r="H31" s="9"/>
      <c r="I31" s="9"/>
    </row>
    <row r="32" spans="1:10" x14ac:dyDescent="0.25">
      <c r="A32" s="30" t="s">
        <v>17</v>
      </c>
      <c r="B32" s="31">
        <f>B22+B24+B23+B26</f>
        <v>25263</v>
      </c>
      <c r="C32" s="31">
        <f>SUM(C25:C31)</f>
        <v>30650</v>
      </c>
      <c r="D32" s="31"/>
      <c r="E32" s="31">
        <f>B32-C32</f>
        <v>-5387</v>
      </c>
      <c r="F32" s="30" t="s">
        <v>17</v>
      </c>
      <c r="G32" s="31">
        <f>G22+G24+G23</f>
        <v>4263</v>
      </c>
      <c r="H32" s="31">
        <f>SUM(H25:H31)</f>
        <v>24650</v>
      </c>
      <c r="I32" s="31">
        <f>G32-H32</f>
        <v>-20387</v>
      </c>
    </row>
    <row r="33" spans="1:9" x14ac:dyDescent="0.25">
      <c r="A33" s="8"/>
      <c r="B33" s="8"/>
      <c r="C33" s="8"/>
      <c r="D33" s="8"/>
      <c r="E33" s="8"/>
      <c r="F33" s="24"/>
      <c r="G33" s="8"/>
      <c r="H33" s="35">
        <f>H32-H25</f>
        <v>22300</v>
      </c>
      <c r="I33" s="8"/>
    </row>
    <row r="35" spans="1:9" x14ac:dyDescent="0.25">
      <c r="A35" s="25" t="s">
        <v>18</v>
      </c>
      <c r="B35" s="25"/>
      <c r="C35" s="26" t="s">
        <v>19</v>
      </c>
      <c r="D35" s="26"/>
      <c r="G35" s="8" t="s">
        <v>20</v>
      </c>
    </row>
    <row r="36" spans="1:9" x14ac:dyDescent="0.25">
      <c r="A36" s="8" t="s">
        <v>65</v>
      </c>
      <c r="B36" s="8"/>
      <c r="C36" s="26" t="s">
        <v>22</v>
      </c>
      <c r="D36" s="8"/>
      <c r="H36" s="8" t="s">
        <v>42</v>
      </c>
    </row>
    <row r="37" spans="1:9" x14ac:dyDescent="0.25">
      <c r="A37" s="8"/>
      <c r="B37" s="8"/>
      <c r="C37" s="26"/>
      <c r="D37" s="8"/>
      <c r="H37" s="8"/>
    </row>
    <row r="38" spans="1:9" x14ac:dyDescent="0.25">
      <c r="B38" s="48" t="s">
        <v>85</v>
      </c>
      <c r="C38" s="48">
        <v>7000</v>
      </c>
    </row>
    <row r="39" spans="1:9" x14ac:dyDescent="0.25">
      <c r="B39" s="48" t="s">
        <v>79</v>
      </c>
      <c r="C39" s="48">
        <v>9500</v>
      </c>
      <c r="D39" s="48"/>
    </row>
    <row r="40" spans="1:9" x14ac:dyDescent="0.25">
      <c r="B40" s="48" t="s">
        <v>80</v>
      </c>
      <c r="C40" s="48">
        <f>SUM(C38:C39)</f>
        <v>16500</v>
      </c>
      <c r="D40" s="48"/>
    </row>
    <row r="41" spans="1:9" x14ac:dyDescent="0.25">
      <c r="B41" s="48"/>
      <c r="C41" s="48"/>
      <c r="D41" s="48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A8" sqref="A8:XFD8"/>
    </sheetView>
  </sheetViews>
  <sheetFormatPr defaultRowHeight="15" x14ac:dyDescent="0.25"/>
  <cols>
    <col min="2" max="2" width="17.5703125" customWidth="1"/>
    <col min="13" max="13" width="0.7109375" customWidth="1"/>
    <col min="14" max="14" width="9.140625" hidden="1" customWidth="1"/>
  </cols>
  <sheetData>
    <row r="1" spans="1:11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</row>
    <row r="2" spans="1:11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</row>
    <row r="3" spans="1:11" x14ac:dyDescent="0.25">
      <c r="A3" s="1"/>
      <c r="B3" s="1" t="s">
        <v>75</v>
      </c>
      <c r="C3" s="1"/>
      <c r="D3" s="1"/>
      <c r="E3" s="1"/>
      <c r="F3" s="3"/>
      <c r="G3" s="2"/>
      <c r="H3" s="3"/>
      <c r="I3" s="3"/>
      <c r="J3" s="4"/>
    </row>
    <row r="4" spans="1:11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</row>
    <row r="5" spans="1:11" x14ac:dyDescent="0.25">
      <c r="A5" s="32">
        <v>1</v>
      </c>
      <c r="B5" s="40" t="s">
        <v>59</v>
      </c>
      <c r="C5" s="33"/>
      <c r="D5" s="6"/>
      <c r="E5" s="6">
        <f>'OCT 21'!I5</f>
        <v>1000</v>
      </c>
      <c r="F5" s="33">
        <v>3500</v>
      </c>
      <c r="G5" s="37">
        <f>C5+E5+F5</f>
        <v>4500</v>
      </c>
      <c r="H5" s="32">
        <f>1000+1650</f>
        <v>2650</v>
      </c>
      <c r="I5" s="38">
        <f>G5-H5</f>
        <v>1850</v>
      </c>
      <c r="J5" s="38"/>
    </row>
    <row r="6" spans="1:11" x14ac:dyDescent="0.25">
      <c r="A6" s="32">
        <v>2</v>
      </c>
      <c r="B6" s="40" t="s">
        <v>72</v>
      </c>
      <c r="C6" s="33"/>
      <c r="D6" s="6"/>
      <c r="E6" s="6">
        <f>'OCT 21'!I6</f>
        <v>0</v>
      </c>
      <c r="F6" s="33">
        <v>3500</v>
      </c>
      <c r="G6" s="37">
        <f t="shared" ref="G6:G15" si="0">C6+E6+F6</f>
        <v>3500</v>
      </c>
      <c r="H6" s="32">
        <f>1625+1000</f>
        <v>2625</v>
      </c>
      <c r="I6" s="38">
        <f t="shared" ref="I6:I15" si="1">G6-H6</f>
        <v>875</v>
      </c>
      <c r="J6" s="38"/>
    </row>
    <row r="7" spans="1:11" x14ac:dyDescent="0.25">
      <c r="A7" s="32">
        <v>3</v>
      </c>
      <c r="B7" s="40" t="s">
        <v>77</v>
      </c>
      <c r="C7" s="33">
        <v>3500</v>
      </c>
      <c r="D7" s="6"/>
      <c r="E7" s="6"/>
      <c r="F7" s="33">
        <v>3500</v>
      </c>
      <c r="G7" s="37">
        <f t="shared" si="0"/>
        <v>7000</v>
      </c>
      <c r="H7" s="32">
        <f>3500+3500</f>
        <v>7000</v>
      </c>
      <c r="I7" s="38">
        <f t="shared" si="1"/>
        <v>0</v>
      </c>
      <c r="J7" s="38"/>
    </row>
    <row r="8" spans="1:11" x14ac:dyDescent="0.25">
      <c r="A8" s="32">
        <v>4</v>
      </c>
      <c r="B8" s="43" t="s">
        <v>33</v>
      </c>
      <c r="C8" s="33"/>
      <c r="D8" s="6"/>
      <c r="E8" s="6"/>
      <c r="F8" s="33"/>
      <c r="G8" s="44">
        <f t="shared" si="0"/>
        <v>0</v>
      </c>
      <c r="H8" s="32"/>
      <c r="I8" s="46">
        <f t="shared" si="1"/>
        <v>0</v>
      </c>
      <c r="J8" s="38"/>
      <c r="K8" s="47"/>
    </row>
    <row r="9" spans="1:11" x14ac:dyDescent="0.25">
      <c r="A9" s="32">
        <v>5</v>
      </c>
      <c r="B9" s="40" t="s">
        <v>61</v>
      </c>
      <c r="C9" s="33"/>
      <c r="D9" s="6"/>
      <c r="E9" s="6">
        <f>'OCT 21'!I9</f>
        <v>0</v>
      </c>
      <c r="F9" s="33">
        <v>3500</v>
      </c>
      <c r="G9" s="37">
        <f t="shared" si="0"/>
        <v>3500</v>
      </c>
      <c r="H9" s="32"/>
      <c r="I9" s="38">
        <f t="shared" si="1"/>
        <v>3500</v>
      </c>
      <c r="J9" s="38"/>
    </row>
    <row r="10" spans="1:11" x14ac:dyDescent="0.25">
      <c r="A10" s="32">
        <v>6</v>
      </c>
      <c r="B10" s="40" t="s">
        <v>30</v>
      </c>
      <c r="C10" s="33"/>
      <c r="D10" s="6"/>
      <c r="E10" s="6">
        <f>'OCT 21'!I10</f>
        <v>0</v>
      </c>
      <c r="F10" s="33"/>
      <c r="G10" s="37">
        <f t="shared" si="0"/>
        <v>0</v>
      </c>
      <c r="H10" s="32"/>
      <c r="I10" s="38">
        <f t="shared" si="1"/>
        <v>0</v>
      </c>
      <c r="J10" s="38"/>
    </row>
    <row r="11" spans="1:11" x14ac:dyDescent="0.25">
      <c r="A11" s="32">
        <v>7</v>
      </c>
      <c r="B11" s="40" t="s">
        <v>29</v>
      </c>
      <c r="C11" s="33"/>
      <c r="D11" s="6"/>
      <c r="E11" s="6">
        <f>'OCT 21'!I11</f>
        <v>0</v>
      </c>
      <c r="F11" s="33">
        <v>3500</v>
      </c>
      <c r="G11" s="37">
        <f t="shared" si="0"/>
        <v>3500</v>
      </c>
      <c r="H11" s="32">
        <f>2500+1000</f>
        <v>3500</v>
      </c>
      <c r="I11" s="38">
        <f t="shared" si="1"/>
        <v>0</v>
      </c>
      <c r="J11" s="38"/>
    </row>
    <row r="12" spans="1:11" x14ac:dyDescent="0.25">
      <c r="A12" s="32">
        <v>8</v>
      </c>
      <c r="B12" s="40" t="s">
        <v>31</v>
      </c>
      <c r="C12" s="33"/>
      <c r="D12" s="6"/>
      <c r="E12" s="6">
        <f>'OCT 21'!I12</f>
        <v>3500</v>
      </c>
      <c r="F12" s="33">
        <v>3500</v>
      </c>
      <c r="G12" s="37">
        <f t="shared" si="0"/>
        <v>7000</v>
      </c>
      <c r="H12" s="32"/>
      <c r="I12" s="38">
        <f t="shared" si="1"/>
        <v>7000</v>
      </c>
      <c r="J12" s="38"/>
      <c r="K12" t="s">
        <v>78</v>
      </c>
    </row>
    <row r="13" spans="1:11" x14ac:dyDescent="0.25">
      <c r="A13" s="32">
        <v>9</v>
      </c>
      <c r="B13" s="41" t="s">
        <v>33</v>
      </c>
      <c r="C13" s="33"/>
      <c r="D13" s="6"/>
      <c r="E13" s="6">
        <f>'OCT 21'!I13</f>
        <v>0</v>
      </c>
      <c r="F13" s="33"/>
      <c r="G13" s="37">
        <f t="shared" si="0"/>
        <v>0</v>
      </c>
      <c r="H13" s="32"/>
      <c r="I13" s="38">
        <f t="shared" si="1"/>
        <v>0</v>
      </c>
      <c r="J13" s="38"/>
    </row>
    <row r="14" spans="1:11" x14ac:dyDescent="0.25">
      <c r="A14" s="32">
        <v>10</v>
      </c>
      <c r="B14" s="42" t="s">
        <v>38</v>
      </c>
      <c r="C14" s="9"/>
      <c r="D14" s="6"/>
      <c r="E14" s="6">
        <f>'OCT 21'!I14</f>
        <v>1000</v>
      </c>
      <c r="F14" s="33">
        <v>2500</v>
      </c>
      <c r="G14" s="37">
        <f t="shared" si="0"/>
        <v>3500</v>
      </c>
      <c r="H14" s="29">
        <f>1750+750</f>
        <v>2500</v>
      </c>
      <c r="I14" s="38">
        <f t="shared" si="1"/>
        <v>1000</v>
      </c>
      <c r="J14" s="38"/>
    </row>
    <row r="15" spans="1:11" x14ac:dyDescent="0.25">
      <c r="A15" s="32">
        <v>11</v>
      </c>
      <c r="B15" s="9"/>
      <c r="C15" s="9"/>
      <c r="D15" s="6"/>
      <c r="E15" s="6">
        <f>'OCT 21'!I15</f>
        <v>0</v>
      </c>
      <c r="F15" s="10"/>
      <c r="G15" s="7">
        <f t="shared" si="0"/>
        <v>0</v>
      </c>
      <c r="H15" s="10"/>
      <c r="I15" s="38">
        <f t="shared" si="1"/>
        <v>0</v>
      </c>
      <c r="J15" s="34"/>
    </row>
    <row r="16" spans="1:11" x14ac:dyDescent="0.25">
      <c r="A16" s="28"/>
      <c r="B16" s="28" t="s">
        <v>24</v>
      </c>
      <c r="C16" s="28">
        <f t="shared" ref="C16:H16" si="2">SUM(C5:C15)</f>
        <v>3500</v>
      </c>
      <c r="D16" s="6"/>
      <c r="E16" s="6">
        <f>SUM(E5:E15)</f>
        <v>5500</v>
      </c>
      <c r="F16" s="27">
        <f t="shared" si="2"/>
        <v>23500</v>
      </c>
      <c r="G16" s="27">
        <f t="shared" si="2"/>
        <v>32500</v>
      </c>
      <c r="H16" s="27">
        <f t="shared" si="2"/>
        <v>18275</v>
      </c>
      <c r="I16" s="38">
        <f>SUM(I5:I15)</f>
        <v>14225</v>
      </c>
      <c r="J16" s="9">
        <f>SUM(J5:J15)</f>
        <v>0</v>
      </c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</row>
    <row r="20" spans="1:10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</row>
    <row r="21" spans="1:10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</row>
    <row r="22" spans="1:10" x14ac:dyDescent="0.25">
      <c r="A22" s="9" t="s">
        <v>76</v>
      </c>
      <c r="B22" s="21">
        <f>F16</f>
        <v>23500</v>
      </c>
      <c r="C22" s="9"/>
      <c r="D22" s="9"/>
      <c r="E22" s="9"/>
      <c r="F22" s="9" t="s">
        <v>76</v>
      </c>
      <c r="G22" s="21">
        <f>H16</f>
        <v>18275</v>
      </c>
      <c r="H22" s="9"/>
      <c r="I22" s="9"/>
    </row>
    <row r="23" spans="1:10" x14ac:dyDescent="0.25">
      <c r="A23" s="9" t="s">
        <v>34</v>
      </c>
      <c r="B23" s="21">
        <f>'OCT 21'!E32</f>
        <v>-5387</v>
      </c>
      <c r="C23" s="9"/>
      <c r="D23" s="9"/>
      <c r="E23" s="9"/>
      <c r="F23" s="9" t="s">
        <v>34</v>
      </c>
      <c r="G23" s="21">
        <f>'OCT 21'!I32</f>
        <v>-20387</v>
      </c>
      <c r="H23" s="9"/>
      <c r="I23" s="9"/>
    </row>
    <row r="24" spans="1:10" x14ac:dyDescent="0.25">
      <c r="A24" s="9" t="s">
        <v>46</v>
      </c>
      <c r="B24" s="21">
        <f>J16</f>
        <v>0</v>
      </c>
      <c r="C24" s="9"/>
      <c r="D24" s="9"/>
      <c r="E24" s="9"/>
      <c r="F24" s="9" t="s">
        <v>46</v>
      </c>
      <c r="G24" s="21">
        <f>J16</f>
        <v>0</v>
      </c>
      <c r="H24" s="9"/>
      <c r="I24" s="9"/>
    </row>
    <row r="25" spans="1:10" x14ac:dyDescent="0.25">
      <c r="A25" s="9" t="s">
        <v>14</v>
      </c>
      <c r="B25" s="22">
        <v>0.1</v>
      </c>
      <c r="C25" s="21">
        <f>B22*B25</f>
        <v>2350</v>
      </c>
      <c r="D25" s="21"/>
      <c r="E25" s="9"/>
      <c r="F25" s="9" t="s">
        <v>14</v>
      </c>
      <c r="G25" s="22">
        <v>0.1</v>
      </c>
      <c r="H25" s="21">
        <f>C25</f>
        <v>2350</v>
      </c>
      <c r="I25" s="9"/>
    </row>
    <row r="26" spans="1:10" x14ac:dyDescent="0.25">
      <c r="A26" s="39" t="s">
        <v>37</v>
      </c>
      <c r="B26" s="9">
        <f>C16</f>
        <v>3500</v>
      </c>
      <c r="C26" s="9"/>
      <c r="D26" s="9"/>
      <c r="E26" s="9"/>
      <c r="F26" s="39" t="s">
        <v>37</v>
      </c>
      <c r="G26" s="21"/>
      <c r="H26" s="9"/>
      <c r="I26" s="9"/>
    </row>
    <row r="27" spans="1:10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</row>
    <row r="28" spans="1:10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</row>
    <row r="29" spans="1:10" x14ac:dyDescent="0.25">
      <c r="A29" s="24" t="s">
        <v>86</v>
      </c>
      <c r="B29" s="22"/>
      <c r="C29" s="9">
        <f>15865+3551</f>
        <v>19416</v>
      </c>
      <c r="D29" s="9"/>
      <c r="E29" s="9"/>
      <c r="F29" s="24" t="s">
        <v>86</v>
      </c>
      <c r="G29" s="22"/>
      <c r="H29" s="9">
        <f>15865+3551</f>
        <v>19416</v>
      </c>
      <c r="I29" s="9"/>
    </row>
    <row r="30" spans="1:10" x14ac:dyDescent="0.25">
      <c r="A30" s="24"/>
      <c r="B30" s="22"/>
      <c r="C30" s="9"/>
      <c r="D30" s="9"/>
      <c r="E30" s="9"/>
      <c r="F30" s="24"/>
      <c r="G30" s="22"/>
      <c r="H30" s="9"/>
      <c r="I30" s="9"/>
    </row>
    <row r="31" spans="1:10" x14ac:dyDescent="0.25">
      <c r="A31" s="24"/>
      <c r="B31" s="9"/>
      <c r="C31" s="9"/>
      <c r="D31" s="9"/>
      <c r="E31" s="9"/>
      <c r="F31" s="24"/>
      <c r="G31" s="9"/>
      <c r="H31" s="9"/>
      <c r="I31" s="9"/>
    </row>
    <row r="32" spans="1:10" x14ac:dyDescent="0.25">
      <c r="A32" s="30" t="s">
        <v>17</v>
      </c>
      <c r="B32" s="31">
        <f>B22+B24+B23+B26</f>
        <v>21613</v>
      </c>
      <c r="C32" s="31">
        <f>SUM(C25:C31)</f>
        <v>21766</v>
      </c>
      <c r="D32" s="31"/>
      <c r="E32" s="31">
        <f>B32-C32</f>
        <v>-153</v>
      </c>
      <c r="F32" s="30" t="s">
        <v>17</v>
      </c>
      <c r="G32" s="31">
        <f>G22+G24+G23</f>
        <v>-2112</v>
      </c>
      <c r="H32" s="31">
        <f>SUM(H25:H31)</f>
        <v>21766</v>
      </c>
      <c r="I32" s="31">
        <f>G32-H32</f>
        <v>-23878</v>
      </c>
    </row>
    <row r="33" spans="1:9" x14ac:dyDescent="0.25">
      <c r="A33" s="8"/>
      <c r="B33" s="8"/>
      <c r="C33" s="8"/>
      <c r="D33" s="8"/>
      <c r="E33" s="8"/>
      <c r="F33" s="24"/>
      <c r="G33" s="8"/>
      <c r="H33" s="35">
        <f>H32-H25</f>
        <v>19416</v>
      </c>
      <c r="I33" s="8"/>
    </row>
    <row r="35" spans="1:9" x14ac:dyDescent="0.25">
      <c r="A35" s="25" t="s">
        <v>18</v>
      </c>
      <c r="B35" s="25"/>
      <c r="C35" s="26" t="s">
        <v>19</v>
      </c>
      <c r="D35" s="26"/>
      <c r="G35" s="8" t="s">
        <v>20</v>
      </c>
    </row>
    <row r="36" spans="1:9" x14ac:dyDescent="0.25">
      <c r="A36" s="8" t="s">
        <v>65</v>
      </c>
      <c r="B36" s="8"/>
      <c r="C36" s="26" t="s">
        <v>22</v>
      </c>
      <c r="D36" s="8"/>
      <c r="H36" s="8" t="s">
        <v>42</v>
      </c>
    </row>
    <row r="37" spans="1:9" x14ac:dyDescent="0.25">
      <c r="A37" s="8"/>
      <c r="B37" s="8"/>
      <c r="C37" s="26"/>
      <c r="D37" s="8"/>
      <c r="H3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MARCH 21</vt:lpstr>
      <vt:lpstr>APRIL 21</vt:lpstr>
      <vt:lpstr>MAY 21</vt:lpstr>
      <vt:lpstr>JUNE21</vt:lpstr>
      <vt:lpstr>JULY 21</vt:lpstr>
      <vt:lpstr>AUGUST 21</vt:lpstr>
      <vt:lpstr>SEPT 21</vt:lpstr>
      <vt:lpstr>OCT 21</vt:lpstr>
      <vt:lpstr>NOVEMBER 21</vt:lpstr>
      <vt:lpstr>DECEMBER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2021-12-08T07:49:39Z</dcterms:modified>
</cp:coreProperties>
</file>