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ASSETFLOW-PC\Desktop\FLORENCE\CLIENTS\"/>
    </mc:Choice>
  </mc:AlternateContent>
  <bookViews>
    <workbookView xWindow="480" yWindow="75" windowWidth="18195" windowHeight="11820" firstSheet="3" activeTab="5"/>
  </bookViews>
  <sheets>
    <sheet name="JULY 21" sheetId="1" r:id="rId1"/>
    <sheet name="AUGUST 21" sheetId="2" r:id="rId2"/>
    <sheet name="SEPT 21" sheetId="3" r:id="rId3"/>
    <sheet name="OCTOBER 21" sheetId="4" r:id="rId4"/>
    <sheet name="NOVEMBER 21" sheetId="5" r:id="rId5"/>
    <sheet name="DECEMBER 21" sheetId="6" r:id="rId6"/>
  </sheets>
  <externalReferences>
    <externalReference r:id="rId7"/>
  </externalReferences>
  <calcPr calcId="162913"/>
</workbook>
</file>

<file path=xl/calcChain.xml><?xml version="1.0" encoding="utf-8"?>
<calcChain xmlns="http://schemas.openxmlformats.org/spreadsheetml/2006/main">
  <c r="J9" i="5" l="1"/>
  <c r="E28" i="6" l="1"/>
  <c r="E29" i="6"/>
  <c r="I63" i="6"/>
  <c r="H62" i="6"/>
  <c r="J77" i="6" s="1"/>
  <c r="G62" i="6"/>
  <c r="B71" i="6" s="1"/>
  <c r="F62" i="6"/>
  <c r="J76" i="6" s="1"/>
  <c r="J82" i="6" s="1"/>
  <c r="J83" i="6" s="1"/>
  <c r="D62" i="6"/>
  <c r="B70" i="6" s="1"/>
  <c r="C62" i="6"/>
  <c r="B74" i="6" s="1"/>
  <c r="J62" i="6"/>
  <c r="I68" i="6" s="1"/>
  <c r="D76" i="6" l="1"/>
  <c r="D82" i="6" s="1"/>
  <c r="B68" i="6"/>
  <c r="J54" i="5"/>
  <c r="J16" i="5" l="1"/>
  <c r="J8" i="5" l="1"/>
  <c r="J56" i="5" l="1"/>
  <c r="J44" i="5"/>
  <c r="J35" i="5"/>
  <c r="L44" i="4" l="1"/>
  <c r="L20" i="4"/>
  <c r="L21" i="4" s="1"/>
  <c r="J8" i="4" l="1"/>
  <c r="E28" i="5" l="1"/>
  <c r="E29" i="5"/>
  <c r="M77" i="5"/>
  <c r="I63" i="5"/>
  <c r="H62" i="5"/>
  <c r="J77" i="5" s="1"/>
  <c r="G62" i="5"/>
  <c r="B71" i="5" s="1"/>
  <c r="F62" i="5"/>
  <c r="D62" i="5"/>
  <c r="B70" i="5" s="1"/>
  <c r="C62" i="5"/>
  <c r="B74" i="5" s="1"/>
  <c r="I58" i="5"/>
  <c r="K58" i="5" s="1"/>
  <c r="E58" i="6" s="1"/>
  <c r="I58" i="6" s="1"/>
  <c r="K58" i="6" s="1"/>
  <c r="I43" i="5"/>
  <c r="K43" i="5" s="1"/>
  <c r="E43" i="6" s="1"/>
  <c r="I43" i="6" s="1"/>
  <c r="K43" i="6" s="1"/>
  <c r="I40" i="5"/>
  <c r="K40" i="5" s="1"/>
  <c r="E40" i="6" s="1"/>
  <c r="I40" i="6" s="1"/>
  <c r="K40" i="6" s="1"/>
  <c r="J62" i="5"/>
  <c r="I68" i="5" s="1"/>
  <c r="D76" i="5" l="1"/>
  <c r="D82" i="5" s="1"/>
  <c r="M78" i="5"/>
  <c r="B68" i="5"/>
  <c r="J76" i="5"/>
  <c r="J82" i="5" s="1"/>
  <c r="J83" i="5" s="1"/>
  <c r="M77" i="4"/>
  <c r="J50" i="4"/>
  <c r="M38" i="1" l="1"/>
  <c r="J58" i="4" l="1"/>
  <c r="J54" i="3"/>
  <c r="E28" i="4" l="1"/>
  <c r="E29" i="4"/>
  <c r="I63" i="4"/>
  <c r="H62" i="4"/>
  <c r="G62" i="4"/>
  <c r="B71" i="4" s="1"/>
  <c r="F62" i="4"/>
  <c r="D62" i="4"/>
  <c r="B70" i="4" s="1"/>
  <c r="C62" i="4"/>
  <c r="B74" i="4" s="1"/>
  <c r="J62" i="4"/>
  <c r="I68" i="4" s="1"/>
  <c r="D76" i="4" l="1"/>
  <c r="D82" i="4" s="1"/>
  <c r="B68" i="4"/>
  <c r="M78" i="4"/>
  <c r="J76" i="4"/>
  <c r="J82" i="4" s="1"/>
  <c r="J83" i="4" s="1"/>
  <c r="J8" i="3"/>
  <c r="J14" i="2" l="1"/>
  <c r="J10" i="2"/>
  <c r="J50" i="3" l="1"/>
  <c r="J48" i="3"/>
  <c r="J33" i="3"/>
  <c r="J8" i="2" l="1"/>
  <c r="J55" i="3" l="1"/>
  <c r="E28" i="3"/>
  <c r="E29" i="3"/>
  <c r="H62" i="3" l="1"/>
  <c r="I63" i="3"/>
  <c r="G62" i="3"/>
  <c r="B71" i="3" s="1"/>
  <c r="F62" i="3"/>
  <c r="D76" i="3" s="1"/>
  <c r="D82" i="3" s="1"/>
  <c r="D62" i="3"/>
  <c r="B70" i="3" s="1"/>
  <c r="C62" i="3"/>
  <c r="B74" i="3" s="1"/>
  <c r="J62" i="3"/>
  <c r="I68" i="3" s="1"/>
  <c r="J9" i="2"/>
  <c r="J12" i="2"/>
  <c r="J13" i="2"/>
  <c r="J15" i="2"/>
  <c r="J50" i="2"/>
  <c r="J48" i="2"/>
  <c r="J33" i="2"/>
  <c r="J35" i="2"/>
  <c r="J39" i="2"/>
  <c r="J42" i="2"/>
  <c r="J53" i="2"/>
  <c r="B68" i="3" l="1"/>
  <c r="J76" i="3"/>
  <c r="J82" i="3" s="1"/>
  <c r="J83" i="3" s="1"/>
  <c r="J62" i="2" l="1"/>
  <c r="I61" i="2"/>
  <c r="K61" i="2" s="1"/>
  <c r="E61" i="3" s="1"/>
  <c r="I61" i="3" s="1"/>
  <c r="K61" i="3" s="1"/>
  <c r="E61" i="4" s="1"/>
  <c r="I61" i="4" s="1"/>
  <c r="K61" i="4" s="1"/>
  <c r="E61" i="5" s="1"/>
  <c r="I61" i="5" s="1"/>
  <c r="K61" i="5" s="1"/>
  <c r="E61" i="6" s="1"/>
  <c r="I61" i="6" s="1"/>
  <c r="K61" i="6" s="1"/>
  <c r="I55" i="2"/>
  <c r="K55" i="2" s="1"/>
  <c r="E55" i="3" s="1"/>
  <c r="I55" i="3" s="1"/>
  <c r="K55" i="3" s="1"/>
  <c r="E55" i="4" s="1"/>
  <c r="I55" i="4" s="1"/>
  <c r="K55" i="4" s="1"/>
  <c r="E55" i="5" s="1"/>
  <c r="I55" i="5" s="1"/>
  <c r="K55" i="5" s="1"/>
  <c r="E55" i="6" s="1"/>
  <c r="I55" i="6" s="1"/>
  <c r="K55" i="6" s="1"/>
  <c r="I56" i="2"/>
  <c r="K56" i="2" s="1"/>
  <c r="E56" i="3" s="1"/>
  <c r="I56" i="3" s="1"/>
  <c r="K56" i="3" s="1"/>
  <c r="E56" i="4" s="1"/>
  <c r="I56" i="4" s="1"/>
  <c r="K56" i="4" s="1"/>
  <c r="E56" i="5" s="1"/>
  <c r="I56" i="5" s="1"/>
  <c r="K56" i="5" s="1"/>
  <c r="E56" i="6" s="1"/>
  <c r="I56" i="6" s="1"/>
  <c r="K56" i="6" s="1"/>
  <c r="I57" i="2"/>
  <c r="K57" i="2" s="1"/>
  <c r="E57" i="3" s="1"/>
  <c r="I57" i="3" s="1"/>
  <c r="K57" i="3" s="1"/>
  <c r="E57" i="4" s="1"/>
  <c r="I57" i="4" s="1"/>
  <c r="K57" i="4" s="1"/>
  <c r="E57" i="5" s="1"/>
  <c r="I57" i="5" s="1"/>
  <c r="K57" i="5" s="1"/>
  <c r="E57" i="6" s="1"/>
  <c r="I57" i="6" s="1"/>
  <c r="K57" i="6" s="1"/>
  <c r="I58" i="2"/>
  <c r="K58" i="2" s="1"/>
  <c r="E58" i="3" s="1"/>
  <c r="I58" i="3" s="1"/>
  <c r="K58" i="3" s="1"/>
  <c r="E58" i="4" s="1"/>
  <c r="I58" i="4" s="1"/>
  <c r="K58" i="4" s="1"/>
  <c r="I59" i="2"/>
  <c r="K59" i="2" s="1"/>
  <c r="E59" i="3" s="1"/>
  <c r="I59" i="3" s="1"/>
  <c r="K59" i="3" s="1"/>
  <c r="E59" i="4" s="1"/>
  <c r="I59" i="4" s="1"/>
  <c r="K59" i="4" s="1"/>
  <c r="E59" i="5" s="1"/>
  <c r="I59" i="5" s="1"/>
  <c r="K59" i="5" s="1"/>
  <c r="E59" i="6" s="1"/>
  <c r="I59" i="6" s="1"/>
  <c r="K59" i="6" s="1"/>
  <c r="I60" i="2"/>
  <c r="K60" i="2" s="1"/>
  <c r="E60" i="3" s="1"/>
  <c r="I60" i="3" s="1"/>
  <c r="K60" i="3" s="1"/>
  <c r="E60" i="4" s="1"/>
  <c r="I60" i="4" s="1"/>
  <c r="K60" i="4" s="1"/>
  <c r="E60" i="5" s="1"/>
  <c r="I60" i="5" s="1"/>
  <c r="K60" i="5" s="1"/>
  <c r="E60" i="6" s="1"/>
  <c r="I60" i="6" s="1"/>
  <c r="K60" i="6" s="1"/>
  <c r="D60" i="1" l="1"/>
  <c r="F90" i="1" l="1"/>
  <c r="G90" i="1" s="1"/>
  <c r="H90" i="1" s="1"/>
  <c r="I63" i="2"/>
  <c r="H62" i="2"/>
  <c r="G62" i="2"/>
  <c r="B71" i="2" s="1"/>
  <c r="F62" i="2"/>
  <c r="D62" i="2"/>
  <c r="B70" i="2" s="1"/>
  <c r="C62" i="2"/>
  <c r="B74" i="2" s="1"/>
  <c r="J76" i="2" l="1"/>
  <c r="J82" i="2" s="1"/>
  <c r="B68" i="2"/>
  <c r="D76" i="2"/>
  <c r="D82" i="2" s="1"/>
  <c r="J40" i="1"/>
  <c r="J34" i="1" l="1"/>
  <c r="J30" i="1" l="1"/>
  <c r="I80" i="1" l="1"/>
  <c r="J38" i="1" l="1"/>
  <c r="C56" i="1" l="1"/>
  <c r="F56" i="1"/>
  <c r="I57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6" i="1"/>
  <c r="B68" i="1" l="1"/>
  <c r="C59" i="1"/>
  <c r="E34" i="1"/>
  <c r="I34" i="1" s="1"/>
  <c r="K38" i="1" l="1"/>
  <c r="E38" i="2" s="1"/>
  <c r="I38" i="2" s="1"/>
  <c r="K38" i="2" s="1"/>
  <c r="E38" i="3" s="1"/>
  <c r="I38" i="3" s="1"/>
  <c r="K38" i="3" s="1"/>
  <c r="E38" i="4" s="1"/>
  <c r="I38" i="4" s="1"/>
  <c r="K38" i="4" s="1"/>
  <c r="E38" i="5" s="1"/>
  <c r="I38" i="5" s="1"/>
  <c r="K38" i="5" s="1"/>
  <c r="E38" i="6" s="1"/>
  <c r="I38" i="6" s="1"/>
  <c r="K38" i="6" s="1"/>
  <c r="K40" i="1"/>
  <c r="E40" i="2" s="1"/>
  <c r="I40" i="2" s="1"/>
  <c r="K40" i="2" s="1"/>
  <c r="E40" i="3" s="1"/>
  <c r="I40" i="3" s="1"/>
  <c r="K40" i="3" s="1"/>
  <c r="E40" i="4" s="1"/>
  <c r="I40" i="4" s="1"/>
  <c r="K40" i="4" s="1"/>
  <c r="K23" i="1"/>
  <c r="E23" i="2" s="1"/>
  <c r="I23" i="2" s="1"/>
  <c r="K23" i="2" s="1"/>
  <c r="E23" i="3" s="1"/>
  <c r="I23" i="3" s="1"/>
  <c r="K23" i="3" s="1"/>
  <c r="E23" i="4" s="1"/>
  <c r="I23" i="4" s="1"/>
  <c r="K23" i="4" s="1"/>
  <c r="E23" i="5" s="1"/>
  <c r="I23" i="5" s="1"/>
  <c r="K23" i="5" s="1"/>
  <c r="E23" i="6" s="1"/>
  <c r="I23" i="6" s="1"/>
  <c r="K23" i="6" s="1"/>
  <c r="K25" i="1"/>
  <c r="E25" i="2" s="1"/>
  <c r="I25" i="2" s="1"/>
  <c r="K25" i="2" s="1"/>
  <c r="E25" i="3" s="1"/>
  <c r="I25" i="3" s="1"/>
  <c r="K25" i="3" s="1"/>
  <c r="E25" i="4" s="1"/>
  <c r="I25" i="4" s="1"/>
  <c r="K25" i="4" s="1"/>
  <c r="E25" i="5" s="1"/>
  <c r="I25" i="5" s="1"/>
  <c r="K25" i="5" s="1"/>
  <c r="E25" i="6" s="1"/>
  <c r="I25" i="6" s="1"/>
  <c r="K25" i="6" s="1"/>
  <c r="K27" i="1"/>
  <c r="E27" i="2" s="1"/>
  <c r="I27" i="2" s="1"/>
  <c r="K27" i="2" s="1"/>
  <c r="E27" i="3" s="1"/>
  <c r="I27" i="3" s="1"/>
  <c r="K27" i="3" s="1"/>
  <c r="E27" i="4" s="1"/>
  <c r="I27" i="4" s="1"/>
  <c r="K27" i="4" s="1"/>
  <c r="E27" i="5" s="1"/>
  <c r="I27" i="5" s="1"/>
  <c r="K27" i="5" s="1"/>
  <c r="E27" i="6" s="1"/>
  <c r="I27" i="6" s="1"/>
  <c r="K27" i="6" s="1"/>
  <c r="K29" i="1"/>
  <c r="K24" i="1"/>
  <c r="E24" i="2" s="1"/>
  <c r="I24" i="2" s="1"/>
  <c r="K24" i="2" s="1"/>
  <c r="E24" i="3" s="1"/>
  <c r="I24" i="3" s="1"/>
  <c r="K24" i="3" s="1"/>
  <c r="E24" i="4" s="1"/>
  <c r="I24" i="4" s="1"/>
  <c r="K24" i="4" s="1"/>
  <c r="E24" i="5" s="1"/>
  <c r="I24" i="5" s="1"/>
  <c r="K24" i="5" s="1"/>
  <c r="E24" i="6" s="1"/>
  <c r="I24" i="6" s="1"/>
  <c r="K24" i="6" s="1"/>
  <c r="K26" i="1"/>
  <c r="E26" i="2" s="1"/>
  <c r="I26" i="2" s="1"/>
  <c r="K26" i="2" s="1"/>
  <c r="E26" i="3" s="1"/>
  <c r="I26" i="3" s="1"/>
  <c r="K26" i="3" s="1"/>
  <c r="E26" i="4" s="1"/>
  <c r="I26" i="4" s="1"/>
  <c r="K26" i="4" s="1"/>
  <c r="E26" i="5" s="1"/>
  <c r="I26" i="5" s="1"/>
  <c r="K26" i="5" s="1"/>
  <c r="E26" i="6" s="1"/>
  <c r="I26" i="6" s="1"/>
  <c r="K26" i="6" s="1"/>
  <c r="K28" i="1"/>
  <c r="K36" i="1"/>
  <c r="E36" i="2" s="1"/>
  <c r="I36" i="2" s="1"/>
  <c r="K36" i="2" s="1"/>
  <c r="E36" i="3" s="1"/>
  <c r="I36" i="3" s="1"/>
  <c r="K36" i="3" s="1"/>
  <c r="E36" i="4" s="1"/>
  <c r="I36" i="4" s="1"/>
  <c r="K36" i="4" s="1"/>
  <c r="E36" i="5" s="1"/>
  <c r="I36" i="5" s="1"/>
  <c r="K36" i="5" s="1"/>
  <c r="E36" i="6" s="1"/>
  <c r="I36" i="6" s="1"/>
  <c r="K36" i="6" s="1"/>
  <c r="K37" i="1"/>
  <c r="E37" i="2" s="1"/>
  <c r="I37" i="2" s="1"/>
  <c r="K37" i="2" s="1"/>
  <c r="E37" i="3" s="1"/>
  <c r="I37" i="3" s="1"/>
  <c r="K37" i="3" s="1"/>
  <c r="E37" i="4" s="1"/>
  <c r="I37" i="4" s="1"/>
  <c r="K37" i="4" s="1"/>
  <c r="E37" i="5" s="1"/>
  <c r="I37" i="5" s="1"/>
  <c r="K37" i="5" s="1"/>
  <c r="E37" i="6" s="1"/>
  <c r="I37" i="6" s="1"/>
  <c r="K37" i="6" s="1"/>
  <c r="K39" i="1"/>
  <c r="E39" i="2" s="1"/>
  <c r="I39" i="2" s="1"/>
  <c r="K39" i="2" s="1"/>
  <c r="E39" i="3" s="1"/>
  <c r="I39" i="3" s="1"/>
  <c r="K39" i="3" s="1"/>
  <c r="E39" i="4" s="1"/>
  <c r="I39" i="4" s="1"/>
  <c r="K39" i="4" s="1"/>
  <c r="E39" i="5" s="1"/>
  <c r="I39" i="5" s="1"/>
  <c r="K39" i="5" s="1"/>
  <c r="E39" i="6" s="1"/>
  <c r="I39" i="6" s="1"/>
  <c r="K39" i="6" s="1"/>
  <c r="K41" i="1"/>
  <c r="E41" i="2" s="1"/>
  <c r="I41" i="2" s="1"/>
  <c r="K41" i="2" s="1"/>
  <c r="E41" i="3" s="1"/>
  <c r="I41" i="3" s="1"/>
  <c r="K41" i="3" s="1"/>
  <c r="E41" i="4" s="1"/>
  <c r="I41" i="4" s="1"/>
  <c r="K41" i="4" s="1"/>
  <c r="K42" i="1"/>
  <c r="E42" i="2" s="1"/>
  <c r="I42" i="2" s="1"/>
  <c r="K42" i="2" s="1"/>
  <c r="E42" i="3" s="1"/>
  <c r="I42" i="3" s="1"/>
  <c r="K42" i="3" s="1"/>
  <c r="E42" i="4" s="1"/>
  <c r="I42" i="4" s="1"/>
  <c r="K42" i="4" s="1"/>
  <c r="E42" i="5" s="1"/>
  <c r="I42" i="5" s="1"/>
  <c r="K42" i="5" s="1"/>
  <c r="E42" i="6" s="1"/>
  <c r="I42" i="6" s="1"/>
  <c r="K42" i="6" s="1"/>
  <c r="K43" i="1"/>
  <c r="E43" i="2" s="1"/>
  <c r="I43" i="2" s="1"/>
  <c r="K43" i="2" s="1"/>
  <c r="E43" i="3" s="1"/>
  <c r="I43" i="3" s="1"/>
  <c r="K43" i="3" s="1"/>
  <c r="E43" i="4" s="1"/>
  <c r="I43" i="4" s="1"/>
  <c r="K43" i="4" s="1"/>
  <c r="K44" i="1"/>
  <c r="E44" i="2" s="1"/>
  <c r="I44" i="2" s="1"/>
  <c r="K44" i="2" s="1"/>
  <c r="E44" i="3" s="1"/>
  <c r="I44" i="3" s="1"/>
  <c r="K44" i="3" s="1"/>
  <c r="E44" i="4" s="1"/>
  <c r="I44" i="4" s="1"/>
  <c r="K44" i="4" s="1"/>
  <c r="E44" i="5" s="1"/>
  <c r="I44" i="5" s="1"/>
  <c r="K44" i="5" s="1"/>
  <c r="E44" i="6" s="1"/>
  <c r="I44" i="6" s="1"/>
  <c r="K44" i="6" s="1"/>
  <c r="K45" i="1"/>
  <c r="E45" i="2" s="1"/>
  <c r="I45" i="2" s="1"/>
  <c r="K45" i="2" s="1"/>
  <c r="E45" i="3" s="1"/>
  <c r="I45" i="3" s="1"/>
  <c r="K45" i="3" s="1"/>
  <c r="E45" i="4" s="1"/>
  <c r="I45" i="4" s="1"/>
  <c r="K45" i="4" s="1"/>
  <c r="E45" i="5" s="1"/>
  <c r="I45" i="5" s="1"/>
  <c r="K45" i="5" s="1"/>
  <c r="E45" i="6" s="1"/>
  <c r="I45" i="6" s="1"/>
  <c r="K45" i="6" s="1"/>
  <c r="H56" i="1"/>
  <c r="G56" i="1"/>
  <c r="D56" i="1"/>
  <c r="E55" i="1"/>
  <c r="I55" i="1" s="1"/>
  <c r="I56" i="1" s="1"/>
  <c r="K54" i="1"/>
  <c r="E54" i="2" s="1"/>
  <c r="I54" i="2" s="1"/>
  <c r="K54" i="2" s="1"/>
  <c r="E54" i="3" s="1"/>
  <c r="I54" i="3" s="1"/>
  <c r="K54" i="3" s="1"/>
  <c r="E54" i="4" s="1"/>
  <c r="I54" i="4" s="1"/>
  <c r="K54" i="4" s="1"/>
  <c r="E54" i="5" s="1"/>
  <c r="I54" i="5" s="1"/>
  <c r="K54" i="5" s="1"/>
  <c r="E54" i="6" s="1"/>
  <c r="I54" i="6" s="1"/>
  <c r="K54" i="6" s="1"/>
  <c r="K52" i="1"/>
  <c r="E52" i="2" s="1"/>
  <c r="I52" i="2" s="1"/>
  <c r="K52" i="2" s="1"/>
  <c r="E52" i="3" s="1"/>
  <c r="I52" i="3" s="1"/>
  <c r="K52" i="3" s="1"/>
  <c r="E52" i="4" s="1"/>
  <c r="I52" i="4" s="1"/>
  <c r="K52" i="4" s="1"/>
  <c r="E52" i="5" s="1"/>
  <c r="I52" i="5" s="1"/>
  <c r="K52" i="5" s="1"/>
  <c r="E52" i="6" s="1"/>
  <c r="I52" i="6" s="1"/>
  <c r="K52" i="6" s="1"/>
  <c r="K51" i="1"/>
  <c r="E51" i="2" s="1"/>
  <c r="I51" i="2" s="1"/>
  <c r="K51" i="2" s="1"/>
  <c r="E51" i="3" s="1"/>
  <c r="I51" i="3" s="1"/>
  <c r="K51" i="3" s="1"/>
  <c r="E51" i="4" s="1"/>
  <c r="I51" i="4" s="1"/>
  <c r="K51" i="4" s="1"/>
  <c r="E51" i="5" s="1"/>
  <c r="I51" i="5" s="1"/>
  <c r="K51" i="5" s="1"/>
  <c r="E51" i="6" s="1"/>
  <c r="I51" i="6" s="1"/>
  <c r="K51" i="6" s="1"/>
  <c r="K50" i="1"/>
  <c r="E50" i="2" s="1"/>
  <c r="I50" i="2" s="1"/>
  <c r="K50" i="2" s="1"/>
  <c r="E50" i="3" s="1"/>
  <c r="I50" i="3" s="1"/>
  <c r="K50" i="3" s="1"/>
  <c r="E50" i="4" s="1"/>
  <c r="I50" i="4" s="1"/>
  <c r="K50" i="4" s="1"/>
  <c r="E50" i="5" s="1"/>
  <c r="I50" i="5" s="1"/>
  <c r="K50" i="5" s="1"/>
  <c r="E50" i="6" s="1"/>
  <c r="I50" i="6" s="1"/>
  <c r="K50" i="6" s="1"/>
  <c r="K49" i="1"/>
  <c r="E49" i="2" s="1"/>
  <c r="I49" i="2" s="1"/>
  <c r="K49" i="2" s="1"/>
  <c r="E49" i="3" s="1"/>
  <c r="I49" i="3" s="1"/>
  <c r="K49" i="3" s="1"/>
  <c r="E49" i="4" s="1"/>
  <c r="I49" i="4" s="1"/>
  <c r="K49" i="4" s="1"/>
  <c r="E49" i="5" s="1"/>
  <c r="I49" i="5" s="1"/>
  <c r="K49" i="5" s="1"/>
  <c r="E49" i="6" s="1"/>
  <c r="I49" i="6" s="1"/>
  <c r="K49" i="6" s="1"/>
  <c r="K48" i="1"/>
  <c r="E48" i="2" s="1"/>
  <c r="I48" i="2" s="1"/>
  <c r="K48" i="2" s="1"/>
  <c r="E48" i="3" s="1"/>
  <c r="I48" i="3" s="1"/>
  <c r="K48" i="3" s="1"/>
  <c r="E48" i="4" s="1"/>
  <c r="I48" i="4" s="1"/>
  <c r="K48" i="4" s="1"/>
  <c r="E48" i="5" s="1"/>
  <c r="I48" i="5" s="1"/>
  <c r="K48" i="5" s="1"/>
  <c r="E48" i="6" s="1"/>
  <c r="I48" i="6" s="1"/>
  <c r="K48" i="6" s="1"/>
  <c r="K47" i="1"/>
  <c r="E47" i="2" s="1"/>
  <c r="I47" i="2" s="1"/>
  <c r="K47" i="2" s="1"/>
  <c r="E47" i="3" s="1"/>
  <c r="I47" i="3" s="1"/>
  <c r="K47" i="3" s="1"/>
  <c r="E47" i="4" s="1"/>
  <c r="I47" i="4" s="1"/>
  <c r="K47" i="4" s="1"/>
  <c r="E47" i="5" s="1"/>
  <c r="I47" i="5" s="1"/>
  <c r="K47" i="5" s="1"/>
  <c r="E47" i="6" s="1"/>
  <c r="I47" i="6" s="1"/>
  <c r="K47" i="6" s="1"/>
  <c r="K46" i="1"/>
  <c r="E46" i="2" s="1"/>
  <c r="I46" i="2" s="1"/>
  <c r="K46" i="2" s="1"/>
  <c r="E46" i="3" s="1"/>
  <c r="I46" i="3" s="1"/>
  <c r="K46" i="3" s="1"/>
  <c r="E46" i="4" s="1"/>
  <c r="I46" i="4" s="1"/>
  <c r="K46" i="4" s="1"/>
  <c r="E46" i="5" s="1"/>
  <c r="I46" i="5" s="1"/>
  <c r="K46" i="5" s="1"/>
  <c r="E46" i="6" s="1"/>
  <c r="I46" i="6" s="1"/>
  <c r="K46" i="6" s="1"/>
  <c r="K35" i="1"/>
  <c r="E35" i="2" s="1"/>
  <c r="I35" i="2" s="1"/>
  <c r="K35" i="2" s="1"/>
  <c r="E35" i="3" s="1"/>
  <c r="I35" i="3" s="1"/>
  <c r="K35" i="3" s="1"/>
  <c r="E35" i="4" s="1"/>
  <c r="I35" i="4" s="1"/>
  <c r="K35" i="4" s="1"/>
  <c r="E35" i="5" s="1"/>
  <c r="I35" i="5" s="1"/>
  <c r="K35" i="5" s="1"/>
  <c r="E35" i="6" s="1"/>
  <c r="I35" i="6" s="1"/>
  <c r="K35" i="6" s="1"/>
  <c r="K34" i="1"/>
  <c r="E34" i="2" s="1"/>
  <c r="I34" i="2" s="1"/>
  <c r="K34" i="2" s="1"/>
  <c r="E34" i="3" s="1"/>
  <c r="I34" i="3" s="1"/>
  <c r="K34" i="3" s="1"/>
  <c r="E34" i="4" s="1"/>
  <c r="I34" i="4" s="1"/>
  <c r="K34" i="4" s="1"/>
  <c r="E34" i="5" s="1"/>
  <c r="I34" i="5" s="1"/>
  <c r="K34" i="5" s="1"/>
  <c r="E34" i="6" s="1"/>
  <c r="I34" i="6" s="1"/>
  <c r="K34" i="6" s="1"/>
  <c r="K33" i="1"/>
  <c r="E33" i="2" s="1"/>
  <c r="I33" i="2" s="1"/>
  <c r="K33" i="2" s="1"/>
  <c r="E33" i="3" s="1"/>
  <c r="I33" i="3" s="1"/>
  <c r="K33" i="3" s="1"/>
  <c r="E33" i="4" s="1"/>
  <c r="I33" i="4" s="1"/>
  <c r="K33" i="4" s="1"/>
  <c r="E33" i="5" s="1"/>
  <c r="I33" i="5" s="1"/>
  <c r="K33" i="5" s="1"/>
  <c r="E33" i="6" s="1"/>
  <c r="I33" i="6" s="1"/>
  <c r="K33" i="6" s="1"/>
  <c r="K32" i="1"/>
  <c r="E32" i="2" s="1"/>
  <c r="I32" i="2" s="1"/>
  <c r="K32" i="2" s="1"/>
  <c r="E32" i="3" s="1"/>
  <c r="I32" i="3" s="1"/>
  <c r="K32" i="3" s="1"/>
  <c r="E32" i="4" s="1"/>
  <c r="I32" i="4" s="1"/>
  <c r="K32" i="4" s="1"/>
  <c r="E32" i="5" s="1"/>
  <c r="I32" i="5" s="1"/>
  <c r="K32" i="5" s="1"/>
  <c r="E32" i="6" s="1"/>
  <c r="I32" i="6" s="1"/>
  <c r="K32" i="6" s="1"/>
  <c r="K31" i="1"/>
  <c r="E31" i="2" s="1"/>
  <c r="I31" i="2" s="1"/>
  <c r="K31" i="2" s="1"/>
  <c r="E31" i="3" s="1"/>
  <c r="I31" i="3" s="1"/>
  <c r="K31" i="3" s="1"/>
  <c r="E31" i="4" s="1"/>
  <c r="I31" i="4" s="1"/>
  <c r="K31" i="4" s="1"/>
  <c r="E31" i="5" s="1"/>
  <c r="I31" i="5" s="1"/>
  <c r="K31" i="5" s="1"/>
  <c r="E31" i="6" s="1"/>
  <c r="I31" i="6" s="1"/>
  <c r="K31" i="6" s="1"/>
  <c r="K30" i="1"/>
  <c r="E30" i="2" s="1"/>
  <c r="I30" i="2" s="1"/>
  <c r="K30" i="2" s="1"/>
  <c r="E30" i="3" s="1"/>
  <c r="I30" i="3" s="1"/>
  <c r="K30" i="3" s="1"/>
  <c r="E30" i="4" s="1"/>
  <c r="I30" i="4" s="1"/>
  <c r="K30" i="4" s="1"/>
  <c r="E30" i="5" s="1"/>
  <c r="I30" i="5" s="1"/>
  <c r="K30" i="5" s="1"/>
  <c r="E30" i="6" s="1"/>
  <c r="I30" i="6" s="1"/>
  <c r="K30" i="6" s="1"/>
  <c r="K22" i="1"/>
  <c r="E22" i="2" s="1"/>
  <c r="I22" i="2" s="1"/>
  <c r="K22" i="2" s="1"/>
  <c r="E22" i="3" s="1"/>
  <c r="I22" i="3" s="1"/>
  <c r="K22" i="3" s="1"/>
  <c r="E22" i="4" s="1"/>
  <c r="I22" i="4" s="1"/>
  <c r="K22" i="4" s="1"/>
  <c r="E22" i="5" s="1"/>
  <c r="I22" i="5" s="1"/>
  <c r="K22" i="5" s="1"/>
  <c r="E22" i="6" s="1"/>
  <c r="I22" i="6" s="1"/>
  <c r="K22" i="6" s="1"/>
  <c r="K21" i="1"/>
  <c r="E21" i="2" s="1"/>
  <c r="I21" i="2" s="1"/>
  <c r="K21" i="2" s="1"/>
  <c r="E21" i="3" s="1"/>
  <c r="I21" i="3" s="1"/>
  <c r="K21" i="3" s="1"/>
  <c r="E21" i="4" s="1"/>
  <c r="I21" i="4" s="1"/>
  <c r="K21" i="4" s="1"/>
  <c r="E21" i="5" s="1"/>
  <c r="I21" i="5" s="1"/>
  <c r="K21" i="5" s="1"/>
  <c r="E21" i="6" s="1"/>
  <c r="I21" i="6" s="1"/>
  <c r="K21" i="6" s="1"/>
  <c r="K20" i="1"/>
  <c r="E20" i="2" s="1"/>
  <c r="I20" i="2" s="1"/>
  <c r="K20" i="2" s="1"/>
  <c r="E20" i="3" s="1"/>
  <c r="I20" i="3" s="1"/>
  <c r="K20" i="3" s="1"/>
  <c r="E20" i="4" s="1"/>
  <c r="I20" i="4" s="1"/>
  <c r="K20" i="4" s="1"/>
  <c r="E20" i="5" s="1"/>
  <c r="I20" i="5" s="1"/>
  <c r="K20" i="5" s="1"/>
  <c r="E20" i="6" s="1"/>
  <c r="I20" i="6" s="1"/>
  <c r="K20" i="6" s="1"/>
  <c r="K19" i="1"/>
  <c r="E19" i="2" s="1"/>
  <c r="I19" i="2" s="1"/>
  <c r="K19" i="2" s="1"/>
  <c r="E19" i="3" s="1"/>
  <c r="I19" i="3" s="1"/>
  <c r="K19" i="3" s="1"/>
  <c r="E19" i="4" s="1"/>
  <c r="I19" i="4" s="1"/>
  <c r="K19" i="4" s="1"/>
  <c r="E19" i="5" s="1"/>
  <c r="I19" i="5" s="1"/>
  <c r="K19" i="5" s="1"/>
  <c r="E19" i="6" s="1"/>
  <c r="I19" i="6" s="1"/>
  <c r="K19" i="6" s="1"/>
  <c r="K18" i="1"/>
  <c r="E18" i="2" s="1"/>
  <c r="I18" i="2" s="1"/>
  <c r="K18" i="2" s="1"/>
  <c r="E18" i="3" s="1"/>
  <c r="I18" i="3" s="1"/>
  <c r="K18" i="3" s="1"/>
  <c r="E18" i="4" s="1"/>
  <c r="I18" i="4" s="1"/>
  <c r="K18" i="4" s="1"/>
  <c r="E18" i="5" s="1"/>
  <c r="I18" i="5" s="1"/>
  <c r="K18" i="5" s="1"/>
  <c r="E18" i="6" s="1"/>
  <c r="I18" i="6" s="1"/>
  <c r="K18" i="6" s="1"/>
  <c r="K17" i="1"/>
  <c r="E17" i="2" s="1"/>
  <c r="I17" i="2" s="1"/>
  <c r="K17" i="2" s="1"/>
  <c r="E17" i="3" s="1"/>
  <c r="I17" i="3" s="1"/>
  <c r="K17" i="3" s="1"/>
  <c r="E17" i="4" s="1"/>
  <c r="I17" i="4" s="1"/>
  <c r="K17" i="4" s="1"/>
  <c r="E17" i="5" s="1"/>
  <c r="I17" i="5" s="1"/>
  <c r="K17" i="5" s="1"/>
  <c r="E17" i="6" s="1"/>
  <c r="I17" i="6" s="1"/>
  <c r="K17" i="6" s="1"/>
  <c r="K16" i="1"/>
  <c r="E16" i="2" s="1"/>
  <c r="I16" i="2" s="1"/>
  <c r="K16" i="2" s="1"/>
  <c r="E16" i="3" s="1"/>
  <c r="I16" i="3" s="1"/>
  <c r="K16" i="3" s="1"/>
  <c r="E16" i="4" s="1"/>
  <c r="I16" i="4" s="1"/>
  <c r="K16" i="4" s="1"/>
  <c r="E16" i="5" s="1"/>
  <c r="I16" i="5" s="1"/>
  <c r="K16" i="5" s="1"/>
  <c r="E16" i="6" s="1"/>
  <c r="I16" i="6" s="1"/>
  <c r="K16" i="6" s="1"/>
  <c r="K15" i="1"/>
  <c r="E15" i="2" s="1"/>
  <c r="I15" i="2" s="1"/>
  <c r="K15" i="2" s="1"/>
  <c r="E15" i="3" s="1"/>
  <c r="I15" i="3" s="1"/>
  <c r="K15" i="3" s="1"/>
  <c r="E15" i="4" s="1"/>
  <c r="I15" i="4" s="1"/>
  <c r="K15" i="4" s="1"/>
  <c r="E15" i="5" s="1"/>
  <c r="I15" i="5" s="1"/>
  <c r="K15" i="5" s="1"/>
  <c r="E15" i="6" s="1"/>
  <c r="I15" i="6" s="1"/>
  <c r="K15" i="6" s="1"/>
  <c r="K14" i="1"/>
  <c r="E14" i="2" s="1"/>
  <c r="I14" i="2" s="1"/>
  <c r="K14" i="2" s="1"/>
  <c r="E14" i="3" s="1"/>
  <c r="I14" i="3" s="1"/>
  <c r="K14" i="3" s="1"/>
  <c r="E14" i="4" s="1"/>
  <c r="I14" i="4" s="1"/>
  <c r="K14" i="4" s="1"/>
  <c r="E14" i="5" s="1"/>
  <c r="I14" i="5" s="1"/>
  <c r="K14" i="5" s="1"/>
  <c r="E14" i="6" s="1"/>
  <c r="I14" i="6" s="1"/>
  <c r="K14" i="6" s="1"/>
  <c r="K13" i="1"/>
  <c r="E13" i="2" s="1"/>
  <c r="I13" i="2" s="1"/>
  <c r="K13" i="2" s="1"/>
  <c r="E13" i="3" s="1"/>
  <c r="I13" i="3" s="1"/>
  <c r="K13" i="3" s="1"/>
  <c r="E13" i="4" s="1"/>
  <c r="I13" i="4" s="1"/>
  <c r="K13" i="4" s="1"/>
  <c r="E13" i="5" s="1"/>
  <c r="I13" i="5" s="1"/>
  <c r="K13" i="5" s="1"/>
  <c r="E13" i="6" s="1"/>
  <c r="I13" i="6" s="1"/>
  <c r="K13" i="6" s="1"/>
  <c r="K12" i="1"/>
  <c r="E12" i="2" s="1"/>
  <c r="I12" i="2" s="1"/>
  <c r="K12" i="2" s="1"/>
  <c r="E12" i="3" s="1"/>
  <c r="I12" i="3" s="1"/>
  <c r="K12" i="3" s="1"/>
  <c r="E12" i="4" s="1"/>
  <c r="I12" i="4" s="1"/>
  <c r="K12" i="4" s="1"/>
  <c r="E12" i="5" s="1"/>
  <c r="I12" i="5" s="1"/>
  <c r="K12" i="5" s="1"/>
  <c r="E12" i="6" s="1"/>
  <c r="I12" i="6" s="1"/>
  <c r="K12" i="6" s="1"/>
  <c r="K11" i="1"/>
  <c r="E11" i="2" s="1"/>
  <c r="I11" i="2" s="1"/>
  <c r="K11" i="2" s="1"/>
  <c r="E11" i="3" s="1"/>
  <c r="I11" i="3" s="1"/>
  <c r="K11" i="3" s="1"/>
  <c r="E11" i="4" s="1"/>
  <c r="I11" i="4" s="1"/>
  <c r="K11" i="4" s="1"/>
  <c r="E11" i="5" s="1"/>
  <c r="I11" i="5" s="1"/>
  <c r="K11" i="5" s="1"/>
  <c r="E11" i="6" s="1"/>
  <c r="I11" i="6" s="1"/>
  <c r="K11" i="6" s="1"/>
  <c r="K10" i="1"/>
  <c r="E10" i="2" s="1"/>
  <c r="I10" i="2" s="1"/>
  <c r="K10" i="2" s="1"/>
  <c r="E10" i="3" s="1"/>
  <c r="I10" i="3" s="1"/>
  <c r="K10" i="3" s="1"/>
  <c r="E10" i="4" s="1"/>
  <c r="I10" i="4" s="1"/>
  <c r="K10" i="4" s="1"/>
  <c r="E10" i="5" s="1"/>
  <c r="I10" i="5" s="1"/>
  <c r="K10" i="5" s="1"/>
  <c r="E10" i="6" s="1"/>
  <c r="I10" i="6" s="1"/>
  <c r="K10" i="6" s="1"/>
  <c r="K9" i="1"/>
  <c r="E9" i="2" s="1"/>
  <c r="I9" i="2" s="1"/>
  <c r="K9" i="2" s="1"/>
  <c r="E9" i="3" s="1"/>
  <c r="I9" i="3" s="1"/>
  <c r="K9" i="3" s="1"/>
  <c r="E9" i="4" s="1"/>
  <c r="I9" i="4" s="1"/>
  <c r="K9" i="4" s="1"/>
  <c r="E9" i="5" s="1"/>
  <c r="I9" i="5" s="1"/>
  <c r="K9" i="5" s="1"/>
  <c r="E9" i="6" s="1"/>
  <c r="I9" i="6" s="1"/>
  <c r="K9" i="6" s="1"/>
  <c r="K8" i="1"/>
  <c r="E8" i="2" s="1"/>
  <c r="K7" i="1"/>
  <c r="E7" i="2" s="1"/>
  <c r="I7" i="2" s="1"/>
  <c r="K7" i="2" s="1"/>
  <c r="E7" i="3" s="1"/>
  <c r="I7" i="3" s="1"/>
  <c r="K7" i="3" s="1"/>
  <c r="E7" i="4" s="1"/>
  <c r="I7" i="4" s="1"/>
  <c r="K7" i="4" s="1"/>
  <c r="E7" i="5" s="1"/>
  <c r="I7" i="5" s="1"/>
  <c r="K7" i="5" s="1"/>
  <c r="E7" i="6" s="1"/>
  <c r="I7" i="6" s="1"/>
  <c r="K7" i="6" s="1"/>
  <c r="B64" i="1" l="1"/>
  <c r="D59" i="1"/>
  <c r="E41" i="5"/>
  <c r="I41" i="5" s="1"/>
  <c r="K41" i="5" s="1"/>
  <c r="E41" i="6" s="1"/>
  <c r="I41" i="6" s="1"/>
  <c r="K41" i="6" s="1"/>
  <c r="I8" i="2"/>
  <c r="E56" i="1"/>
  <c r="K53" i="1"/>
  <c r="E53" i="2" s="1"/>
  <c r="I53" i="2" s="1"/>
  <c r="K53" i="2" s="1"/>
  <c r="E53" i="3" s="1"/>
  <c r="I53" i="3" s="1"/>
  <c r="K53" i="3" s="1"/>
  <c r="E53" i="4" s="1"/>
  <c r="I53" i="4" s="1"/>
  <c r="K53" i="4" s="1"/>
  <c r="E53" i="5" s="1"/>
  <c r="I53" i="5" s="1"/>
  <c r="K53" i="5" s="1"/>
  <c r="E53" i="6" s="1"/>
  <c r="I53" i="6" s="1"/>
  <c r="K53" i="6" s="1"/>
  <c r="K6" i="1"/>
  <c r="E6" i="2" s="1"/>
  <c r="I6" i="2" s="1"/>
  <c r="J55" i="1"/>
  <c r="J56" i="1" s="1"/>
  <c r="K6" i="2" l="1"/>
  <c r="E6" i="3" s="1"/>
  <c r="I6" i="3" s="1"/>
  <c r="K6" i="3" s="1"/>
  <c r="E6" i="4" s="1"/>
  <c r="I6" i="4" s="1"/>
  <c r="I62" i="2"/>
  <c r="B62" i="1"/>
  <c r="K8" i="2"/>
  <c r="I62" i="1"/>
  <c r="I76" i="1" s="1"/>
  <c r="K55" i="1"/>
  <c r="K6" i="4" l="1"/>
  <c r="K62" i="2"/>
  <c r="E8" i="3"/>
  <c r="D70" i="1"/>
  <c r="D76" i="1" s="1"/>
  <c r="B76" i="1"/>
  <c r="K56" i="1"/>
  <c r="J70" i="1"/>
  <c r="E6" i="5" l="1"/>
  <c r="I8" i="3"/>
  <c r="E62" i="3"/>
  <c r="J76" i="1"/>
  <c r="J77" i="1" s="1"/>
  <c r="E62" i="2"/>
  <c r="K76" i="1"/>
  <c r="E76" i="1"/>
  <c r="B69" i="2" s="1"/>
  <c r="I6" i="5" l="1"/>
  <c r="K8" i="3"/>
  <c r="I62" i="3"/>
  <c r="I69" i="2"/>
  <c r="B82" i="2"/>
  <c r="J83" i="2"/>
  <c r="K62" i="3" l="1"/>
  <c r="E62" i="4" s="1"/>
  <c r="E8" i="4"/>
  <c r="I8" i="4" s="1"/>
  <c r="K6" i="5"/>
  <c r="E6" i="6" s="1"/>
  <c r="I68" i="2"/>
  <c r="I82" i="2" s="1"/>
  <c r="K82" i="2" s="1"/>
  <c r="E82" i="2"/>
  <c r="B69" i="3" s="1"/>
  <c r="I6" i="6" l="1"/>
  <c r="K8" i="4"/>
  <c r="I62" i="4"/>
  <c r="I69" i="3"/>
  <c r="I82" i="3" s="1"/>
  <c r="B82" i="3"/>
  <c r="E82" i="3" s="1"/>
  <c r="B69" i="4" s="1"/>
  <c r="B82" i="4" s="1"/>
  <c r="K6" i="6" l="1"/>
  <c r="E8" i="5"/>
  <c r="K62" i="4"/>
  <c r="E87" i="4"/>
  <c r="E88" i="4" s="1"/>
  <c r="E82" i="4"/>
  <c r="B69" i="5" s="1"/>
  <c r="B82" i="5" s="1"/>
  <c r="K82" i="3"/>
  <c r="I8" i="5" l="1"/>
  <c r="E62" i="5"/>
  <c r="E82" i="5"/>
  <c r="B69" i="6" s="1"/>
  <c r="B82" i="6" s="1"/>
  <c r="E82" i="6" s="1"/>
  <c r="I69" i="4"/>
  <c r="I82" i="4" s="1"/>
  <c r="K82" i="4" s="1"/>
  <c r="I69" i="5" s="1"/>
  <c r="I82" i="5" s="1"/>
  <c r="K82" i="5" s="1"/>
  <c r="I69" i="6" s="1"/>
  <c r="I82" i="6" s="1"/>
  <c r="K82" i="6" s="1"/>
  <c r="K8" i="5" l="1"/>
  <c r="I62" i="5"/>
  <c r="K62" i="5" l="1"/>
  <c r="E8" i="6"/>
  <c r="I8" i="6" l="1"/>
  <c r="E62" i="6"/>
  <c r="K8" i="6" l="1"/>
  <c r="K62" i="6" s="1"/>
  <c r="I62" i="6"/>
</calcChain>
</file>

<file path=xl/sharedStrings.xml><?xml version="1.0" encoding="utf-8"?>
<sst xmlns="http://schemas.openxmlformats.org/spreadsheetml/2006/main" count="778" uniqueCount="152">
  <si>
    <t xml:space="preserve">RENT STATEMENT </t>
  </si>
  <si>
    <t>FOR THE MONTH OF JULY 2021</t>
  </si>
  <si>
    <t>NAME</t>
  </si>
  <si>
    <t>NO</t>
  </si>
  <si>
    <t>DEP BAL</t>
  </si>
  <si>
    <t>B/F</t>
  </si>
  <si>
    <t>RENT</t>
  </si>
  <si>
    <t>WATER</t>
  </si>
  <si>
    <t>GARBAGE</t>
  </si>
  <si>
    <t>DUE BILL</t>
  </si>
  <si>
    <t>PAID</t>
  </si>
  <si>
    <t>BAL</t>
  </si>
  <si>
    <t>A 1</t>
  </si>
  <si>
    <t>A 2</t>
  </si>
  <si>
    <t>A 3</t>
  </si>
  <si>
    <t>A 4</t>
  </si>
  <si>
    <t>A 5</t>
  </si>
  <si>
    <t>A 6</t>
  </si>
  <si>
    <t>A 7</t>
  </si>
  <si>
    <t>A 8</t>
  </si>
  <si>
    <t>A 9</t>
  </si>
  <si>
    <t>A 10</t>
  </si>
  <si>
    <t>A 11</t>
  </si>
  <si>
    <t>A 12</t>
  </si>
  <si>
    <t>A 13</t>
  </si>
  <si>
    <t>A 14</t>
  </si>
  <si>
    <t>A 15</t>
  </si>
  <si>
    <t>A 16</t>
  </si>
  <si>
    <t>A 17</t>
  </si>
  <si>
    <t>A 18</t>
  </si>
  <si>
    <t>B 1</t>
  </si>
  <si>
    <t>B 2</t>
  </si>
  <si>
    <t>B 3</t>
  </si>
  <si>
    <t xml:space="preserve"> B 4</t>
  </si>
  <si>
    <t xml:space="preserve"> B  5</t>
  </si>
  <si>
    <t xml:space="preserve"> B 6</t>
  </si>
  <si>
    <t xml:space="preserve">TOTAL </t>
  </si>
  <si>
    <t>EXPECTED</t>
  </si>
  <si>
    <t xml:space="preserve">DETAILS </t>
  </si>
  <si>
    <t xml:space="preserve">CR </t>
  </si>
  <si>
    <t>DR</t>
  </si>
  <si>
    <t>BL</t>
  </si>
  <si>
    <t>CR</t>
  </si>
  <si>
    <t>JULY</t>
  </si>
  <si>
    <t>BF</t>
  </si>
  <si>
    <t>DEPOSIT</t>
  </si>
  <si>
    <t>ARREARS</t>
  </si>
  <si>
    <t>WATER DEPOSIT</t>
  </si>
  <si>
    <t>PAYMENTS</t>
  </si>
  <si>
    <t xml:space="preserve"> </t>
  </si>
  <si>
    <t>COMMISION</t>
  </si>
  <si>
    <t>TOTAL</t>
  </si>
  <si>
    <t>PREPARED BY</t>
  </si>
  <si>
    <t>APPROVED BY</t>
  </si>
  <si>
    <t xml:space="preserve">RECEIVED  BY </t>
  </si>
  <si>
    <t>FLORENCE</t>
  </si>
  <si>
    <t>GRACE</t>
  </si>
  <si>
    <t>A 19</t>
  </si>
  <si>
    <t>A 20</t>
  </si>
  <si>
    <t>A 21</t>
  </si>
  <si>
    <t>A 22</t>
  </si>
  <si>
    <t>A 23</t>
  </si>
  <si>
    <t>A 24</t>
  </si>
  <si>
    <t xml:space="preserve"> B  7</t>
  </si>
  <si>
    <t xml:space="preserve"> B  8</t>
  </si>
  <si>
    <t xml:space="preserve"> B  9</t>
  </si>
  <si>
    <t xml:space="preserve"> B  10</t>
  </si>
  <si>
    <t xml:space="preserve"> B  11</t>
  </si>
  <si>
    <t xml:space="preserve"> B  12</t>
  </si>
  <si>
    <t xml:space="preserve"> B  13</t>
  </si>
  <si>
    <t xml:space="preserve"> B  14</t>
  </si>
  <si>
    <t xml:space="preserve"> B  15</t>
  </si>
  <si>
    <t xml:space="preserve"> B  16</t>
  </si>
  <si>
    <t xml:space="preserve"> B  17</t>
  </si>
  <si>
    <t xml:space="preserve"> B  18</t>
  </si>
  <si>
    <t xml:space="preserve"> B  19</t>
  </si>
  <si>
    <t xml:space="preserve"> B  20</t>
  </si>
  <si>
    <t xml:space="preserve"> B  21</t>
  </si>
  <si>
    <t xml:space="preserve"> B  22</t>
  </si>
  <si>
    <t xml:space="preserve"> B  23</t>
  </si>
  <si>
    <t xml:space="preserve"> B  24</t>
  </si>
  <si>
    <t>E</t>
  </si>
  <si>
    <t>JESSE</t>
  </si>
  <si>
    <t>ROSE MISULA</t>
  </si>
  <si>
    <t>SOSTIPETER OTIENO</t>
  </si>
  <si>
    <t>JAVETH LANYA</t>
  </si>
  <si>
    <t>CHRISTINE NGINA</t>
  </si>
  <si>
    <t>MONICA NJAGI</t>
  </si>
  <si>
    <t>JOHN JUMA</t>
  </si>
  <si>
    <t>MORINE OTIENO</t>
  </si>
  <si>
    <t>BARRACK OLUOCH</t>
  </si>
  <si>
    <t>GEORGE KAMANDA</t>
  </si>
  <si>
    <t>STEVE MUTORO</t>
  </si>
  <si>
    <t>NICODEMUS MARAMBA</t>
  </si>
  <si>
    <t>TIVEN MOYI</t>
  </si>
  <si>
    <t>CATHERINE</t>
  </si>
  <si>
    <t>WATER DEP</t>
  </si>
  <si>
    <t>PAID ON 10/7</t>
  </si>
  <si>
    <t>LL</t>
  </si>
  <si>
    <t>JULIAN ORIMBO</t>
  </si>
  <si>
    <t>SHADRACK NDERE</t>
  </si>
  <si>
    <t>JAVETH PAID LL</t>
  </si>
  <si>
    <t>NEW</t>
  </si>
  <si>
    <t>ENOCK</t>
  </si>
  <si>
    <t>VACCANT</t>
  </si>
  <si>
    <t>LETTING FEE</t>
  </si>
  <si>
    <t>GARBAGGE</t>
  </si>
  <si>
    <t>MAINA WACHIRA</t>
  </si>
  <si>
    <t>LETTING FEE A10</t>
  </si>
  <si>
    <t>JERAD BOSIRE</t>
  </si>
  <si>
    <t>JUSTUS OIRA</t>
  </si>
  <si>
    <t>PAID ON9/8</t>
  </si>
  <si>
    <t>PAID ON7/8</t>
  </si>
  <si>
    <t>MAIMUNA</t>
  </si>
  <si>
    <t>SHOP 1</t>
  </si>
  <si>
    <t>SHOP 2</t>
  </si>
  <si>
    <t>SHOP 3</t>
  </si>
  <si>
    <t>SHOP 4</t>
  </si>
  <si>
    <t>SHOP 5</t>
  </si>
  <si>
    <t>SHOP 6</t>
  </si>
  <si>
    <t>SHOP 7</t>
  </si>
  <si>
    <t>AUGUST</t>
  </si>
  <si>
    <t>FOR THE MONTH OF AUGUST 2021</t>
  </si>
  <si>
    <t>GARBAGE PAID ON 24/8</t>
  </si>
  <si>
    <t>JAVAN PAID LL</t>
  </si>
  <si>
    <t>EDWARD WANJALA</t>
  </si>
  <si>
    <t>CATHERINE MUSAU</t>
  </si>
  <si>
    <t>CATHERINE SHANZU</t>
  </si>
  <si>
    <t>GRACE WANJIRU</t>
  </si>
  <si>
    <t>PAID ON 10/9</t>
  </si>
  <si>
    <t>PETER</t>
  </si>
  <si>
    <t>GARBAGE PAID ON 16/9</t>
  </si>
  <si>
    <t>FOR THE MONTH OF SEPTEMBER 2021</t>
  </si>
  <si>
    <t>SEPTEMBER</t>
  </si>
  <si>
    <t>FOR THE MONTH OF OCTOBER 2021</t>
  </si>
  <si>
    <t xml:space="preserve">GARBAGE </t>
  </si>
  <si>
    <t>MELISA MAINA</t>
  </si>
  <si>
    <t>PAID ON 8/10</t>
  </si>
  <si>
    <t>DEPOSIT REFUND TEVIN A10</t>
  </si>
  <si>
    <t>PAID ON 12/10</t>
  </si>
  <si>
    <t>JESSEE</t>
  </si>
  <si>
    <t>FOR THE MONTH OF NOVEMBER 2021</t>
  </si>
  <si>
    <t>NOV</t>
  </si>
  <si>
    <t>NOVEMBER</t>
  </si>
  <si>
    <t>KAMANDA VACCATED</t>
  </si>
  <si>
    <t>CARETAKER</t>
  </si>
  <si>
    <t>LOAN</t>
  </si>
  <si>
    <t>PAID ON 10/11</t>
  </si>
  <si>
    <t>BRIAN</t>
  </si>
  <si>
    <t>FOR THE MONTH OF DECEMBER 2021</t>
  </si>
  <si>
    <t>DECEMBER</t>
  </si>
  <si>
    <t>JOEL SERUKUNDO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</si>
</sst>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B0F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u/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Calibri"/>
      <family val="2"/>
      <scheme val="minor"/>
    </font>
    <font>
      <sz val="12"/>
      <name val="Times New Roman"/>
      <family val="1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164" fontId="8" fillId="0" borderId="1" xfId="0" applyNumberFormat="1" applyFont="1" applyBorder="1" applyAlignment="1">
      <alignment horizontal="right"/>
    </xf>
    <xf numFmtId="164" fontId="5" fillId="0" borderId="1" xfId="1" applyNumberFormat="1" applyFont="1" applyBorder="1" applyAlignment="1">
      <alignment horizontal="right"/>
    </xf>
    <xf numFmtId="164" fontId="5" fillId="0" borderId="2" xfId="1" applyNumberFormat="1" applyFont="1" applyBorder="1" applyAlignment="1">
      <alignment horizontal="right"/>
    </xf>
    <xf numFmtId="0" fontId="8" fillId="0" borderId="1" xfId="0" applyFont="1" applyFill="1" applyBorder="1"/>
    <xf numFmtId="164" fontId="9" fillId="0" borderId="1" xfId="1" applyNumberFormat="1" applyFont="1" applyBorder="1" applyAlignment="1">
      <alignment horizontal="right"/>
    </xf>
    <xf numFmtId="164" fontId="9" fillId="0" borderId="2" xfId="1" applyNumberFormat="1" applyFont="1" applyBorder="1" applyAlignment="1">
      <alignment horizontal="right"/>
    </xf>
    <xf numFmtId="0" fontId="5" fillId="0" borderId="1" xfId="0" applyFont="1" applyFill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/>
    <xf numFmtId="0" fontId="5" fillId="0" borderId="1" xfId="0" applyFont="1" applyBorder="1" applyAlignment="1">
      <alignment horizontal="right"/>
    </xf>
    <xf numFmtId="0" fontId="5" fillId="0" borderId="2" xfId="0" applyFont="1" applyBorder="1" applyAlignment="1">
      <alignment horizontal="right"/>
    </xf>
    <xf numFmtId="0" fontId="5" fillId="0" borderId="3" xfId="0" applyFont="1" applyFill="1" applyBorder="1"/>
    <xf numFmtId="0" fontId="5" fillId="0" borderId="1" xfId="0" applyFont="1" applyBorder="1"/>
    <xf numFmtId="43" fontId="5" fillId="0" borderId="1" xfId="1" applyFont="1" applyBorder="1" applyAlignment="1">
      <alignment horizontal="left"/>
    </xf>
    <xf numFmtId="0" fontId="5" fillId="0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1" xfId="0" applyFont="1" applyBorder="1"/>
    <xf numFmtId="0" fontId="4" fillId="0" borderId="1" xfId="0" applyFont="1" applyBorder="1"/>
    <xf numFmtId="164" fontId="4" fillId="0" borderId="2" xfId="0" applyNumberFormat="1" applyFont="1" applyBorder="1" applyAlignment="1">
      <alignment horizontal="right"/>
    </xf>
    <xf numFmtId="164" fontId="5" fillId="0" borderId="2" xfId="0" applyNumberFormat="1" applyFont="1" applyBorder="1" applyAlignment="1">
      <alignment horizontal="right"/>
    </xf>
    <xf numFmtId="164" fontId="4" fillId="0" borderId="5" xfId="0" applyNumberFormat="1" applyFont="1" applyBorder="1" applyAlignment="1">
      <alignment horizontal="right"/>
    </xf>
    <xf numFmtId="164" fontId="5" fillId="0" borderId="4" xfId="1" applyNumberFormat="1" applyFont="1" applyBorder="1" applyAlignment="1">
      <alignment horizontal="right"/>
    </xf>
    <xf numFmtId="0" fontId="10" fillId="0" borderId="1" xfId="0" applyFont="1" applyBorder="1"/>
    <xf numFmtId="0" fontId="11" fillId="0" borderId="0" xfId="0" applyFont="1"/>
    <xf numFmtId="0" fontId="12" fillId="0" borderId="0" xfId="0" applyFont="1"/>
    <xf numFmtId="0" fontId="12" fillId="0" borderId="6" xfId="0" applyFont="1" applyBorder="1"/>
    <xf numFmtId="0" fontId="12" fillId="0" borderId="0" xfId="0" applyFont="1" applyBorder="1"/>
    <xf numFmtId="0" fontId="13" fillId="0" borderId="0" xfId="0" applyFont="1"/>
    <xf numFmtId="0" fontId="12" fillId="0" borderId="1" xfId="0" applyFont="1" applyBorder="1"/>
    <xf numFmtId="0" fontId="13" fillId="0" borderId="1" xfId="0" applyFont="1" applyBorder="1"/>
    <xf numFmtId="3" fontId="13" fillId="0" borderId="1" xfId="0" applyNumberFormat="1" applyFont="1" applyBorder="1"/>
    <xf numFmtId="164" fontId="13" fillId="0" borderId="1" xfId="0" applyNumberFormat="1" applyFont="1" applyBorder="1"/>
    <xf numFmtId="16" fontId="13" fillId="0" borderId="1" xfId="0" applyNumberFormat="1" applyFont="1" applyBorder="1"/>
    <xf numFmtId="9" fontId="13" fillId="0" borderId="1" xfId="0" applyNumberFormat="1" applyFont="1" applyBorder="1"/>
    <xf numFmtId="14" fontId="12" fillId="0" borderId="1" xfId="0" applyNumberFormat="1" applyFont="1" applyBorder="1"/>
    <xf numFmtId="9" fontId="13" fillId="0" borderId="0" xfId="0" applyNumberFormat="1" applyFont="1"/>
    <xf numFmtId="14" fontId="13" fillId="0" borderId="1" xfId="0" applyNumberFormat="1" applyFont="1" applyBorder="1"/>
    <xf numFmtId="3" fontId="12" fillId="0" borderId="1" xfId="0" applyNumberFormat="1" applyFont="1" applyBorder="1"/>
    <xf numFmtId="3" fontId="13" fillId="0" borderId="0" xfId="0" applyNumberFormat="1" applyFont="1"/>
    <xf numFmtId="43" fontId="13" fillId="0" borderId="0" xfId="1" applyFont="1" applyFill="1" applyBorder="1"/>
    <xf numFmtId="0" fontId="13" fillId="0" borderId="0" xfId="0" applyFont="1" applyBorder="1"/>
    <xf numFmtId="164" fontId="13" fillId="0" borderId="0" xfId="0" applyNumberFormat="1" applyFont="1" applyBorder="1"/>
    <xf numFmtId="0" fontId="13" fillId="0" borderId="7" xfId="0" applyFont="1" applyBorder="1"/>
    <xf numFmtId="0" fontId="11" fillId="0" borderId="1" xfId="0" applyFont="1" applyBorder="1"/>
    <xf numFmtId="0" fontId="5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0" fillId="0" borderId="0" xfId="0" applyNumberFormat="1"/>
    <xf numFmtId="164" fontId="0" fillId="0" borderId="0" xfId="0" applyNumberFormat="1"/>
    <xf numFmtId="164" fontId="11" fillId="0" borderId="1" xfId="0" applyNumberFormat="1" applyFont="1" applyBorder="1"/>
    <xf numFmtId="0" fontId="5" fillId="0" borderId="5" xfId="0" applyFont="1" applyBorder="1"/>
    <xf numFmtId="164" fontId="9" fillId="0" borderId="4" xfId="1" applyNumberFormat="1" applyFont="1" applyBorder="1" applyAlignment="1">
      <alignment horizontal="right"/>
    </xf>
    <xf numFmtId="164" fontId="9" fillId="0" borderId="5" xfId="1" applyNumberFormat="1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11" fillId="0" borderId="0" xfId="0" applyNumberFormat="1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DWARD%20MWIRIG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EMBER 19"/>
      <sheetName val="JANUARY 20"/>
      <sheetName val="FEBRUARY 20"/>
      <sheetName val="MARCH 20"/>
      <sheetName val="APRIL 20"/>
      <sheetName val="MAY 20"/>
      <sheetName val="JUNE 20"/>
      <sheetName val="JULY 20"/>
      <sheetName val="AUGUST 20"/>
      <sheetName val="SEPTEMBER 20"/>
      <sheetName val="OCTOBER 20"/>
      <sheetName val="NOVEMBER20"/>
      <sheetName val="DECEMBER 20"/>
      <sheetName val="JANUARY 21"/>
      <sheetName val="FEBRUARY21"/>
      <sheetName val="MARCH 21"/>
      <sheetName val="APRIL 21"/>
      <sheetName val="MAY 21"/>
      <sheetName val="JUNE 21"/>
      <sheetName val="JULY 21"/>
      <sheetName val="AUGUST 21"/>
      <sheetName val="SEPT 21"/>
      <sheetName val="OCT21"/>
      <sheetName val="NOVEMBER 21"/>
      <sheetName val="DECEMBER 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77">
          <cell r="J77">
            <v>-77214</v>
          </cell>
        </row>
      </sheetData>
      <sheetData sheetId="13">
        <row r="78">
          <cell r="J78">
            <v>-68439</v>
          </cell>
        </row>
      </sheetData>
      <sheetData sheetId="14">
        <row r="40">
          <cell r="E40">
            <v>179500</v>
          </cell>
        </row>
      </sheetData>
      <sheetData sheetId="15">
        <row r="40">
          <cell r="C40">
            <v>0</v>
          </cell>
        </row>
      </sheetData>
      <sheetData sheetId="16">
        <row r="40">
          <cell r="E40">
            <v>174000</v>
          </cell>
        </row>
      </sheetData>
      <sheetData sheetId="17">
        <row r="40">
          <cell r="E40">
            <v>180000</v>
          </cell>
        </row>
      </sheetData>
      <sheetData sheetId="18">
        <row r="39">
          <cell r="J39">
            <v>0</v>
          </cell>
        </row>
        <row r="40">
          <cell r="J40">
            <v>33038</v>
          </cell>
        </row>
        <row r="62">
          <cell r="J62" t="str">
            <v>BL</v>
          </cell>
        </row>
      </sheetData>
      <sheetData sheetId="19">
        <row r="40">
          <cell r="E40">
            <v>156000</v>
          </cell>
        </row>
      </sheetData>
      <sheetData sheetId="20">
        <row r="40">
          <cell r="E40">
            <v>150000</v>
          </cell>
        </row>
      </sheetData>
      <sheetData sheetId="21">
        <row r="40">
          <cell r="E40">
            <v>154000</v>
          </cell>
        </row>
      </sheetData>
      <sheetData sheetId="22">
        <row r="40">
          <cell r="E40">
            <v>160000</v>
          </cell>
        </row>
      </sheetData>
      <sheetData sheetId="23">
        <row r="40">
          <cell r="I40">
            <v>188649</v>
          </cell>
        </row>
      </sheetData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7" workbookViewId="0">
      <selection activeCell="M39" sqref="M39"/>
    </sheetView>
  </sheetViews>
  <sheetFormatPr defaultRowHeight="15" x14ac:dyDescent="0.25"/>
  <cols>
    <col min="1" max="1" width="22.5703125" customWidth="1"/>
    <col min="2" max="2" width="12.7109375" customWidth="1"/>
    <col min="3" max="3" width="14.42578125" bestFit="1" customWidth="1"/>
    <col min="4" max="4" width="12.85546875" customWidth="1"/>
    <col min="5" max="5" width="11.42578125" customWidth="1"/>
    <col min="6" max="6" width="11.85546875" customWidth="1"/>
    <col min="8" max="8" width="11.28515625" customWidth="1"/>
    <col min="9" max="9" width="14.7109375" customWidth="1"/>
    <col min="10" max="10" width="11" customWidth="1"/>
    <col min="11" max="11" width="14" customWidth="1"/>
  </cols>
  <sheetData>
    <row r="1" spans="1:12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2" ht="15.75" x14ac:dyDescent="0.25">
      <c r="A2" s="1"/>
      <c r="B2" s="1"/>
      <c r="C2" s="1"/>
      <c r="D2" s="3"/>
      <c r="E2" s="3"/>
      <c r="F2" s="3" t="s">
        <v>82</v>
      </c>
      <c r="G2" s="4"/>
      <c r="H2" s="3" t="s">
        <v>81</v>
      </c>
      <c r="I2" s="5"/>
      <c r="J2" s="4"/>
      <c r="K2" s="4"/>
    </row>
    <row r="3" spans="1:12" ht="15.75" x14ac:dyDescent="0.25">
      <c r="A3" s="4"/>
      <c r="B3" s="3"/>
      <c r="C3" s="3"/>
      <c r="D3" s="3"/>
      <c r="E3" s="3"/>
      <c r="F3" s="3" t="s">
        <v>0</v>
      </c>
      <c r="G3" s="3"/>
      <c r="H3" s="2"/>
      <c r="I3" s="6"/>
      <c r="J3" s="4"/>
      <c r="K3" s="4"/>
    </row>
    <row r="4" spans="1:12" ht="15.75" x14ac:dyDescent="0.25">
      <c r="A4" s="3"/>
      <c r="B4" s="4"/>
      <c r="C4" s="4"/>
      <c r="D4" s="1"/>
      <c r="E4" s="3" t="s">
        <v>1</v>
      </c>
      <c r="F4" s="3"/>
      <c r="G4" s="1"/>
      <c r="H4" s="3"/>
      <c r="I4" s="7"/>
      <c r="J4" s="7"/>
      <c r="K4" s="7"/>
    </row>
    <row r="5" spans="1:12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2" ht="15.75" x14ac:dyDescent="0.25">
      <c r="A6" s="12"/>
      <c r="B6" s="13" t="s">
        <v>12</v>
      </c>
      <c r="C6" s="60"/>
      <c r="D6" s="14"/>
      <c r="E6" s="15"/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2" ht="15.75" x14ac:dyDescent="0.25">
      <c r="A7" s="18"/>
      <c r="B7" s="13" t="s">
        <v>13</v>
      </c>
      <c r="C7" s="60"/>
      <c r="D7" s="14"/>
      <c r="E7" s="15"/>
      <c r="F7" s="19"/>
      <c r="G7" s="20"/>
      <c r="H7" s="19"/>
      <c r="I7" s="16">
        <f t="shared" ref="I7:I55" si="0">C7+D7+E7+F7+G7+H7</f>
        <v>0</v>
      </c>
      <c r="J7" s="16"/>
      <c r="K7" s="16">
        <f>I7-J7</f>
        <v>0</v>
      </c>
    </row>
    <row r="8" spans="1:12" ht="15.75" x14ac:dyDescent="0.25">
      <c r="A8" s="21" t="s">
        <v>83</v>
      </c>
      <c r="B8" s="13" t="s">
        <v>14</v>
      </c>
      <c r="C8" s="60"/>
      <c r="D8" s="14"/>
      <c r="E8" s="15"/>
      <c r="F8" s="19">
        <v>12000</v>
      </c>
      <c r="G8" s="20">
        <v>300</v>
      </c>
      <c r="H8" s="19">
        <v>200</v>
      </c>
      <c r="I8" s="16">
        <f t="shared" si="0"/>
        <v>12500</v>
      </c>
      <c r="J8" s="16"/>
      <c r="K8" s="16">
        <f>I8-J8</f>
        <v>12500</v>
      </c>
    </row>
    <row r="9" spans="1:12" ht="15.75" x14ac:dyDescent="0.25">
      <c r="A9" s="12"/>
      <c r="B9" s="22" t="s">
        <v>15</v>
      </c>
      <c r="C9" s="61"/>
      <c r="D9" s="23"/>
      <c r="E9" s="15"/>
      <c r="F9" s="24"/>
      <c r="G9" s="25"/>
      <c r="H9" s="19"/>
      <c r="I9" s="16">
        <f t="shared" si="0"/>
        <v>0</v>
      </c>
      <c r="J9" s="16"/>
      <c r="K9" s="16">
        <f>I9-J9</f>
        <v>0</v>
      </c>
    </row>
    <row r="10" spans="1:12" ht="15.75" x14ac:dyDescent="0.25">
      <c r="A10" s="18" t="s">
        <v>103</v>
      </c>
      <c r="B10" s="13" t="s">
        <v>16</v>
      </c>
      <c r="C10" s="60"/>
      <c r="D10" s="23"/>
      <c r="E10" s="15"/>
      <c r="F10" s="19"/>
      <c r="G10" s="20"/>
      <c r="H10" s="19"/>
      <c r="I10" s="16">
        <f t="shared" si="0"/>
        <v>0</v>
      </c>
      <c r="J10" s="16"/>
      <c r="K10" s="16">
        <f>I10-J10</f>
        <v>0</v>
      </c>
    </row>
    <row r="11" spans="1:12" ht="15.75" x14ac:dyDescent="0.25">
      <c r="A11" s="26" t="s">
        <v>84</v>
      </c>
      <c r="B11" s="13" t="s">
        <v>17</v>
      </c>
      <c r="C11" s="60"/>
      <c r="D11" s="14"/>
      <c r="E11" s="15"/>
      <c r="F11" s="19">
        <v>12000</v>
      </c>
      <c r="G11" s="20">
        <v>450</v>
      </c>
      <c r="H11" s="19">
        <v>200</v>
      </c>
      <c r="I11" s="16">
        <f t="shared" si="0"/>
        <v>12650</v>
      </c>
      <c r="J11" s="16">
        <v>12650</v>
      </c>
      <c r="K11" s="16">
        <f t="shared" ref="K11:K52" si="1">I11-J11</f>
        <v>0</v>
      </c>
    </row>
    <row r="12" spans="1:12" ht="15.75" x14ac:dyDescent="0.25">
      <c r="A12" s="27" t="s">
        <v>99</v>
      </c>
      <c r="B12" s="13" t="s">
        <v>18</v>
      </c>
      <c r="C12" s="60"/>
      <c r="D12" s="14"/>
      <c r="E12" s="15"/>
      <c r="F12" s="19">
        <v>10000</v>
      </c>
      <c r="G12" s="20"/>
      <c r="H12" s="19"/>
      <c r="I12" s="16">
        <f t="shared" si="0"/>
        <v>10000</v>
      </c>
      <c r="J12" s="16">
        <v>10000</v>
      </c>
      <c r="K12" s="16">
        <f t="shared" si="1"/>
        <v>0</v>
      </c>
    </row>
    <row r="13" spans="1:12" ht="15.75" x14ac:dyDescent="0.25">
      <c r="A13" s="28" t="s">
        <v>85</v>
      </c>
      <c r="B13" s="13" t="s">
        <v>19</v>
      </c>
      <c r="C13" s="60"/>
      <c r="D13" s="14"/>
      <c r="E13" s="15"/>
      <c r="F13" s="19">
        <v>10000</v>
      </c>
      <c r="G13" s="20"/>
      <c r="H13" s="19"/>
      <c r="I13" s="16">
        <f t="shared" si="0"/>
        <v>10000</v>
      </c>
      <c r="J13" s="16">
        <v>10000</v>
      </c>
      <c r="K13" s="16">
        <f t="shared" si="1"/>
        <v>0</v>
      </c>
      <c r="L13" t="s">
        <v>98</v>
      </c>
    </row>
    <row r="14" spans="1:12" ht="15.75" x14ac:dyDescent="0.25">
      <c r="A14" s="12" t="s">
        <v>102</v>
      </c>
      <c r="B14" s="13" t="s">
        <v>20</v>
      </c>
      <c r="C14" s="60"/>
      <c r="D14" s="14"/>
      <c r="E14" s="15"/>
      <c r="F14" s="19"/>
      <c r="G14" s="20"/>
      <c r="H14" s="19"/>
      <c r="I14" s="16">
        <f t="shared" si="0"/>
        <v>0</v>
      </c>
      <c r="J14" s="16"/>
      <c r="K14" s="16">
        <f>I14-J14</f>
        <v>0</v>
      </c>
    </row>
    <row r="15" spans="1:12" ht="15.75" x14ac:dyDescent="0.25">
      <c r="A15" s="21" t="s">
        <v>94</v>
      </c>
      <c r="B15" s="13" t="s">
        <v>21</v>
      </c>
      <c r="C15" s="60">
        <v>2000</v>
      </c>
      <c r="D15" s="14">
        <v>15000</v>
      </c>
      <c r="E15" s="15"/>
      <c r="F15" s="19">
        <v>15000</v>
      </c>
      <c r="G15" s="20"/>
      <c r="H15" s="19"/>
      <c r="I15" s="16">
        <f t="shared" si="0"/>
        <v>32000</v>
      </c>
      <c r="J15" s="16">
        <v>32000</v>
      </c>
      <c r="K15" s="16">
        <f>I15-J15</f>
        <v>0</v>
      </c>
    </row>
    <row r="16" spans="1:12" ht="15.75" x14ac:dyDescent="0.25">
      <c r="A16" s="27"/>
      <c r="B16" s="13" t="s">
        <v>22</v>
      </c>
      <c r="C16" s="60"/>
      <c r="D16" s="14"/>
      <c r="E16" s="15"/>
      <c r="F16" s="19"/>
      <c r="G16" s="20"/>
      <c r="H16" s="19"/>
      <c r="I16" s="16">
        <f t="shared" si="0"/>
        <v>0</v>
      </c>
      <c r="J16" s="16"/>
      <c r="K16" s="16">
        <f>I16-J16</f>
        <v>0</v>
      </c>
    </row>
    <row r="17" spans="1:11" ht="15.75" x14ac:dyDescent="0.25">
      <c r="A17" s="21"/>
      <c r="B17" s="13" t="s">
        <v>23</v>
      </c>
      <c r="C17" s="60"/>
      <c r="D17" s="23"/>
      <c r="E17" s="15"/>
      <c r="F17" s="19"/>
      <c r="G17" s="20"/>
      <c r="H17" s="19"/>
      <c r="I17" s="16">
        <f t="shared" si="0"/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/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/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/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/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/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/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/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/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/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29" t="s">
        <v>60</v>
      </c>
      <c r="C27" s="62"/>
      <c r="D27" s="14"/>
      <c r="E27" s="15"/>
      <c r="F27" s="19"/>
      <c r="G27" s="20"/>
      <c r="H27" s="19"/>
      <c r="I27" s="16">
        <f t="shared" si="0"/>
        <v>0</v>
      </c>
      <c r="J27" s="16"/>
      <c r="K27" s="16">
        <f t="shared" si="1"/>
        <v>0</v>
      </c>
    </row>
    <row r="28" spans="1:11" ht="15.75" x14ac:dyDescent="0.25">
      <c r="A28" s="27"/>
      <c r="B28" s="13" t="s">
        <v>61</v>
      </c>
      <c r="C28" s="60"/>
      <c r="D28" s="14"/>
      <c r="E28" s="15"/>
      <c r="F28" s="19"/>
      <c r="G28" s="20"/>
      <c r="H28" s="19"/>
      <c r="I28" s="16">
        <f t="shared" si="0"/>
        <v>0</v>
      </c>
      <c r="J28" s="16"/>
      <c r="K28" s="16">
        <f t="shared" si="1"/>
        <v>0</v>
      </c>
    </row>
    <row r="29" spans="1:11" ht="15.75" x14ac:dyDescent="0.25">
      <c r="A29" s="27"/>
      <c r="B29" s="29" t="s">
        <v>62</v>
      </c>
      <c r="C29" s="62"/>
      <c r="D29" s="14"/>
      <c r="E29" s="14"/>
      <c r="F29" s="14"/>
      <c r="G29" s="14"/>
      <c r="H29" s="19"/>
      <c r="I29" s="16">
        <f t="shared" si="0"/>
        <v>0</v>
      </c>
      <c r="J29" s="16"/>
      <c r="K29" s="16">
        <f t="shared" si="1"/>
        <v>0</v>
      </c>
    </row>
    <row r="30" spans="1:11" ht="15.75" x14ac:dyDescent="0.25">
      <c r="A30" s="27" t="s">
        <v>87</v>
      </c>
      <c r="B30" s="30" t="s">
        <v>30</v>
      </c>
      <c r="C30" s="63"/>
      <c r="D30" s="14"/>
      <c r="E30" s="15"/>
      <c r="F30" s="19">
        <v>15000</v>
      </c>
      <c r="G30" s="20">
        <v>450</v>
      </c>
      <c r="H30" s="19">
        <v>200</v>
      </c>
      <c r="I30" s="16">
        <f t="shared" si="0"/>
        <v>15650</v>
      </c>
      <c r="J30" s="16">
        <f>11150+4500</f>
        <v>15650</v>
      </c>
      <c r="K30" s="16">
        <f t="shared" si="1"/>
        <v>0</v>
      </c>
    </row>
    <row r="31" spans="1:11" ht="15.75" x14ac:dyDescent="0.25">
      <c r="A31" s="12"/>
      <c r="B31" s="31" t="s">
        <v>31</v>
      </c>
      <c r="C31" s="64"/>
      <c r="D31" s="14"/>
      <c r="E31" s="15"/>
      <c r="F31" s="19"/>
      <c r="G31" s="20"/>
      <c r="H31" s="19"/>
      <c r="I31" s="16">
        <f t="shared" si="0"/>
        <v>0</v>
      </c>
      <c r="J31" s="16"/>
      <c r="K31" s="16">
        <f t="shared" si="1"/>
        <v>0</v>
      </c>
    </row>
    <row r="32" spans="1:11" ht="15.75" x14ac:dyDescent="0.25">
      <c r="A32" s="27"/>
      <c r="B32" s="31" t="s">
        <v>32</v>
      </c>
      <c r="C32" s="64"/>
      <c r="D32" s="14"/>
      <c r="E32" s="15"/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3" ht="15.75" x14ac:dyDescent="0.25">
      <c r="A33" s="27" t="s">
        <v>88</v>
      </c>
      <c r="B33" s="31" t="s">
        <v>33</v>
      </c>
      <c r="C33" s="64"/>
      <c r="D33" s="14"/>
      <c r="E33" s="15"/>
      <c r="F33" s="19">
        <v>15000</v>
      </c>
      <c r="G33" s="20">
        <v>300</v>
      </c>
      <c r="H33" s="19">
        <v>200</v>
      </c>
      <c r="I33" s="16">
        <f t="shared" si="0"/>
        <v>15500</v>
      </c>
      <c r="J33" s="16">
        <v>10500</v>
      </c>
      <c r="K33" s="16">
        <f>I33-J33</f>
        <v>5000</v>
      </c>
      <c r="M33" s="66"/>
    </row>
    <row r="34" spans="1:13" ht="15.75" x14ac:dyDescent="0.25">
      <c r="A34" s="27" t="s">
        <v>89</v>
      </c>
      <c r="B34" s="31" t="s">
        <v>34</v>
      </c>
      <c r="C34" s="64"/>
      <c r="D34" s="14"/>
      <c r="E34" s="15">
        <f>12000+6000</f>
        <v>18000</v>
      </c>
      <c r="F34" s="19">
        <v>15000</v>
      </c>
      <c r="G34" s="20">
        <v>200</v>
      </c>
      <c r="H34" s="19">
        <v>200</v>
      </c>
      <c r="I34" s="16">
        <f t="shared" si="0"/>
        <v>33400</v>
      </c>
      <c r="J34" s="16">
        <f>18900+14500</f>
        <v>33400</v>
      </c>
      <c r="K34" s="16">
        <f t="shared" si="1"/>
        <v>0</v>
      </c>
      <c r="M34" s="66"/>
    </row>
    <row r="35" spans="1:13" ht="15.75" x14ac:dyDescent="0.25">
      <c r="A35" s="27" t="s">
        <v>90</v>
      </c>
      <c r="B35" s="31" t="s">
        <v>35</v>
      </c>
      <c r="C35" s="64"/>
      <c r="D35" s="14"/>
      <c r="E35" s="15"/>
      <c r="F35" s="19">
        <v>15000</v>
      </c>
      <c r="G35" s="20">
        <v>450</v>
      </c>
      <c r="H35" s="19">
        <v>200</v>
      </c>
      <c r="I35" s="16">
        <f t="shared" si="0"/>
        <v>15650</v>
      </c>
      <c r="J35" s="16">
        <v>15650</v>
      </c>
      <c r="K35" s="16">
        <f t="shared" si="1"/>
        <v>0</v>
      </c>
    </row>
    <row r="36" spans="1:13" ht="15.75" x14ac:dyDescent="0.25">
      <c r="A36" s="27"/>
      <c r="B36" s="31" t="s">
        <v>63</v>
      </c>
      <c r="C36" s="64"/>
      <c r="D36" s="14"/>
      <c r="E36" s="15"/>
      <c r="F36" s="19"/>
      <c r="G36" s="20"/>
      <c r="H36" s="19"/>
      <c r="I36" s="16">
        <f t="shared" si="0"/>
        <v>0</v>
      </c>
      <c r="J36" s="16"/>
      <c r="K36" s="16">
        <f t="shared" si="1"/>
        <v>0</v>
      </c>
      <c r="M36" s="66"/>
    </row>
    <row r="37" spans="1:13" ht="15.75" x14ac:dyDescent="0.25">
      <c r="A37" s="27"/>
      <c r="B37" s="31" t="s">
        <v>64</v>
      </c>
      <c r="C37" s="64"/>
      <c r="D37" s="14"/>
      <c r="E37" s="15"/>
      <c r="F37" s="19"/>
      <c r="G37" s="20"/>
      <c r="H37" s="19"/>
      <c r="I37" s="16">
        <f t="shared" si="0"/>
        <v>0</v>
      </c>
      <c r="J37" s="16"/>
      <c r="K37" s="16">
        <f t="shared" si="1"/>
        <v>0</v>
      </c>
      <c r="M37" s="66"/>
    </row>
    <row r="38" spans="1:13" ht="15.75" x14ac:dyDescent="0.25">
      <c r="A38" s="27" t="s">
        <v>93</v>
      </c>
      <c r="B38" s="31" t="s">
        <v>65</v>
      </c>
      <c r="C38" s="64"/>
      <c r="D38" s="14"/>
      <c r="E38" s="15"/>
      <c r="F38" s="19">
        <v>15000</v>
      </c>
      <c r="G38" s="20">
        <v>450</v>
      </c>
      <c r="H38" s="19">
        <v>200</v>
      </c>
      <c r="I38" s="16">
        <f t="shared" si="0"/>
        <v>15650</v>
      </c>
      <c r="J38" s="16">
        <f>11150+4500</f>
        <v>15650</v>
      </c>
      <c r="K38" s="16">
        <f t="shared" si="1"/>
        <v>0</v>
      </c>
      <c r="M38">
        <f>15000-7500</f>
        <v>7500</v>
      </c>
    </row>
    <row r="39" spans="1:13" ht="15.75" x14ac:dyDescent="0.25">
      <c r="A39" s="27" t="s">
        <v>100</v>
      </c>
      <c r="B39" s="31" t="s">
        <v>66</v>
      </c>
      <c r="C39" s="64"/>
      <c r="D39" s="14"/>
      <c r="E39" s="15"/>
      <c r="F39" s="19">
        <v>15000</v>
      </c>
      <c r="G39" s="20">
        <v>600</v>
      </c>
      <c r="H39" s="19">
        <v>200</v>
      </c>
      <c r="I39" s="16">
        <f t="shared" si="0"/>
        <v>15800</v>
      </c>
      <c r="J39" s="16">
        <v>10800</v>
      </c>
      <c r="K39" s="16">
        <f t="shared" si="1"/>
        <v>5000</v>
      </c>
    </row>
    <row r="40" spans="1:13" ht="15.75" x14ac:dyDescent="0.25">
      <c r="A40" s="27" t="s">
        <v>86</v>
      </c>
      <c r="B40" s="31" t="s">
        <v>67</v>
      </c>
      <c r="C40" s="64"/>
      <c r="D40" s="14"/>
      <c r="E40" s="15"/>
      <c r="F40" s="19">
        <v>15000</v>
      </c>
      <c r="G40" s="20">
        <v>300</v>
      </c>
      <c r="H40" s="19"/>
      <c r="I40" s="16">
        <f t="shared" si="0"/>
        <v>15300</v>
      </c>
      <c r="J40" s="16">
        <f>10300+5000</f>
        <v>15300</v>
      </c>
      <c r="K40" s="16">
        <f t="shared" si="1"/>
        <v>0</v>
      </c>
    </row>
    <row r="41" spans="1:13" ht="15.75" x14ac:dyDescent="0.25">
      <c r="A41" s="27"/>
      <c r="B41" s="31" t="s">
        <v>68</v>
      </c>
      <c r="C41" s="64"/>
      <c r="D41" s="14"/>
      <c r="E41" s="15"/>
      <c r="F41" s="19"/>
      <c r="G41" s="20"/>
      <c r="H41" s="19"/>
      <c r="I41" s="16">
        <f t="shared" si="0"/>
        <v>0</v>
      </c>
      <c r="J41" s="16"/>
      <c r="K41" s="16">
        <f t="shared" si="1"/>
        <v>0</v>
      </c>
    </row>
    <row r="42" spans="1:13" ht="15.75" x14ac:dyDescent="0.25">
      <c r="A42" s="27"/>
      <c r="B42" s="31" t="s">
        <v>69</v>
      </c>
      <c r="C42" s="64"/>
      <c r="D42" s="14"/>
      <c r="E42" s="15"/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3" ht="15.75" x14ac:dyDescent="0.25">
      <c r="A43" s="27"/>
      <c r="B43" s="31" t="s">
        <v>70</v>
      </c>
      <c r="C43" s="64"/>
      <c r="D43" s="14"/>
      <c r="E43" s="15"/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3" ht="15.75" x14ac:dyDescent="0.25">
      <c r="A44" s="27"/>
      <c r="B44" s="31" t="s">
        <v>71</v>
      </c>
      <c r="C44" s="64"/>
      <c r="D44" s="14"/>
      <c r="E44" s="15"/>
      <c r="F44" s="19"/>
      <c r="G44" s="20"/>
      <c r="H44" s="19"/>
      <c r="I44" s="16">
        <f t="shared" si="0"/>
        <v>0</v>
      </c>
      <c r="J44" s="16"/>
      <c r="K44" s="16">
        <f t="shared" si="1"/>
        <v>0</v>
      </c>
    </row>
    <row r="45" spans="1:13" ht="15.75" x14ac:dyDescent="0.25">
      <c r="A45" s="27"/>
      <c r="B45" s="31" t="s">
        <v>72</v>
      </c>
      <c r="C45" s="64"/>
      <c r="D45" s="14"/>
      <c r="E45" s="15"/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3" ht="15.75" x14ac:dyDescent="0.25">
      <c r="A46" s="32"/>
      <c r="B46" s="31" t="s">
        <v>73</v>
      </c>
      <c r="C46" s="64"/>
      <c r="D46" s="14"/>
      <c r="E46" s="15"/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3" ht="15.75" x14ac:dyDescent="0.25">
      <c r="A47" s="27"/>
      <c r="B47" s="31" t="s">
        <v>74</v>
      </c>
      <c r="C47" s="64"/>
      <c r="D47" s="14"/>
      <c r="E47" s="15"/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3" ht="15.75" x14ac:dyDescent="0.25">
      <c r="A48" s="27" t="s">
        <v>91</v>
      </c>
      <c r="B48" s="31" t="s">
        <v>75</v>
      </c>
      <c r="C48" s="64"/>
      <c r="D48" s="14"/>
      <c r="E48" s="15"/>
      <c r="F48" s="19">
        <v>18000</v>
      </c>
      <c r="G48" s="20">
        <v>450</v>
      </c>
      <c r="H48" s="19">
        <v>200</v>
      </c>
      <c r="I48" s="16">
        <f t="shared" si="0"/>
        <v>18650</v>
      </c>
      <c r="J48" s="16">
        <v>18000</v>
      </c>
      <c r="K48" s="16">
        <f t="shared" si="1"/>
        <v>650</v>
      </c>
    </row>
    <row r="49" spans="1:11" ht="15.75" x14ac:dyDescent="0.25">
      <c r="A49" s="27"/>
      <c r="B49" s="31" t="s">
        <v>76</v>
      </c>
      <c r="C49" s="64"/>
      <c r="D49" s="14"/>
      <c r="E49" s="15"/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/>
      <c r="F50" s="20">
        <v>18000</v>
      </c>
      <c r="G50" s="20">
        <v>300</v>
      </c>
      <c r="H50" s="19">
        <v>200</v>
      </c>
      <c r="I50" s="16">
        <f t="shared" si="0"/>
        <v>18500</v>
      </c>
      <c r="J50" s="16">
        <v>18000</v>
      </c>
      <c r="K50" s="16">
        <f t="shared" si="1"/>
        <v>500</v>
      </c>
    </row>
    <row r="51" spans="1:11" ht="15.75" x14ac:dyDescent="0.25">
      <c r="A51" s="27"/>
      <c r="B51" s="31" t="s">
        <v>78</v>
      </c>
      <c r="C51" s="64"/>
      <c r="D51" s="14"/>
      <c r="E51" s="15"/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/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95</v>
      </c>
      <c r="B53" s="31" t="s">
        <v>80</v>
      </c>
      <c r="C53" s="64"/>
      <c r="D53" s="14">
        <v>8000</v>
      </c>
      <c r="E53" s="15"/>
      <c r="F53" s="20">
        <v>18000</v>
      </c>
      <c r="G53" s="20">
        <v>300</v>
      </c>
      <c r="H53" s="19">
        <v>200</v>
      </c>
      <c r="I53" s="16">
        <f t="shared" si="0"/>
        <v>26500</v>
      </c>
      <c r="J53" s="16">
        <v>26500</v>
      </c>
      <c r="K53" s="16">
        <f>I53-J53</f>
        <v>0</v>
      </c>
    </row>
    <row r="54" spans="1:11" ht="15.75" x14ac:dyDescent="0.25">
      <c r="A54" s="27"/>
      <c r="B54" s="31"/>
      <c r="C54" s="64"/>
      <c r="D54" s="14"/>
      <c r="E54" s="15"/>
      <c r="F54" s="25"/>
      <c r="G54" s="25"/>
      <c r="H54" s="19"/>
      <c r="I54" s="16">
        <f t="shared" si="0"/>
        <v>0</v>
      </c>
      <c r="J54" s="16"/>
      <c r="K54" s="16">
        <f>I54-J54</f>
        <v>0</v>
      </c>
    </row>
    <row r="55" spans="1:11" ht="15.75" x14ac:dyDescent="0.25">
      <c r="A55" s="27"/>
      <c r="B55" s="31"/>
      <c r="C55" s="64"/>
      <c r="D55" s="14"/>
      <c r="E55" s="15">
        <f>'[1]JUNE 21'!J39:J72</f>
        <v>0</v>
      </c>
      <c r="F55" s="25"/>
      <c r="G55" s="25"/>
      <c r="H55" s="19"/>
      <c r="I55" s="16">
        <f t="shared" si="0"/>
        <v>0</v>
      </c>
      <c r="J55" s="16">
        <f>SUM(E55:I55)</f>
        <v>0</v>
      </c>
      <c r="K55" s="16">
        <f>I55-J55</f>
        <v>0</v>
      </c>
    </row>
    <row r="56" spans="1:11" ht="15.75" x14ac:dyDescent="0.25">
      <c r="A56" s="33" t="s">
        <v>36</v>
      </c>
      <c r="B56" s="27"/>
      <c r="C56" s="14">
        <f>SUM(C6:C55)</f>
        <v>2000</v>
      </c>
      <c r="D56" s="14">
        <f t="shared" ref="D56:H56" si="2">SUM(D6:D55)</f>
        <v>23000</v>
      </c>
      <c r="E56" s="15">
        <f>SUM(E6:E55)</f>
        <v>18000</v>
      </c>
      <c r="F56" s="34">
        <f>SUM(F6:F55)</f>
        <v>218000</v>
      </c>
      <c r="G56" s="35">
        <f>SUM(G6:G55)</f>
        <v>4550</v>
      </c>
      <c r="H56" s="36">
        <f t="shared" si="2"/>
        <v>2200</v>
      </c>
      <c r="I56" s="16">
        <f>SUM(I6:I55)</f>
        <v>267750</v>
      </c>
      <c r="J56" s="37">
        <f>SUM(J6:J55)</f>
        <v>244100</v>
      </c>
      <c r="K56" s="37">
        <f>SUM(K6:K55)</f>
        <v>23650</v>
      </c>
    </row>
    <row r="57" spans="1:11" ht="15.75" x14ac:dyDescent="0.25">
      <c r="A57" s="32"/>
      <c r="B57" s="32"/>
      <c r="C57" s="32"/>
      <c r="D57" s="24"/>
      <c r="E57" s="38"/>
      <c r="F57" s="32"/>
      <c r="G57" s="1"/>
      <c r="H57" s="32"/>
      <c r="I57" s="16">
        <f>C57+D57+E57+F57+G57+H57</f>
        <v>0</v>
      </c>
      <c r="J57" s="32"/>
      <c r="K57" s="32"/>
    </row>
    <row r="58" spans="1:11" ht="15.75" x14ac:dyDescent="0.25">
      <c r="B58" s="1"/>
      <c r="C58" s="1"/>
      <c r="D58" s="1"/>
      <c r="E58" s="1"/>
      <c r="F58" s="1"/>
      <c r="G58" s="1"/>
      <c r="H58" s="1"/>
      <c r="I58" s="1"/>
      <c r="J58" s="1"/>
      <c r="K58" s="1"/>
    </row>
    <row r="59" spans="1:11" ht="18.75" x14ac:dyDescent="0.3">
      <c r="A59" s="39"/>
      <c r="B59" s="39"/>
      <c r="C59" s="39">
        <f>B70*C56</f>
        <v>120</v>
      </c>
      <c r="D59" s="39">
        <f>B70*D56</f>
        <v>1380</v>
      </c>
      <c r="E59" s="39"/>
      <c r="F59" s="39"/>
      <c r="G59" s="39"/>
      <c r="H59" s="39"/>
      <c r="I59" s="39"/>
      <c r="J59" s="39"/>
      <c r="K59" s="39"/>
    </row>
    <row r="60" spans="1:11" ht="18.75" x14ac:dyDescent="0.3">
      <c r="A60" s="40" t="s">
        <v>37</v>
      </c>
      <c r="B60" s="40"/>
      <c r="C60" s="40"/>
      <c r="D60" s="40">
        <f>B70*D53</f>
        <v>480</v>
      </c>
      <c r="E60" s="41"/>
      <c r="F60" s="42"/>
      <c r="G60" s="40" t="s">
        <v>10</v>
      </c>
      <c r="H60" s="40"/>
      <c r="I60" s="40"/>
      <c r="J60" s="43"/>
      <c r="K60" s="43"/>
    </row>
    <row r="61" spans="1:11" ht="18.75" x14ac:dyDescent="0.3">
      <c r="A61" s="44" t="s">
        <v>38</v>
      </c>
      <c r="B61" s="44" t="s">
        <v>39</v>
      </c>
      <c r="C61" s="44"/>
      <c r="D61" s="44" t="s">
        <v>40</v>
      </c>
      <c r="E61" s="44" t="s">
        <v>41</v>
      </c>
      <c r="F61" s="44"/>
      <c r="G61" s="44" t="s">
        <v>38</v>
      </c>
      <c r="H61" s="44"/>
      <c r="I61" s="44" t="s">
        <v>42</v>
      </c>
      <c r="J61" s="44" t="s">
        <v>40</v>
      </c>
      <c r="K61" s="44" t="s">
        <v>41</v>
      </c>
    </row>
    <row r="62" spans="1:11" ht="18.75" x14ac:dyDescent="0.3">
      <c r="A62" s="45" t="s">
        <v>43</v>
      </c>
      <c r="B62" s="46">
        <f>F56+E56</f>
        <v>236000</v>
      </c>
      <c r="C62" s="46"/>
      <c r="D62" s="45"/>
      <c r="E62" s="45"/>
      <c r="F62" s="45"/>
      <c r="G62" s="45" t="s">
        <v>43</v>
      </c>
      <c r="H62" s="45"/>
      <c r="I62" s="47">
        <f>J56</f>
        <v>244100</v>
      </c>
      <c r="J62" s="45"/>
      <c r="K62" s="45"/>
    </row>
    <row r="63" spans="1:11" ht="18.75" x14ac:dyDescent="0.3">
      <c r="A63" s="45" t="s">
        <v>44</v>
      </c>
      <c r="B63" s="46"/>
      <c r="C63" s="46"/>
      <c r="D63" s="45"/>
      <c r="E63" s="45"/>
      <c r="F63" s="45"/>
      <c r="G63" s="45" t="s">
        <v>44</v>
      </c>
      <c r="H63" s="45"/>
      <c r="I63" s="46"/>
      <c r="J63" s="45"/>
      <c r="K63" s="45"/>
    </row>
    <row r="64" spans="1:11" ht="18.75" x14ac:dyDescent="0.3">
      <c r="A64" s="45" t="s">
        <v>45</v>
      </c>
      <c r="B64" s="46">
        <f>D56</f>
        <v>23000</v>
      </c>
      <c r="C64" s="46"/>
      <c r="D64" s="45"/>
      <c r="E64" s="45"/>
      <c r="F64" s="45"/>
      <c r="G64" s="45"/>
      <c r="H64" s="45"/>
      <c r="I64" s="45"/>
      <c r="J64" s="45"/>
      <c r="K64" s="45"/>
    </row>
    <row r="65" spans="1:12" ht="18.75" x14ac:dyDescent="0.3">
      <c r="A65" s="45" t="s">
        <v>7</v>
      </c>
      <c r="B65" s="46">
        <v>4550</v>
      </c>
      <c r="C65" s="46"/>
      <c r="D65" s="45"/>
      <c r="E65" s="45"/>
      <c r="F65" s="45"/>
      <c r="G65" s="45"/>
      <c r="H65" s="45"/>
      <c r="I65" s="45"/>
      <c r="J65" s="45"/>
      <c r="K65" s="45"/>
    </row>
    <row r="66" spans="1:12" ht="18.75" x14ac:dyDescent="0.3">
      <c r="A66" s="45" t="s">
        <v>46</v>
      </c>
      <c r="B66" s="46"/>
      <c r="C66" s="46"/>
      <c r="D66" s="45"/>
      <c r="E66" s="45"/>
      <c r="F66" s="45"/>
      <c r="G66" s="45"/>
      <c r="H66" s="45"/>
      <c r="I66" s="45"/>
      <c r="J66" s="45"/>
      <c r="K66" s="45"/>
    </row>
    <row r="67" spans="1:12" ht="18.75" x14ac:dyDescent="0.3">
      <c r="A67" s="45" t="s">
        <v>8</v>
      </c>
      <c r="B67" s="46"/>
      <c r="C67" s="46"/>
      <c r="D67" s="45"/>
      <c r="E67" s="45"/>
      <c r="F67" s="45"/>
      <c r="G67" s="45"/>
      <c r="H67" s="45"/>
      <c r="I67" s="45"/>
      <c r="J67" s="45"/>
      <c r="K67" s="45"/>
    </row>
    <row r="68" spans="1:12" ht="18.75" x14ac:dyDescent="0.3">
      <c r="A68" s="45" t="s">
        <v>47</v>
      </c>
      <c r="B68" s="47">
        <f>C56</f>
        <v>2000</v>
      </c>
      <c r="C68" s="47"/>
      <c r="D68" s="46"/>
      <c r="E68" s="45"/>
      <c r="F68" s="45"/>
      <c r="G68" s="45"/>
      <c r="H68" s="45"/>
      <c r="I68" s="45"/>
      <c r="J68" s="46"/>
      <c r="K68" s="46"/>
    </row>
    <row r="69" spans="1:12" ht="18.75" x14ac:dyDescent="0.3">
      <c r="A69" s="44" t="s">
        <v>48</v>
      </c>
      <c r="B69" s="45" t="s">
        <v>49</v>
      </c>
      <c r="C69" s="45"/>
      <c r="D69" s="45"/>
      <c r="E69" s="45"/>
      <c r="F69" s="45"/>
      <c r="G69" s="44" t="s">
        <v>48</v>
      </c>
      <c r="H69" s="44"/>
      <c r="I69" s="44"/>
      <c r="J69" s="45"/>
      <c r="K69" s="45"/>
    </row>
    <row r="70" spans="1:12" ht="18.75" x14ac:dyDescent="0.3">
      <c r="A70" s="48" t="s">
        <v>50</v>
      </c>
      <c r="B70" s="49">
        <v>0.06</v>
      </c>
      <c r="C70" s="49"/>
      <c r="D70" s="47">
        <f>B70*B62</f>
        <v>14160</v>
      </c>
      <c r="E70" s="45"/>
      <c r="F70" s="45"/>
      <c r="G70" s="48" t="s">
        <v>50</v>
      </c>
      <c r="H70" s="48"/>
      <c r="I70" s="49">
        <v>0.06</v>
      </c>
      <c r="J70" s="47">
        <f>I70*B62</f>
        <v>14160</v>
      </c>
      <c r="K70" s="45"/>
      <c r="L70" s="66"/>
    </row>
    <row r="71" spans="1:12" ht="18.75" x14ac:dyDescent="0.3">
      <c r="A71" s="52" t="s">
        <v>108</v>
      </c>
      <c r="B71" s="51"/>
      <c r="C71" s="51"/>
      <c r="D71" s="39"/>
      <c r="E71" s="47"/>
      <c r="F71" s="47"/>
      <c r="G71" s="52" t="s">
        <v>105</v>
      </c>
      <c r="H71" s="51"/>
      <c r="I71" s="51"/>
      <c r="J71" s="39"/>
      <c r="K71" s="59"/>
      <c r="L71" s="66"/>
    </row>
    <row r="72" spans="1:12" ht="18.75" x14ac:dyDescent="0.3">
      <c r="A72" s="52" t="s">
        <v>97</v>
      </c>
      <c r="B72" s="51"/>
      <c r="C72" s="51"/>
      <c r="D72" s="39">
        <v>237820</v>
      </c>
      <c r="E72" s="47"/>
      <c r="F72" s="47"/>
      <c r="G72" s="52" t="s">
        <v>97</v>
      </c>
      <c r="H72" s="49"/>
      <c r="I72" s="59"/>
      <c r="J72" s="39">
        <v>237820</v>
      </c>
      <c r="K72" s="45"/>
      <c r="L72" s="66"/>
    </row>
    <row r="73" spans="1:12" ht="18.75" x14ac:dyDescent="0.3">
      <c r="A73" s="50" t="s">
        <v>101</v>
      </c>
      <c r="B73" s="49"/>
      <c r="C73" s="49"/>
      <c r="D73" s="47">
        <v>10000</v>
      </c>
      <c r="E73" s="45"/>
      <c r="F73" s="45"/>
      <c r="G73" s="50" t="s">
        <v>101</v>
      </c>
      <c r="H73" s="49"/>
      <c r="I73" s="49"/>
      <c r="J73" s="47">
        <v>10000</v>
      </c>
      <c r="K73" s="45"/>
    </row>
    <row r="74" spans="1:12" ht="18.75" x14ac:dyDescent="0.3">
      <c r="A74" s="39"/>
      <c r="B74" s="39"/>
      <c r="C74" s="39"/>
      <c r="D74" s="59"/>
      <c r="E74" s="59"/>
      <c r="F74" s="59"/>
      <c r="G74" s="59" t="s">
        <v>106</v>
      </c>
      <c r="H74" s="59"/>
      <c r="I74" s="59"/>
      <c r="J74" s="67"/>
      <c r="K74" s="59"/>
      <c r="L74" s="66"/>
    </row>
    <row r="75" spans="1:12" ht="18.75" x14ac:dyDescent="0.3">
      <c r="A75" s="52"/>
      <c r="B75" s="45"/>
      <c r="C75" s="45"/>
      <c r="D75" s="47"/>
      <c r="E75" s="45"/>
      <c r="F75" s="45"/>
      <c r="G75" s="45"/>
      <c r="H75" s="47"/>
      <c r="I75" s="48"/>
      <c r="J75" s="47"/>
      <c r="K75" s="47"/>
      <c r="L75" s="66"/>
    </row>
    <row r="76" spans="1:12" ht="18.75" x14ac:dyDescent="0.3">
      <c r="A76" s="44" t="s">
        <v>51</v>
      </c>
      <c r="B76" s="53">
        <f>B62+B63+B64+++B65++B66+B67+B68</f>
        <v>265550</v>
      </c>
      <c r="C76" s="53"/>
      <c r="D76" s="53">
        <f>SUM(D70:D75)</f>
        <v>261980</v>
      </c>
      <c r="E76" s="53">
        <f>B76-D76</f>
        <v>3570</v>
      </c>
      <c r="F76" s="53"/>
      <c r="G76" s="44"/>
      <c r="H76" s="44"/>
      <c r="I76" s="53">
        <f>I62+I63+I67</f>
        <v>244100</v>
      </c>
      <c r="J76" s="53">
        <f>SUM(J70:J75)</f>
        <v>261980</v>
      </c>
      <c r="K76" s="53">
        <f>I76-J76</f>
        <v>-17880</v>
      </c>
    </row>
    <row r="77" spans="1:12" ht="18.75" x14ac:dyDescent="0.3">
      <c r="A77" s="43"/>
      <c r="B77" s="43"/>
      <c r="C77" s="43"/>
      <c r="D77" s="43"/>
      <c r="E77" s="43"/>
      <c r="F77" s="43"/>
      <c r="G77" s="43"/>
      <c r="H77" s="43"/>
      <c r="I77" s="43"/>
      <c r="J77" s="54">
        <f>J76-J70</f>
        <v>247820</v>
      </c>
      <c r="K77" s="43"/>
    </row>
    <row r="78" spans="1:12" ht="18.75" x14ac:dyDescent="0.3">
      <c r="A78" s="55" t="s">
        <v>52</v>
      </c>
      <c r="B78" s="56"/>
      <c r="C78" s="56"/>
      <c r="D78" s="56" t="s">
        <v>53</v>
      </c>
      <c r="E78" s="57"/>
      <c r="F78" s="57"/>
      <c r="G78" s="55"/>
      <c r="H78" s="55"/>
      <c r="I78" s="55" t="s">
        <v>54</v>
      </c>
      <c r="J78" s="43"/>
      <c r="K78" s="43"/>
    </row>
    <row r="79" spans="1:12" ht="18.75" x14ac:dyDescent="0.3">
      <c r="A79" s="43" t="s">
        <v>55</v>
      </c>
      <c r="B79" s="43"/>
      <c r="C79" s="43"/>
      <c r="D79" s="43" t="s">
        <v>56</v>
      </c>
      <c r="E79" s="43"/>
      <c r="F79" s="43"/>
      <c r="G79" s="43"/>
      <c r="H79" s="43"/>
      <c r="I79" s="43" t="s">
        <v>82</v>
      </c>
      <c r="J79" s="43"/>
      <c r="K79" s="43"/>
    </row>
    <row r="80" spans="1:12" ht="18.75" x14ac:dyDescent="0.3">
      <c r="A80" s="39"/>
      <c r="B80" s="39"/>
      <c r="C80" s="39"/>
      <c r="D80" s="39"/>
      <c r="E80" s="39"/>
      <c r="F80" s="39"/>
      <c r="G80" s="39"/>
      <c r="H80" s="39"/>
      <c r="I80" s="39">
        <f>16000+15000</f>
        <v>31000</v>
      </c>
      <c r="J80" s="39"/>
      <c r="K80" s="39"/>
    </row>
    <row r="83" spans="6:8" x14ac:dyDescent="0.25">
      <c r="F83" s="65"/>
    </row>
    <row r="84" spans="6:8" x14ac:dyDescent="0.25">
      <c r="F84" s="65"/>
    </row>
    <row r="90" spans="6:8" x14ac:dyDescent="0.25">
      <c r="F90">
        <f>D72*B70</f>
        <v>14269.199999999999</v>
      </c>
      <c r="G90" s="66">
        <f>D72-F90</f>
        <v>223550.8</v>
      </c>
      <c r="H90" s="66">
        <f>G90-D53</f>
        <v>215550.8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2"/>
  <sheetViews>
    <sheetView zoomScaleNormal="100" workbookViewId="0">
      <selection activeCell="L34" sqref="L34"/>
    </sheetView>
  </sheetViews>
  <sheetFormatPr defaultRowHeight="15" x14ac:dyDescent="0.25"/>
  <cols>
    <col min="1" max="1" width="24.85546875" customWidth="1"/>
    <col min="2" max="2" width="11.7109375" customWidth="1"/>
    <col min="4" max="4" width="12" customWidth="1"/>
    <col min="5" max="5" width="10.5703125" customWidth="1"/>
    <col min="6" max="6" width="16.42578125" customWidth="1"/>
    <col min="7" max="7" width="17.140625" customWidth="1"/>
    <col min="8" max="8" width="12.5703125" customWidth="1"/>
    <col min="9" max="9" width="15.7109375" customWidth="1"/>
    <col min="10" max="10" width="13.5703125" customWidth="1"/>
    <col min="11" max="11" width="13" customWidth="1"/>
  </cols>
  <sheetData>
    <row r="1" spans="1:13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3" ht="15.75" x14ac:dyDescent="0.25">
      <c r="A2" s="1"/>
      <c r="B2" s="1"/>
      <c r="C2" s="1"/>
      <c r="D2" s="3"/>
      <c r="E2" s="3"/>
      <c r="F2" s="3" t="s">
        <v>82</v>
      </c>
      <c r="G2" s="4"/>
      <c r="H2" s="3" t="s">
        <v>81</v>
      </c>
      <c r="I2" s="5"/>
      <c r="J2" s="4"/>
      <c r="K2" s="4"/>
    </row>
    <row r="3" spans="1:13" ht="15.75" x14ac:dyDescent="0.25">
      <c r="A3" s="4"/>
      <c r="B3" s="3"/>
      <c r="C3" s="3"/>
      <c r="D3" s="3"/>
      <c r="E3" s="3"/>
      <c r="F3" s="3" t="s">
        <v>0</v>
      </c>
      <c r="G3" s="3"/>
      <c r="H3" s="2"/>
      <c r="I3" s="6"/>
      <c r="J3" s="4"/>
      <c r="K3" s="4"/>
    </row>
    <row r="4" spans="1:13" ht="15.75" x14ac:dyDescent="0.25">
      <c r="A4" s="3"/>
      <c r="B4" s="4"/>
      <c r="C4" s="4"/>
      <c r="D4" s="1"/>
      <c r="E4" s="3" t="s">
        <v>122</v>
      </c>
      <c r="F4" s="3"/>
      <c r="G4" s="1"/>
      <c r="H4" s="3"/>
      <c r="I4" s="7"/>
      <c r="J4" s="7"/>
      <c r="K4" s="7"/>
    </row>
    <row r="5" spans="1:13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3" ht="15.75" x14ac:dyDescent="0.25">
      <c r="A6" s="12"/>
      <c r="B6" s="13" t="s">
        <v>12</v>
      </c>
      <c r="C6" s="60"/>
      <c r="D6" s="14"/>
      <c r="E6" s="15">
        <f>'JULY 21'!K6:K56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3" ht="15.75" x14ac:dyDescent="0.25">
      <c r="A7" s="18"/>
      <c r="B7" s="13" t="s">
        <v>13</v>
      </c>
      <c r="C7" s="60"/>
      <c r="D7" s="14"/>
      <c r="E7" s="15">
        <f>'JULY 21'!K7:K57</f>
        <v>0</v>
      </c>
      <c r="F7" s="19"/>
      <c r="G7" s="20"/>
      <c r="H7" s="19"/>
      <c r="I7" s="16">
        <f t="shared" ref="I7:I61" si="0">C7+D7+E7+F7+G7+H7</f>
        <v>0</v>
      </c>
      <c r="J7" s="16"/>
      <c r="K7" s="16">
        <f>I7-J7</f>
        <v>0</v>
      </c>
    </row>
    <row r="8" spans="1:13" ht="15.75" x14ac:dyDescent="0.25">
      <c r="A8" s="21" t="s">
        <v>83</v>
      </c>
      <c r="B8" s="13" t="s">
        <v>14</v>
      </c>
      <c r="C8" s="60"/>
      <c r="D8" s="14"/>
      <c r="E8" s="15">
        <f>'JULY 21'!K8:K58</f>
        <v>12500</v>
      </c>
      <c r="F8" s="19">
        <v>12000</v>
      </c>
      <c r="G8" s="20"/>
      <c r="H8" s="19">
        <v>200</v>
      </c>
      <c r="I8" s="16">
        <f t="shared" si="0"/>
        <v>24700</v>
      </c>
      <c r="J8" s="16">
        <f>9000+8000+3500+4000</f>
        <v>24500</v>
      </c>
      <c r="K8" s="16">
        <f>I8-J8</f>
        <v>200</v>
      </c>
    </row>
    <row r="9" spans="1:13" ht="15.75" x14ac:dyDescent="0.25">
      <c r="A9" s="27" t="s">
        <v>110</v>
      </c>
      <c r="B9" s="22" t="s">
        <v>15</v>
      </c>
      <c r="C9" s="61">
        <v>2000</v>
      </c>
      <c r="D9" s="23">
        <v>12000</v>
      </c>
      <c r="E9" s="15">
        <f>'JULY 21'!K9:K59</f>
        <v>0</v>
      </c>
      <c r="F9" s="24">
        <v>12000</v>
      </c>
      <c r="G9" s="25"/>
      <c r="H9" s="19">
        <v>200</v>
      </c>
      <c r="I9" s="16">
        <f t="shared" si="0"/>
        <v>26200</v>
      </c>
      <c r="J9" s="16">
        <f>24000</f>
        <v>24000</v>
      </c>
      <c r="K9" s="16">
        <f>I9-J9</f>
        <v>2200</v>
      </c>
      <c r="M9" s="66"/>
    </row>
    <row r="10" spans="1:13" ht="15.75" x14ac:dyDescent="0.25">
      <c r="A10" s="21" t="s">
        <v>103</v>
      </c>
      <c r="B10" s="13" t="s">
        <v>16</v>
      </c>
      <c r="C10" s="60">
        <v>2000</v>
      </c>
      <c r="D10" s="23">
        <v>10000</v>
      </c>
      <c r="E10" s="15">
        <f>'JULY 21'!K10:K60</f>
        <v>0</v>
      </c>
      <c r="F10" s="19">
        <v>10000</v>
      </c>
      <c r="G10" s="20"/>
      <c r="H10" s="19">
        <v>200</v>
      </c>
      <c r="I10" s="16">
        <f>C10+D10+E10+F10+G10+H10</f>
        <v>22200</v>
      </c>
      <c r="J10" s="16">
        <f>16000+6800</f>
        <v>22800</v>
      </c>
      <c r="K10" s="16">
        <f>I10-J10</f>
        <v>-600</v>
      </c>
    </row>
    <row r="11" spans="1:13" ht="15.75" x14ac:dyDescent="0.25">
      <c r="A11" s="26" t="s">
        <v>95</v>
      </c>
      <c r="B11" s="13" t="s">
        <v>17</v>
      </c>
      <c r="C11" s="60">
        <v>2000</v>
      </c>
      <c r="D11" s="14">
        <v>12000</v>
      </c>
      <c r="E11" s="15">
        <f>'JULY 21'!K11:K61</f>
        <v>0</v>
      </c>
      <c r="F11" s="19">
        <v>6000</v>
      </c>
      <c r="G11" s="20"/>
      <c r="H11" s="19"/>
      <c r="I11" s="16">
        <f t="shared" si="0"/>
        <v>20000</v>
      </c>
      <c r="J11" s="16">
        <v>20000</v>
      </c>
      <c r="K11" s="16">
        <f t="shared" ref="K11:K52" si="1">I11-J11</f>
        <v>0</v>
      </c>
    </row>
    <row r="12" spans="1:13" ht="15.75" x14ac:dyDescent="0.25">
      <c r="A12" s="27" t="s">
        <v>99</v>
      </c>
      <c r="B12" s="13" t="s">
        <v>18</v>
      </c>
      <c r="C12" s="60"/>
      <c r="D12" s="14"/>
      <c r="E12" s="15">
        <f>'JULY 21'!K12:K62</f>
        <v>0</v>
      </c>
      <c r="F12" s="19">
        <v>10000</v>
      </c>
      <c r="G12" s="20"/>
      <c r="H12" s="19"/>
      <c r="I12" s="16">
        <f t="shared" si="0"/>
        <v>10000</v>
      </c>
      <c r="J12" s="16">
        <f>10000</f>
        <v>10000</v>
      </c>
      <c r="K12" s="16">
        <f t="shared" si="1"/>
        <v>0</v>
      </c>
    </row>
    <row r="13" spans="1:13" ht="15.75" x14ac:dyDescent="0.25">
      <c r="A13" s="28" t="s">
        <v>85</v>
      </c>
      <c r="B13" s="13" t="s">
        <v>19</v>
      </c>
      <c r="C13" s="60"/>
      <c r="D13" s="14"/>
      <c r="E13" s="15">
        <f>'JULY 21'!K13:K63</f>
        <v>0</v>
      </c>
      <c r="F13" s="19">
        <v>10000</v>
      </c>
      <c r="G13" s="20"/>
      <c r="H13" s="19"/>
      <c r="I13" s="16">
        <f t="shared" si="0"/>
        <v>10000</v>
      </c>
      <c r="J13" s="16">
        <f>10000</f>
        <v>10000</v>
      </c>
      <c r="K13" s="16">
        <f t="shared" si="1"/>
        <v>0</v>
      </c>
      <c r="L13" t="s">
        <v>98</v>
      </c>
    </row>
    <row r="14" spans="1:13" ht="15.75" x14ac:dyDescent="0.25">
      <c r="A14" s="12" t="s">
        <v>109</v>
      </c>
      <c r="B14" s="13" t="s">
        <v>20</v>
      </c>
      <c r="C14" s="60">
        <v>2000</v>
      </c>
      <c r="D14" s="14">
        <v>10000</v>
      </c>
      <c r="E14" s="15">
        <f>'JULY 21'!K14:K64</f>
        <v>0</v>
      </c>
      <c r="F14" s="19">
        <v>10000</v>
      </c>
      <c r="G14" s="20"/>
      <c r="H14" s="19">
        <v>200</v>
      </c>
      <c r="I14" s="16">
        <f t="shared" si="0"/>
        <v>22200</v>
      </c>
      <c r="J14" s="16">
        <f>7000+15000+200</f>
        <v>22200</v>
      </c>
      <c r="K14" s="16">
        <f>I14-J14</f>
        <v>0</v>
      </c>
    </row>
    <row r="15" spans="1:13" ht="15.75" x14ac:dyDescent="0.25">
      <c r="A15" s="21" t="s">
        <v>94</v>
      </c>
      <c r="B15" s="13" t="s">
        <v>21</v>
      </c>
      <c r="C15" s="60"/>
      <c r="D15" s="14"/>
      <c r="E15" s="15">
        <f>'JULY 21'!K15:K65</f>
        <v>0</v>
      </c>
      <c r="F15" s="19">
        <v>15000</v>
      </c>
      <c r="G15" s="20"/>
      <c r="H15" s="19"/>
      <c r="I15" s="16">
        <f t="shared" si="0"/>
        <v>15000</v>
      </c>
      <c r="J15" s="16">
        <f>15000</f>
        <v>15000</v>
      </c>
      <c r="K15" s="16">
        <f>I15-J15</f>
        <v>0</v>
      </c>
    </row>
    <row r="16" spans="1:13" ht="15.75" x14ac:dyDescent="0.25">
      <c r="A16" s="27"/>
      <c r="B16" s="13" t="s">
        <v>22</v>
      </c>
      <c r="C16" s="60"/>
      <c r="D16" s="14"/>
      <c r="E16" s="15">
        <f>'JULY 21'!K16:K66</f>
        <v>0</v>
      </c>
      <c r="F16" s="19"/>
      <c r="G16" s="20"/>
      <c r="H16" s="19"/>
      <c r="I16" s="16">
        <f t="shared" si="0"/>
        <v>0</v>
      </c>
      <c r="J16" s="16"/>
      <c r="K16" s="16">
        <f>I16-J16</f>
        <v>0</v>
      </c>
    </row>
    <row r="17" spans="1:11" ht="15.75" x14ac:dyDescent="0.25">
      <c r="A17" s="21"/>
      <c r="B17" s="13" t="s">
        <v>23</v>
      </c>
      <c r="C17" s="60"/>
      <c r="D17" s="23"/>
      <c r="E17" s="15">
        <f>'JULY 21'!K17:K67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>
        <f>'JULY 21'!K18:K68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>
        <f>'JULY 21'!K19:K69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>
        <f>'JULY 21'!K20:K70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>
        <f>'JULY 21'!K21:K71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>
        <f>'JULY 21'!K22:K72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>
        <f>'JULY 21'!K23:K73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>
        <f>'JULY 21'!K24:K74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>
        <f>'JULY 21'!K25:K75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>
        <f>'JULY 21'!K26:K76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73" t="s">
        <v>60</v>
      </c>
      <c r="C27" s="73"/>
      <c r="D27" s="27"/>
      <c r="E27" s="15">
        <f>'JULY 21'!K27:K77</f>
        <v>0</v>
      </c>
      <c r="F27" s="19"/>
      <c r="G27" s="19"/>
      <c r="H27" s="19"/>
      <c r="I27" s="16">
        <f t="shared" si="0"/>
        <v>0</v>
      </c>
      <c r="J27" s="16"/>
      <c r="K27" s="16">
        <f t="shared" si="1"/>
        <v>0</v>
      </c>
    </row>
    <row r="28" spans="1:11" ht="15.75" x14ac:dyDescent="0.25">
      <c r="A28" s="27"/>
      <c r="B28" s="73" t="s">
        <v>61</v>
      </c>
      <c r="C28" s="32"/>
      <c r="D28" s="71"/>
      <c r="E28" s="71"/>
      <c r="F28" s="71"/>
      <c r="G28" s="71"/>
      <c r="H28" s="71"/>
      <c r="I28" s="32"/>
      <c r="J28" s="71"/>
      <c r="K28" s="71"/>
    </row>
    <row r="29" spans="1:11" ht="15.75" x14ac:dyDescent="0.25">
      <c r="A29" s="27"/>
      <c r="B29" s="73" t="s">
        <v>62</v>
      </c>
      <c r="C29" s="32"/>
      <c r="D29" s="72"/>
      <c r="E29" s="72"/>
      <c r="F29" s="72"/>
      <c r="G29" s="27"/>
      <c r="H29" s="72"/>
      <c r="I29" s="13"/>
      <c r="J29" s="27"/>
      <c r="K29" s="27"/>
    </row>
    <row r="30" spans="1:11" ht="15.75" x14ac:dyDescent="0.25">
      <c r="A30" s="12" t="s">
        <v>104</v>
      </c>
      <c r="B30" s="30" t="s">
        <v>30</v>
      </c>
      <c r="C30" s="63"/>
      <c r="D30" s="14"/>
      <c r="E30" s="15">
        <f>'JULY 21'!K30:K80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1" ht="15.75" x14ac:dyDescent="0.25">
      <c r="A31" s="27" t="s">
        <v>84</v>
      </c>
      <c r="B31" s="31" t="s">
        <v>31</v>
      </c>
      <c r="C31" s="64"/>
      <c r="D31" s="14"/>
      <c r="E31" s="15">
        <f>'JULY 21'!K31:K81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1" ht="15.75" x14ac:dyDescent="0.25">
      <c r="A32" s="27"/>
      <c r="B32" s="31" t="s">
        <v>32</v>
      </c>
      <c r="C32" s="64"/>
      <c r="D32" s="14"/>
      <c r="E32" s="15">
        <f>'JULY 21'!K32:K82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'JULY 21'!K33:K83</f>
        <v>5000</v>
      </c>
      <c r="F33" s="19">
        <v>15000</v>
      </c>
      <c r="G33" s="20"/>
      <c r="H33" s="19">
        <v>200</v>
      </c>
      <c r="I33" s="16">
        <f t="shared" si="0"/>
        <v>20200</v>
      </c>
      <c r="J33" s="16">
        <f>200+15000</f>
        <v>15200</v>
      </c>
      <c r="K33" s="16">
        <f>I33-J33</f>
        <v>5000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'JULY 21'!K34:K84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'JULY 21'!K35:K85</f>
        <v>0</v>
      </c>
      <c r="F35" s="19">
        <v>15000</v>
      </c>
      <c r="G35" s="20">
        <v>300</v>
      </c>
      <c r="H35" s="19">
        <v>200</v>
      </c>
      <c r="I35" s="16">
        <f t="shared" si="0"/>
        <v>15500</v>
      </c>
      <c r="J35" s="16">
        <f>15500</f>
        <v>15500</v>
      </c>
      <c r="K35" s="16">
        <f t="shared" si="1"/>
        <v>0</v>
      </c>
    </row>
    <row r="36" spans="1:11" ht="15.75" x14ac:dyDescent="0.25">
      <c r="A36" s="27"/>
      <c r="B36" s="31" t="s">
        <v>63</v>
      </c>
      <c r="C36" s="64"/>
      <c r="D36" s="14"/>
      <c r="E36" s="15">
        <f>'JULY 21'!K36:K86</f>
        <v>0</v>
      </c>
      <c r="F36" s="19"/>
      <c r="G36" s="20"/>
      <c r="H36" s="19"/>
      <c r="I36" s="16">
        <f t="shared" si="0"/>
        <v>0</v>
      </c>
      <c r="J36" s="16"/>
      <c r="K36" s="16">
        <f t="shared" si="1"/>
        <v>0</v>
      </c>
    </row>
    <row r="37" spans="1:11" ht="15.75" x14ac:dyDescent="0.25">
      <c r="A37" s="27"/>
      <c r="B37" s="31" t="s">
        <v>64</v>
      </c>
      <c r="C37" s="64"/>
      <c r="D37" s="14"/>
      <c r="E37" s="15">
        <f>'JULY 21'!K37:K87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'JULY 21'!K38:K88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27" t="s">
        <v>100</v>
      </c>
      <c r="B39" s="31" t="s">
        <v>66</v>
      </c>
      <c r="C39" s="64"/>
      <c r="D39" s="14"/>
      <c r="E39" s="15">
        <f>'JULY 21'!K39:K89</f>
        <v>5000</v>
      </c>
      <c r="F39" s="19">
        <v>15000</v>
      </c>
      <c r="G39" s="20"/>
      <c r="H39" s="19">
        <v>200</v>
      </c>
      <c r="I39" s="16">
        <f t="shared" si="0"/>
        <v>20200</v>
      </c>
      <c r="J39" s="16">
        <f>800+15200+4200</f>
        <v>20200</v>
      </c>
      <c r="K39" s="16">
        <f t="shared" si="1"/>
        <v>0</v>
      </c>
    </row>
    <row r="40" spans="1:11" ht="15.75" x14ac:dyDescent="0.25">
      <c r="A40" s="27" t="s">
        <v>86</v>
      </c>
      <c r="B40" s="31" t="s">
        <v>67</v>
      </c>
      <c r="C40" s="64"/>
      <c r="D40" s="14"/>
      <c r="E40" s="15">
        <f>'JULY 21'!K40:K90</f>
        <v>0</v>
      </c>
      <c r="F40" s="19">
        <v>15000</v>
      </c>
      <c r="G40" s="20">
        <v>300</v>
      </c>
      <c r="H40" s="19"/>
      <c r="I40" s="16">
        <f t="shared" si="0"/>
        <v>15300</v>
      </c>
      <c r="J40" s="16">
        <v>15300</v>
      </c>
      <c r="K40" s="16">
        <f t="shared" si="1"/>
        <v>0</v>
      </c>
    </row>
    <row r="41" spans="1:11" ht="15.75" x14ac:dyDescent="0.25">
      <c r="A41" s="27"/>
      <c r="B41" s="31" t="s">
        <v>68</v>
      </c>
      <c r="C41" s="64"/>
      <c r="D41" s="14"/>
      <c r="E41" s="15">
        <f>'JULY 21'!K41:K91</f>
        <v>0</v>
      </c>
      <c r="F41" s="19"/>
      <c r="G41" s="20"/>
      <c r="H41" s="19"/>
      <c r="I41" s="16">
        <f t="shared" si="0"/>
        <v>0</v>
      </c>
      <c r="J41" s="16"/>
      <c r="K41" s="16">
        <f t="shared" si="1"/>
        <v>0</v>
      </c>
    </row>
    <row r="42" spans="1:11" ht="15.75" x14ac:dyDescent="0.25">
      <c r="A42" s="27" t="s">
        <v>107</v>
      </c>
      <c r="B42" s="31" t="s">
        <v>69</v>
      </c>
      <c r="C42" s="64">
        <v>2000</v>
      </c>
      <c r="D42" s="14">
        <v>15000</v>
      </c>
      <c r="E42" s="15">
        <f>'JULY 21'!K42:K92</f>
        <v>0</v>
      </c>
      <c r="F42" s="19">
        <v>15000</v>
      </c>
      <c r="G42" s="20"/>
      <c r="H42" s="19">
        <v>200</v>
      </c>
      <c r="I42" s="16">
        <f t="shared" si="0"/>
        <v>32200</v>
      </c>
      <c r="J42" s="16">
        <f>15000+17200</f>
        <v>32200</v>
      </c>
      <c r="K42" s="16">
        <f t="shared" si="1"/>
        <v>0</v>
      </c>
    </row>
    <row r="43" spans="1:11" ht="15.75" x14ac:dyDescent="0.25">
      <c r="A43" s="27"/>
      <c r="B43" s="31" t="s">
        <v>70</v>
      </c>
      <c r="C43" s="64"/>
      <c r="D43" s="14"/>
      <c r="E43" s="15">
        <f>'JULY 21'!K43:K93</f>
        <v>0</v>
      </c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1" ht="15.75" x14ac:dyDescent="0.25">
      <c r="A44" s="27"/>
      <c r="B44" s="31" t="s">
        <v>71</v>
      </c>
      <c r="C44" s="64"/>
      <c r="D44" s="14"/>
      <c r="E44" s="15">
        <f>'JULY 21'!K44:K94</f>
        <v>0</v>
      </c>
      <c r="F44" s="19"/>
      <c r="G44" s="20"/>
      <c r="H44" s="19"/>
      <c r="I44" s="16">
        <f t="shared" si="0"/>
        <v>0</v>
      </c>
      <c r="J44" s="16"/>
      <c r="K44" s="16">
        <f t="shared" si="1"/>
        <v>0</v>
      </c>
    </row>
    <row r="45" spans="1:11" ht="15.75" x14ac:dyDescent="0.25">
      <c r="A45" s="27"/>
      <c r="B45" s="31" t="s">
        <v>72</v>
      </c>
      <c r="C45" s="64"/>
      <c r="D45" s="14"/>
      <c r="E45" s="15">
        <f>'JULY 21'!K45:K95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'JULY 21'!K46:K96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'JULY 21'!K47:K97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'JULY 21'!K48:K98</f>
        <v>650</v>
      </c>
      <c r="F48" s="19">
        <v>18000</v>
      </c>
      <c r="G48" s="20"/>
      <c r="H48" s="19">
        <v>200</v>
      </c>
      <c r="I48" s="16">
        <f t="shared" si="0"/>
        <v>18850</v>
      </c>
      <c r="J48" s="16">
        <f>18650</f>
        <v>18650</v>
      </c>
      <c r="K48" s="16">
        <f t="shared" si="1"/>
        <v>200</v>
      </c>
    </row>
    <row r="49" spans="1:11" ht="15.75" x14ac:dyDescent="0.25">
      <c r="A49" s="27"/>
      <c r="B49" s="31" t="s">
        <v>76</v>
      </c>
      <c r="C49" s="64"/>
      <c r="D49" s="14"/>
      <c r="E49" s="15">
        <f>'JULY 21'!K49:K99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'JULY 21'!K50:K100</f>
        <v>500</v>
      </c>
      <c r="F50" s="20">
        <v>18000</v>
      </c>
      <c r="G50" s="20">
        <v>300</v>
      </c>
      <c r="H50" s="19">
        <v>200</v>
      </c>
      <c r="I50" s="16">
        <f t="shared" si="0"/>
        <v>19000</v>
      </c>
      <c r="J50" s="16">
        <f>19000</f>
        <v>19000</v>
      </c>
      <c r="K50" s="16">
        <f t="shared" si="1"/>
        <v>0</v>
      </c>
    </row>
    <row r="51" spans="1:11" ht="15.75" x14ac:dyDescent="0.25">
      <c r="A51" s="27"/>
      <c r="B51" s="31" t="s">
        <v>78</v>
      </c>
      <c r="C51" s="64"/>
      <c r="D51" s="14"/>
      <c r="E51" s="15">
        <f>'JULY 21'!K51:K101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'JULY 21'!K52:K102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95</v>
      </c>
      <c r="B53" s="31" t="s">
        <v>80</v>
      </c>
      <c r="C53" s="64"/>
      <c r="D53" s="14"/>
      <c r="E53" s="15">
        <f>'JULY 21'!K53:K103</f>
        <v>0</v>
      </c>
      <c r="F53" s="20">
        <v>18000</v>
      </c>
      <c r="G53" s="20"/>
      <c r="H53" s="19">
        <v>200</v>
      </c>
      <c r="I53" s="16">
        <f t="shared" si="0"/>
        <v>18200</v>
      </c>
      <c r="J53" s="16">
        <f>18200</f>
        <v>18200</v>
      </c>
      <c r="K53" s="16">
        <f>I53-J53</f>
        <v>0</v>
      </c>
    </row>
    <row r="54" spans="1:11" ht="15.75" x14ac:dyDescent="0.25">
      <c r="A54" s="27" t="s">
        <v>113</v>
      </c>
      <c r="B54" s="31" t="s">
        <v>114</v>
      </c>
      <c r="C54" s="64">
        <v>2000</v>
      </c>
      <c r="D54" s="14">
        <v>13000</v>
      </c>
      <c r="E54" s="15">
        <f>'JULY 21'!K54:K104</f>
        <v>0</v>
      </c>
      <c r="F54" s="25">
        <v>6500</v>
      </c>
      <c r="G54" s="25"/>
      <c r="H54" s="19"/>
      <c r="I54" s="16">
        <f>C54+D54+E54+F54+G54+H54</f>
        <v>21500</v>
      </c>
      <c r="J54" s="16">
        <v>21500</v>
      </c>
      <c r="K54" s="16">
        <f>I54-J54</f>
        <v>0</v>
      </c>
    </row>
    <row r="55" spans="1:11" ht="15.75" x14ac:dyDescent="0.25">
      <c r="A55" s="27"/>
      <c r="B55" s="31" t="s">
        <v>115</v>
      </c>
      <c r="C55" s="64"/>
      <c r="D55" s="14"/>
      <c r="E55" s="15"/>
      <c r="F55" s="25"/>
      <c r="G55" s="25"/>
      <c r="H55" s="19"/>
      <c r="I55" s="16">
        <f t="shared" si="0"/>
        <v>0</v>
      </c>
      <c r="J55" s="16"/>
      <c r="K55" s="16">
        <f t="shared" ref="K55:K61" si="2">I55-J55</f>
        <v>0</v>
      </c>
    </row>
    <row r="56" spans="1:11" ht="15.75" x14ac:dyDescent="0.25">
      <c r="A56" s="27"/>
      <c r="B56" s="31" t="s">
        <v>116</v>
      </c>
      <c r="C56" s="64"/>
      <c r="D56" s="14"/>
      <c r="E56" s="15"/>
      <c r="F56" s="25"/>
      <c r="G56" s="25"/>
      <c r="H56" s="19"/>
      <c r="I56" s="16">
        <f t="shared" si="0"/>
        <v>0</v>
      </c>
      <c r="J56" s="16"/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/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/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/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/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/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12000</v>
      </c>
      <c r="D62" s="14">
        <f t="shared" ref="D62:H62" si="3">SUM(D6:D61)</f>
        <v>72000</v>
      </c>
      <c r="E62" s="15">
        <f>SUM(E6:E61)</f>
        <v>23650</v>
      </c>
      <c r="F62" s="34">
        <f>SUM(F6:F61)</f>
        <v>235500</v>
      </c>
      <c r="G62" s="35">
        <f>SUM(G6:G61)</f>
        <v>900</v>
      </c>
      <c r="H62" s="36">
        <f t="shared" si="3"/>
        <v>2400</v>
      </c>
      <c r="I62" s="16">
        <f>SUM(I6:I61)</f>
        <v>346450</v>
      </c>
      <c r="J62" s="37">
        <f>SUM(J6:J61)</f>
        <v>339450</v>
      </c>
      <c r="K62" s="37">
        <f>SUM(K6:K61)</f>
        <v>7000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3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3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3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3" ht="18.75" x14ac:dyDescent="0.3">
      <c r="A68" s="45" t="s">
        <v>121</v>
      </c>
      <c r="B68" s="46">
        <f>F62</f>
        <v>235500</v>
      </c>
      <c r="C68" s="46"/>
      <c r="D68" s="45"/>
      <c r="E68" s="45"/>
      <c r="F68" s="45"/>
      <c r="G68" s="45" t="s">
        <v>121</v>
      </c>
      <c r="H68" s="45"/>
      <c r="I68" s="47">
        <f>J62</f>
        <v>339450</v>
      </c>
      <c r="J68" s="45"/>
      <c r="K68" s="45"/>
    </row>
    <row r="69" spans="1:13" ht="18.75" x14ac:dyDescent="0.3">
      <c r="A69" s="45" t="s">
        <v>44</v>
      </c>
      <c r="B69" s="46">
        <f>'JULY 21'!E76</f>
        <v>3570</v>
      </c>
      <c r="C69" s="46"/>
      <c r="D69" s="45"/>
      <c r="E69" s="45"/>
      <c r="F69" s="45"/>
      <c r="G69" s="45" t="s">
        <v>44</v>
      </c>
      <c r="H69" s="45"/>
      <c r="I69" s="46">
        <f>'JULY 21'!K76</f>
        <v>-17880</v>
      </c>
      <c r="J69" s="45"/>
      <c r="K69" s="45"/>
    </row>
    <row r="70" spans="1:13" ht="18.75" x14ac:dyDescent="0.3">
      <c r="A70" s="45" t="s">
        <v>45</v>
      </c>
      <c r="B70" s="46">
        <f>D62</f>
        <v>72000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3" ht="18.75" x14ac:dyDescent="0.3">
      <c r="A71" s="45" t="s">
        <v>7</v>
      </c>
      <c r="B71" s="46">
        <f>G62</f>
        <v>900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3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3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3" ht="18.75" x14ac:dyDescent="0.3">
      <c r="A74" s="45" t="s">
        <v>47</v>
      </c>
      <c r="B74" s="47">
        <f>C62</f>
        <v>12000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3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3" ht="18.75" x14ac:dyDescent="0.3">
      <c r="A76" s="48" t="s">
        <v>50</v>
      </c>
      <c r="B76" s="49">
        <v>0.06</v>
      </c>
      <c r="C76" s="49"/>
      <c r="D76" s="47">
        <f>B76*F62</f>
        <v>14130</v>
      </c>
      <c r="E76" s="45"/>
      <c r="F76" s="45"/>
      <c r="G76" s="48" t="s">
        <v>50</v>
      </c>
      <c r="H76" s="48"/>
      <c r="I76" s="49">
        <v>0.06</v>
      </c>
      <c r="J76" s="47">
        <f>I76*F62</f>
        <v>14130</v>
      </c>
      <c r="K76" s="45"/>
      <c r="L76" s="65"/>
    </row>
    <row r="77" spans="1:13" ht="18.75" x14ac:dyDescent="0.3">
      <c r="A77" s="52" t="s">
        <v>124</v>
      </c>
      <c r="B77" s="51"/>
      <c r="C77" s="51"/>
      <c r="D77" s="39">
        <v>10000</v>
      </c>
      <c r="E77" s="47"/>
      <c r="F77" s="47"/>
      <c r="G77" s="52" t="s">
        <v>124</v>
      </c>
      <c r="H77" s="51"/>
      <c r="I77" s="51"/>
      <c r="J77" s="39">
        <v>10000</v>
      </c>
      <c r="K77" s="59"/>
    </row>
    <row r="78" spans="1:13" ht="18.75" x14ac:dyDescent="0.3">
      <c r="A78" s="50" t="s">
        <v>112</v>
      </c>
      <c r="B78" s="49"/>
      <c r="C78" s="49"/>
      <c r="D78" s="47">
        <v>112000</v>
      </c>
      <c r="E78" s="45"/>
      <c r="F78" s="45"/>
      <c r="G78" s="50" t="s">
        <v>112</v>
      </c>
      <c r="H78" s="49"/>
      <c r="I78" s="49"/>
      <c r="J78" s="47">
        <v>112000</v>
      </c>
      <c r="K78" s="45"/>
    </row>
    <row r="79" spans="1:13" ht="18.75" x14ac:dyDescent="0.3">
      <c r="A79" s="45" t="s">
        <v>111</v>
      </c>
      <c r="B79" s="58"/>
      <c r="C79" s="58"/>
      <c r="D79" s="47">
        <v>146190</v>
      </c>
      <c r="E79" s="45"/>
      <c r="F79" s="45"/>
      <c r="G79" s="45" t="s">
        <v>111</v>
      </c>
      <c r="H79" s="58"/>
      <c r="I79" s="58"/>
      <c r="J79" s="47">
        <v>146190</v>
      </c>
      <c r="K79" s="45"/>
      <c r="M79" s="65"/>
    </row>
    <row r="80" spans="1:13" ht="18.75" x14ac:dyDescent="0.3">
      <c r="A80" s="39"/>
      <c r="B80" s="39"/>
      <c r="C80" s="39"/>
      <c r="D80" s="59"/>
      <c r="E80" s="59"/>
      <c r="F80" s="59"/>
      <c r="G80" s="59" t="s">
        <v>123</v>
      </c>
      <c r="H80" s="59"/>
      <c r="I80" s="59"/>
      <c r="J80" s="59">
        <v>4600</v>
      </c>
      <c r="K80" s="59"/>
      <c r="L80" s="66"/>
    </row>
    <row r="81" spans="1:12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  <c r="L81" s="66"/>
    </row>
    <row r="82" spans="1:12" ht="18.75" x14ac:dyDescent="0.3">
      <c r="A82" s="44" t="s">
        <v>51</v>
      </c>
      <c r="B82" s="53">
        <f>B68+B69+B70+++B71++B72+B73+B74</f>
        <v>323970</v>
      </c>
      <c r="C82" s="53"/>
      <c r="D82" s="53">
        <f>SUM(D76:D81)</f>
        <v>282320</v>
      </c>
      <c r="E82" s="53">
        <f>B82-D82</f>
        <v>41650</v>
      </c>
      <c r="F82" s="53"/>
      <c r="G82" s="44"/>
      <c r="H82" s="44"/>
      <c r="I82" s="53">
        <f>I68+I69+I73</f>
        <v>321570</v>
      </c>
      <c r="J82" s="53">
        <f>SUM(J76:J81)</f>
        <v>286920</v>
      </c>
      <c r="K82" s="53">
        <f>I82-J82</f>
        <v>34650</v>
      </c>
    </row>
    <row r="83" spans="1:12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272790</v>
      </c>
      <c r="K83" s="43"/>
      <c r="L83" s="66"/>
    </row>
    <row r="84" spans="1:12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  <c r="L84" s="66"/>
    </row>
    <row r="85" spans="1:12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6" spans="1:12" ht="18.7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 spans="1:12" x14ac:dyDescent="0.25">
      <c r="E87" s="66"/>
    </row>
    <row r="88" spans="1:12" x14ac:dyDescent="0.25">
      <c r="E88" s="66"/>
    </row>
    <row r="89" spans="1:12" x14ac:dyDescent="0.25">
      <c r="F89" s="65"/>
    </row>
    <row r="90" spans="1:12" x14ac:dyDescent="0.25">
      <c r="E90" s="66"/>
      <c r="F90" s="65"/>
    </row>
    <row r="92" spans="1:12" x14ac:dyDescent="0.25">
      <c r="E92" s="66"/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16" workbookViewId="0">
      <selection activeCell="D30" sqref="D30"/>
    </sheetView>
  </sheetViews>
  <sheetFormatPr defaultRowHeight="15" x14ac:dyDescent="0.25"/>
  <cols>
    <col min="1" max="1" width="23.42578125" customWidth="1"/>
    <col min="2" max="2" width="10.85546875" customWidth="1"/>
    <col min="3" max="3" width="9.140625" customWidth="1"/>
    <col min="4" max="4" width="12.7109375" customWidth="1"/>
    <col min="5" max="5" width="12.140625" customWidth="1"/>
    <col min="6" max="6" width="10.85546875" customWidth="1"/>
    <col min="7" max="7" width="17.5703125" customWidth="1"/>
    <col min="8" max="8" width="14.42578125" customWidth="1"/>
    <col min="9" max="9" width="12" customWidth="1"/>
    <col min="10" max="10" width="12.42578125" customWidth="1"/>
    <col min="11" max="11" width="13.1406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C2" s="1"/>
      <c r="D2" s="3"/>
      <c r="E2" s="3"/>
      <c r="F2" s="3" t="s">
        <v>82</v>
      </c>
      <c r="G2" s="4"/>
      <c r="H2" s="3" t="s">
        <v>81</v>
      </c>
      <c r="I2" s="5"/>
      <c r="J2" s="4"/>
      <c r="K2" s="4"/>
    </row>
    <row r="3" spans="1:11" ht="15.75" x14ac:dyDescent="0.25">
      <c r="A3" s="4"/>
      <c r="B3" s="3"/>
      <c r="C3" s="3"/>
      <c r="D3" s="3"/>
      <c r="E3" s="3"/>
      <c r="F3" s="3" t="s">
        <v>0</v>
      </c>
      <c r="G3" s="3"/>
      <c r="H3" s="2"/>
      <c r="I3" s="6"/>
      <c r="J3" s="4"/>
      <c r="K3" s="4"/>
    </row>
    <row r="4" spans="1:11" ht="15.75" x14ac:dyDescent="0.25">
      <c r="A4" s="3"/>
      <c r="B4" s="4"/>
      <c r="C4" s="4"/>
      <c r="D4" s="1"/>
      <c r="E4" s="3" t="s">
        <v>132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/>
      <c r="B6" s="13" t="s">
        <v>12</v>
      </c>
      <c r="C6" s="60"/>
      <c r="D6" s="14"/>
      <c r="E6" s="15">
        <f>'AUGUST 21'!K6:K61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1" ht="15.75" x14ac:dyDescent="0.25">
      <c r="A7" s="18" t="s">
        <v>130</v>
      </c>
      <c r="B7" s="13" t="s">
        <v>13</v>
      </c>
      <c r="C7" s="60">
        <v>2000</v>
      </c>
      <c r="D7" s="14">
        <v>12000</v>
      </c>
      <c r="E7" s="15">
        <f>'AUGUST 21'!K7:K62</f>
        <v>0</v>
      </c>
      <c r="F7" s="19">
        <v>12000</v>
      </c>
      <c r="G7" s="20"/>
      <c r="H7" s="19">
        <v>200</v>
      </c>
      <c r="I7" s="16">
        <f t="shared" ref="I7:I61" si="0">C7+D7+E7+F7+G7+H7</f>
        <v>26200</v>
      </c>
      <c r="J7" s="16">
        <v>26200</v>
      </c>
      <c r="K7" s="16">
        <f>I7-J7</f>
        <v>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'AUGUST 21'!K8:K63</f>
        <v>200</v>
      </c>
      <c r="F8" s="19">
        <v>12000</v>
      </c>
      <c r="G8" s="20">
        <v>750</v>
      </c>
      <c r="H8" s="19">
        <v>200</v>
      </c>
      <c r="I8" s="16">
        <f t="shared" si="0"/>
        <v>13150</v>
      </c>
      <c r="J8" s="16">
        <f>4000+4700</f>
        <v>8700</v>
      </c>
      <c r="K8" s="16">
        <f>I8-J8</f>
        <v>4450</v>
      </c>
    </row>
    <row r="9" spans="1:11" ht="15.75" x14ac:dyDescent="0.25">
      <c r="A9" s="27" t="s">
        <v>110</v>
      </c>
      <c r="B9" s="22" t="s">
        <v>15</v>
      </c>
      <c r="C9" s="61"/>
      <c r="D9" s="23"/>
      <c r="E9" s="15">
        <f>'AUGUST 21'!K9:K64</f>
        <v>2200</v>
      </c>
      <c r="F9" s="24">
        <v>12000</v>
      </c>
      <c r="G9" s="25">
        <v>450</v>
      </c>
      <c r="H9" s="19">
        <v>200</v>
      </c>
      <c r="I9" s="16">
        <f t="shared" si="0"/>
        <v>14850</v>
      </c>
      <c r="J9" s="16">
        <v>14850</v>
      </c>
      <c r="K9" s="16">
        <f>I9-J9</f>
        <v>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'AUGUST 21'!K10:K65</f>
        <v>-600</v>
      </c>
      <c r="F10" s="19">
        <v>10000</v>
      </c>
      <c r="G10" s="20">
        <v>600</v>
      </c>
      <c r="H10" s="19">
        <v>200</v>
      </c>
      <c r="I10" s="16">
        <f>C10+D10+E10+F10+G10+H10</f>
        <v>10200</v>
      </c>
      <c r="J10" s="16">
        <v>10600</v>
      </c>
      <c r="K10" s="16">
        <f>I10-J10</f>
        <v>-400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'AUGUST 21'!K11:K66</f>
        <v>0</v>
      </c>
      <c r="F11" s="19">
        <v>12000</v>
      </c>
      <c r="G11" s="20">
        <v>450</v>
      </c>
      <c r="H11" s="19">
        <v>200</v>
      </c>
      <c r="I11" s="16">
        <f t="shared" si="0"/>
        <v>12650</v>
      </c>
      <c r="J11" s="16">
        <v>12650</v>
      </c>
      <c r="K11" s="16">
        <f t="shared" ref="K11:K52" si="1">I11-J11</f>
        <v>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'AUGUST 21'!K12:K67</f>
        <v>0</v>
      </c>
      <c r="F12" s="19">
        <v>10000</v>
      </c>
      <c r="G12" s="20">
        <v>150</v>
      </c>
      <c r="H12" s="19"/>
      <c r="I12" s="16">
        <f t="shared" si="0"/>
        <v>10150</v>
      </c>
      <c r="J12" s="16">
        <v>10150</v>
      </c>
      <c r="K12" s="16">
        <f t="shared" si="1"/>
        <v>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'AUGUST 21'!K13:K68</f>
        <v>0</v>
      </c>
      <c r="F13" s="19">
        <v>10000</v>
      </c>
      <c r="G13" s="20">
        <v>450</v>
      </c>
      <c r="H13" s="19">
        <v>200</v>
      </c>
      <c r="I13" s="16">
        <f t="shared" si="0"/>
        <v>10650</v>
      </c>
      <c r="J13" s="16">
        <v>10650</v>
      </c>
      <c r="K13" s="16">
        <f t="shared" si="1"/>
        <v>0</v>
      </c>
    </row>
    <row r="14" spans="1:11" ht="15.75" x14ac:dyDescent="0.25">
      <c r="A14" s="12" t="s">
        <v>109</v>
      </c>
      <c r="B14" s="13" t="s">
        <v>20</v>
      </c>
      <c r="C14" s="60"/>
      <c r="D14" s="14"/>
      <c r="E14" s="15">
        <f>'AUGUST 21'!K14:K69</f>
        <v>0</v>
      </c>
      <c r="F14" s="19">
        <v>10000</v>
      </c>
      <c r="G14" s="20">
        <v>600</v>
      </c>
      <c r="H14" s="19">
        <v>200</v>
      </c>
      <c r="I14" s="16">
        <f t="shared" si="0"/>
        <v>10800</v>
      </c>
      <c r="J14" s="16">
        <v>10800</v>
      </c>
      <c r="K14" s="16">
        <f>I14-J14</f>
        <v>0</v>
      </c>
    </row>
    <row r="15" spans="1:11" ht="15.75" x14ac:dyDescent="0.25">
      <c r="A15" s="21" t="s">
        <v>104</v>
      </c>
      <c r="B15" s="13" t="s">
        <v>21</v>
      </c>
      <c r="C15" s="60"/>
      <c r="D15" s="14"/>
      <c r="E15" s="15">
        <f>'AUGUST 21'!K15:K70</f>
        <v>0</v>
      </c>
      <c r="F15" s="19"/>
      <c r="G15" s="20"/>
      <c r="H15" s="19"/>
      <c r="I15" s="16">
        <f t="shared" si="0"/>
        <v>0</v>
      </c>
      <c r="J15" s="16"/>
      <c r="K15" s="16">
        <f>I15-J15</f>
        <v>0</v>
      </c>
    </row>
    <row r="16" spans="1:11" ht="15.75" x14ac:dyDescent="0.25">
      <c r="A16" s="27"/>
      <c r="B16" s="13" t="s">
        <v>22</v>
      </c>
      <c r="C16" s="60"/>
      <c r="D16" s="14"/>
      <c r="E16" s="15">
        <f>'AUGUST 21'!K16:K71</f>
        <v>0</v>
      </c>
      <c r="F16" s="19"/>
      <c r="G16" s="20"/>
      <c r="H16" s="19"/>
      <c r="I16" s="16">
        <f t="shared" si="0"/>
        <v>0</v>
      </c>
      <c r="J16" s="16"/>
      <c r="K16" s="16">
        <f>I16-J16</f>
        <v>0</v>
      </c>
    </row>
    <row r="17" spans="1:13" ht="15.75" x14ac:dyDescent="0.25">
      <c r="A17" s="21"/>
      <c r="B17" s="13" t="s">
        <v>23</v>
      </c>
      <c r="C17" s="60"/>
      <c r="D17" s="23"/>
      <c r="E17" s="15">
        <f>'AUGUST 21'!K17:K72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3" ht="15.75" x14ac:dyDescent="0.25">
      <c r="A18" s="27"/>
      <c r="B18" s="13" t="s">
        <v>24</v>
      </c>
      <c r="C18" s="60"/>
      <c r="D18" s="14"/>
      <c r="E18" s="15">
        <f>'AUGUST 21'!K18:K73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3" ht="15.75" x14ac:dyDescent="0.25">
      <c r="A19" s="27"/>
      <c r="B19" s="13" t="s">
        <v>25</v>
      </c>
      <c r="C19" s="60"/>
      <c r="D19" s="14"/>
      <c r="E19" s="15">
        <f>'AUGUST 21'!K19:K74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3" ht="15.75" x14ac:dyDescent="0.25">
      <c r="A20" s="21"/>
      <c r="B20" s="13" t="s">
        <v>26</v>
      </c>
      <c r="C20" s="60"/>
      <c r="D20" s="14"/>
      <c r="E20" s="15">
        <f>'AUGUST 21'!K20:K75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3" ht="15.75" x14ac:dyDescent="0.25">
      <c r="A21" s="12"/>
      <c r="B21" s="29" t="s">
        <v>27</v>
      </c>
      <c r="C21" s="62"/>
      <c r="D21" s="14"/>
      <c r="E21" s="15">
        <f>'AUGUST 21'!K21:K76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  <c r="M21" s="66"/>
    </row>
    <row r="22" spans="1:13" ht="15.75" x14ac:dyDescent="0.25">
      <c r="A22" s="27"/>
      <c r="B22" s="13" t="s">
        <v>28</v>
      </c>
      <c r="C22" s="60"/>
      <c r="D22" s="14"/>
      <c r="E22" s="15">
        <f>'AUGUST 21'!K22:K77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3" ht="15.75" x14ac:dyDescent="0.25">
      <c r="A23" s="27"/>
      <c r="B23" s="29" t="s">
        <v>29</v>
      </c>
      <c r="C23" s="62"/>
      <c r="D23" s="14"/>
      <c r="E23" s="15">
        <f>'AUGUST 21'!K23:K78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3" ht="15.75" x14ac:dyDescent="0.25">
      <c r="A24" s="27"/>
      <c r="B24" s="13" t="s">
        <v>57</v>
      </c>
      <c r="C24" s="60"/>
      <c r="D24" s="14"/>
      <c r="E24" s="15">
        <f>'AUGUST 21'!K24:K79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3" ht="15.75" x14ac:dyDescent="0.25">
      <c r="A25" s="27"/>
      <c r="B25" s="29" t="s">
        <v>58</v>
      </c>
      <c r="C25" s="62"/>
      <c r="D25" s="14"/>
      <c r="E25" s="15">
        <f>'AUGUST 21'!K25:K80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3" ht="15.75" x14ac:dyDescent="0.25">
      <c r="A26" s="27"/>
      <c r="B26" s="13" t="s">
        <v>59</v>
      </c>
      <c r="C26" s="60"/>
      <c r="D26" s="14"/>
      <c r="E26" s="15">
        <f>'AUGUST 21'!K26:K81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3" ht="15.75" x14ac:dyDescent="0.25">
      <c r="A27" s="27"/>
      <c r="B27" s="29" t="s">
        <v>60</v>
      </c>
      <c r="C27" s="62"/>
      <c r="D27" s="68"/>
      <c r="E27" s="15">
        <f>'AUGUST 21'!K27:K82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3" ht="15.75" x14ac:dyDescent="0.25">
      <c r="A28" s="27"/>
      <c r="B28" s="32"/>
      <c r="C28" s="32"/>
      <c r="D28" s="71"/>
      <c r="E28" s="15">
        <f>'AUGUST 21'!K28:K83</f>
        <v>0</v>
      </c>
      <c r="F28" s="71"/>
      <c r="G28" s="71"/>
      <c r="H28" s="71"/>
      <c r="I28" s="32"/>
      <c r="J28" s="71"/>
      <c r="K28" s="71"/>
    </row>
    <row r="29" spans="1:13" ht="15.75" x14ac:dyDescent="0.25">
      <c r="A29" s="27"/>
      <c r="B29" s="32"/>
      <c r="C29" s="32"/>
      <c r="D29" s="72"/>
      <c r="E29" s="15">
        <f>'AUGUST 21'!K29:K84</f>
        <v>0</v>
      </c>
      <c r="F29" s="72"/>
      <c r="G29" s="27"/>
      <c r="H29" s="72"/>
      <c r="I29" s="13"/>
      <c r="J29" s="27"/>
      <c r="K29" s="27"/>
    </row>
    <row r="30" spans="1:13" ht="15.75" x14ac:dyDescent="0.25">
      <c r="A30" s="12" t="s">
        <v>104</v>
      </c>
      <c r="B30" s="30" t="s">
        <v>30</v>
      </c>
      <c r="C30" s="63"/>
      <c r="D30" s="14"/>
      <c r="E30" s="15">
        <f>'AUGUST 21'!K30:K85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3" ht="15.75" x14ac:dyDescent="0.25">
      <c r="A31" s="27" t="s">
        <v>84</v>
      </c>
      <c r="B31" s="31" t="s">
        <v>31</v>
      </c>
      <c r="C31" s="64"/>
      <c r="D31" s="14"/>
      <c r="E31" s="15">
        <f>'AUGUST 21'!K31:K86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3" ht="15.75" x14ac:dyDescent="0.25">
      <c r="A32" s="27"/>
      <c r="B32" s="31" t="s">
        <v>32</v>
      </c>
      <c r="C32" s="64"/>
      <c r="D32" s="14"/>
      <c r="E32" s="15">
        <f>'AUGUST 21'!K32:K87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'AUGUST 21'!K33:K88</f>
        <v>5000</v>
      </c>
      <c r="F33" s="19">
        <v>15000</v>
      </c>
      <c r="G33" s="20">
        <v>450</v>
      </c>
      <c r="H33" s="19">
        <v>200</v>
      </c>
      <c r="I33" s="16">
        <f t="shared" si="0"/>
        <v>20650</v>
      </c>
      <c r="J33" s="16">
        <f>15650</f>
        <v>15650</v>
      </c>
      <c r="K33" s="16">
        <f>I33-J33</f>
        <v>5000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'AUGUST 21'!K34:K89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'AUGUST 21'!K35:K90</f>
        <v>0</v>
      </c>
      <c r="F35" s="19">
        <v>15000</v>
      </c>
      <c r="G35" s="20">
        <v>450</v>
      </c>
      <c r="H35" s="19">
        <v>200</v>
      </c>
      <c r="I35" s="16">
        <f t="shared" si="0"/>
        <v>15650</v>
      </c>
      <c r="J35" s="16">
        <v>15650</v>
      </c>
      <c r="K35" s="16">
        <f t="shared" si="1"/>
        <v>0</v>
      </c>
    </row>
    <row r="36" spans="1:11" ht="15.75" x14ac:dyDescent="0.25">
      <c r="A36" s="27" t="s">
        <v>100</v>
      </c>
      <c r="B36" s="31" t="s">
        <v>63</v>
      </c>
      <c r="C36" s="64"/>
      <c r="D36" s="14"/>
      <c r="E36" s="15">
        <f>'AUGUST 21'!K36:K91</f>
        <v>0</v>
      </c>
      <c r="F36" s="19">
        <v>15000</v>
      </c>
      <c r="G36" s="20">
        <v>450</v>
      </c>
      <c r="H36" s="19">
        <v>200</v>
      </c>
      <c r="I36" s="16">
        <f t="shared" si="0"/>
        <v>15650</v>
      </c>
      <c r="J36" s="16">
        <v>15650</v>
      </c>
      <c r="K36" s="16">
        <f t="shared" si="1"/>
        <v>0</v>
      </c>
    </row>
    <row r="37" spans="1:11" ht="15.75" x14ac:dyDescent="0.25">
      <c r="A37" s="27"/>
      <c r="B37" s="31" t="s">
        <v>64</v>
      </c>
      <c r="C37" s="64"/>
      <c r="D37" s="14"/>
      <c r="E37" s="15">
        <f>'AUGUST 21'!K37:K92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'AUGUST 21'!K38:K93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27" t="s">
        <v>104</v>
      </c>
      <c r="B39" s="31" t="s">
        <v>66</v>
      </c>
      <c r="C39" s="64"/>
      <c r="D39" s="14"/>
      <c r="E39" s="15">
        <f>'AUGUST 21'!K39:K94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1" ht="15.75" x14ac:dyDescent="0.25">
      <c r="A40" s="27" t="s">
        <v>104</v>
      </c>
      <c r="B40" s="31" t="s">
        <v>67</v>
      </c>
      <c r="C40" s="64"/>
      <c r="D40" s="14"/>
      <c r="E40" s="15">
        <f>'AUGUST 21'!K40:K95</f>
        <v>0</v>
      </c>
      <c r="F40" s="19"/>
      <c r="G40" s="20"/>
      <c r="H40" s="19"/>
      <c r="I40" s="16">
        <f t="shared" si="0"/>
        <v>0</v>
      </c>
      <c r="J40" s="16"/>
      <c r="K40" s="16">
        <f t="shared" si="1"/>
        <v>0</v>
      </c>
    </row>
    <row r="41" spans="1:11" ht="15.75" x14ac:dyDescent="0.25">
      <c r="A41" s="27" t="s">
        <v>107</v>
      </c>
      <c r="B41" s="31" t="s">
        <v>68</v>
      </c>
      <c r="C41" s="64"/>
      <c r="D41" s="14"/>
      <c r="E41" s="15">
        <f>'AUGUST 21'!K41:K96</f>
        <v>0</v>
      </c>
      <c r="F41" s="19">
        <v>15000</v>
      </c>
      <c r="G41" s="20">
        <v>900</v>
      </c>
      <c r="H41" s="19">
        <v>200</v>
      </c>
      <c r="I41" s="16">
        <f>C41+D41+E41+F41+G41+H41</f>
        <v>16100</v>
      </c>
      <c r="J41" s="16">
        <v>16100</v>
      </c>
      <c r="K41" s="16">
        <f t="shared" si="1"/>
        <v>0</v>
      </c>
    </row>
    <row r="42" spans="1:11" ht="15.75" x14ac:dyDescent="0.25">
      <c r="A42" s="27" t="s">
        <v>104</v>
      </c>
      <c r="B42" s="31" t="s">
        <v>69</v>
      </c>
      <c r="C42" s="64"/>
      <c r="D42" s="14"/>
      <c r="E42" s="15">
        <f>'AUGUST 21'!K42:K97</f>
        <v>0</v>
      </c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1" ht="15.75" x14ac:dyDescent="0.25">
      <c r="A43" s="27" t="s">
        <v>86</v>
      </c>
      <c r="B43" s="31" t="s">
        <v>70</v>
      </c>
      <c r="C43" s="64"/>
      <c r="D43" s="14"/>
      <c r="E43" s="15">
        <f>'AUGUST 21'!K43:K98</f>
        <v>0</v>
      </c>
      <c r="F43" s="19">
        <v>15000</v>
      </c>
      <c r="G43" s="20">
        <v>150</v>
      </c>
      <c r="H43" s="19">
        <v>200</v>
      </c>
      <c r="I43" s="16">
        <f t="shared" si="0"/>
        <v>15350</v>
      </c>
      <c r="J43" s="16">
        <v>15350</v>
      </c>
      <c r="K43" s="16">
        <f t="shared" si="1"/>
        <v>0</v>
      </c>
    </row>
    <row r="44" spans="1:11" ht="15.75" x14ac:dyDescent="0.25">
      <c r="A44" s="27"/>
      <c r="B44" s="31" t="s">
        <v>71</v>
      </c>
      <c r="C44" s="64"/>
      <c r="D44" s="14"/>
      <c r="E44" s="15">
        <f>'AUGUST 21'!K44:K99</f>
        <v>0</v>
      </c>
      <c r="F44" s="19"/>
      <c r="G44" s="20"/>
      <c r="H44" s="19"/>
      <c r="I44" s="16">
        <f t="shared" si="0"/>
        <v>0</v>
      </c>
      <c r="J44" s="16"/>
      <c r="K44" s="16">
        <f t="shared" si="1"/>
        <v>0</v>
      </c>
    </row>
    <row r="45" spans="1:11" ht="15.75" x14ac:dyDescent="0.25">
      <c r="A45" s="27"/>
      <c r="B45" s="31" t="s">
        <v>72</v>
      </c>
      <c r="C45" s="64"/>
      <c r="D45" s="14"/>
      <c r="E45" s="15">
        <f>'AUGUST 21'!K45:K100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'AUGUST 21'!K46:K101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'AUGUST 21'!K47:K102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'AUGUST 21'!K48:K103</f>
        <v>200</v>
      </c>
      <c r="F48" s="19">
        <v>18000</v>
      </c>
      <c r="G48" s="20"/>
      <c r="H48" s="19">
        <v>200</v>
      </c>
      <c r="I48" s="16">
        <f t="shared" si="0"/>
        <v>18400</v>
      </c>
      <c r="J48" s="16">
        <f>18000</f>
        <v>18000</v>
      </c>
      <c r="K48" s="16">
        <f t="shared" si="1"/>
        <v>400</v>
      </c>
    </row>
    <row r="49" spans="1:11" ht="15.75" x14ac:dyDescent="0.25">
      <c r="A49" s="27"/>
      <c r="B49" s="31" t="s">
        <v>76</v>
      </c>
      <c r="C49" s="64"/>
      <c r="D49" s="14"/>
      <c r="E49" s="15">
        <f>'AUGUST 21'!K49:K104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'AUGUST 21'!K50:K105</f>
        <v>0</v>
      </c>
      <c r="F50" s="20">
        <v>18000</v>
      </c>
      <c r="G50" s="20">
        <v>450</v>
      </c>
      <c r="H50" s="19">
        <v>200</v>
      </c>
      <c r="I50" s="16">
        <f t="shared" si="0"/>
        <v>18650</v>
      </c>
      <c r="J50" s="16">
        <f>18200+300</f>
        <v>18500</v>
      </c>
      <c r="K50" s="16">
        <f t="shared" si="1"/>
        <v>150</v>
      </c>
    </row>
    <row r="51" spans="1:11" ht="15.75" x14ac:dyDescent="0.25">
      <c r="A51" s="27"/>
      <c r="B51" s="31" t="s">
        <v>78</v>
      </c>
      <c r="C51" s="64"/>
      <c r="D51" s="14"/>
      <c r="E51" s="15">
        <f>'AUGUST 21'!K51:K106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'AUGUST 21'!K52:K107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'AUGUST 21'!K53:K108</f>
        <v>0</v>
      </c>
      <c r="F53" s="20">
        <v>18000</v>
      </c>
      <c r="G53" s="20">
        <v>750</v>
      </c>
      <c r="H53" s="19">
        <v>200</v>
      </c>
      <c r="I53" s="16">
        <f t="shared" si="0"/>
        <v>18950</v>
      </c>
      <c r="J53" s="16">
        <v>18950</v>
      </c>
      <c r="K53" s="16">
        <f>I53-J53</f>
        <v>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'AUGUST 21'!K54:K109</f>
        <v>0</v>
      </c>
      <c r="F54" s="25">
        <v>13000</v>
      </c>
      <c r="G54" s="25">
        <v>2400</v>
      </c>
      <c r="H54" s="19"/>
      <c r="I54" s="16">
        <f>C54+D54+E54+F54+G54+H54</f>
        <v>15400</v>
      </c>
      <c r="J54" s="16">
        <f>13000+2400</f>
        <v>15400</v>
      </c>
      <c r="K54" s="16">
        <f>I54-J54</f>
        <v>0</v>
      </c>
    </row>
    <row r="55" spans="1:11" ht="15.75" x14ac:dyDescent="0.25">
      <c r="A55" s="27" t="s">
        <v>125</v>
      </c>
      <c r="B55" s="31" t="s">
        <v>115</v>
      </c>
      <c r="C55" s="64">
        <v>15000</v>
      </c>
      <c r="D55" s="14">
        <v>2000</v>
      </c>
      <c r="E55" s="15">
        <f>'AUGUST 21'!K55:K110</f>
        <v>0</v>
      </c>
      <c r="F55" s="25">
        <v>15000</v>
      </c>
      <c r="G55" s="25"/>
      <c r="H55" s="19">
        <v>200</v>
      </c>
      <c r="I55" s="16">
        <f t="shared" si="0"/>
        <v>32200</v>
      </c>
      <c r="J55" s="16">
        <f>17000+15200</f>
        <v>32200</v>
      </c>
      <c r="K55" s="16">
        <f t="shared" ref="K55:K61" si="2">I55-J55</f>
        <v>0</v>
      </c>
    </row>
    <row r="56" spans="1:11" ht="15.75" x14ac:dyDescent="0.25">
      <c r="A56" s="27" t="s">
        <v>128</v>
      </c>
      <c r="B56" s="31" t="s">
        <v>116</v>
      </c>
      <c r="C56" s="64">
        <v>13000</v>
      </c>
      <c r="D56" s="14">
        <v>2000</v>
      </c>
      <c r="E56" s="15">
        <f>'AUGUST 21'!K56:K111</f>
        <v>0</v>
      </c>
      <c r="F56" s="25">
        <v>13000</v>
      </c>
      <c r="G56" s="25"/>
      <c r="H56" s="19"/>
      <c r="I56" s="16">
        <f>C56+D56+E56+F56+G56+H56</f>
        <v>28000</v>
      </c>
      <c r="J56" s="16">
        <v>28000</v>
      </c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>
        <f>'AUGUST 21'!K57:K112</f>
        <v>0</v>
      </c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>
        <f>'AUGUST 21'!K58:K113</f>
        <v>0</v>
      </c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>
        <f>'AUGUST 21'!K59:K114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'AUGUST 21'!K60:K115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'AUGUST 21'!K61:K116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30000</v>
      </c>
      <c r="D62" s="14">
        <f t="shared" ref="D62" si="3">SUM(D6:D61)</f>
        <v>16000</v>
      </c>
      <c r="E62" s="15">
        <f t="shared" ref="E62:K62" si="4">SUM(E6:E61)</f>
        <v>7000</v>
      </c>
      <c r="F62" s="34">
        <f t="shared" si="4"/>
        <v>273000</v>
      </c>
      <c r="G62" s="35">
        <f t="shared" si="4"/>
        <v>9450</v>
      </c>
      <c r="H62" s="36">
        <f t="shared" si="4"/>
        <v>3400</v>
      </c>
      <c r="I62" s="16">
        <f t="shared" si="4"/>
        <v>338850</v>
      </c>
      <c r="J62" s="37">
        <f t="shared" si="4"/>
        <v>329250</v>
      </c>
      <c r="K62" s="37">
        <f t="shared" si="4"/>
        <v>9600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2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2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2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2" ht="18.75" x14ac:dyDescent="0.3">
      <c r="A68" s="45" t="s">
        <v>133</v>
      </c>
      <c r="B68" s="46">
        <f>F62</f>
        <v>273000</v>
      </c>
      <c r="C68" s="46"/>
      <c r="D68" s="45"/>
      <c r="E68" s="45"/>
      <c r="F68" s="45"/>
      <c r="G68" s="45" t="s">
        <v>133</v>
      </c>
      <c r="H68" s="45"/>
      <c r="I68" s="47">
        <f>J62</f>
        <v>329250</v>
      </c>
      <c r="J68" s="45"/>
      <c r="K68" s="45"/>
    </row>
    <row r="69" spans="1:12" ht="18.75" x14ac:dyDescent="0.3">
      <c r="A69" s="45" t="s">
        <v>44</v>
      </c>
      <c r="B69" s="46">
        <f>'AUGUST 21'!E82</f>
        <v>41650</v>
      </c>
      <c r="C69" s="46"/>
      <c r="D69" s="45"/>
      <c r="E69" s="45"/>
      <c r="F69" s="45"/>
      <c r="G69" s="45" t="s">
        <v>44</v>
      </c>
      <c r="H69" s="45"/>
      <c r="I69" s="46">
        <f>'AUGUST 21'!K82</f>
        <v>34650</v>
      </c>
      <c r="J69" s="45"/>
      <c r="K69" s="45"/>
    </row>
    <row r="70" spans="1:12" ht="18.75" x14ac:dyDescent="0.3">
      <c r="A70" s="45" t="s">
        <v>45</v>
      </c>
      <c r="B70" s="46">
        <f>D62</f>
        <v>16000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2" ht="18.75" x14ac:dyDescent="0.3">
      <c r="A71" s="45" t="s">
        <v>7</v>
      </c>
      <c r="B71" s="46">
        <f>G62</f>
        <v>9450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2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2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2" ht="18.75" x14ac:dyDescent="0.3">
      <c r="A74" s="45" t="s">
        <v>47</v>
      </c>
      <c r="B74" s="47">
        <f>C62</f>
        <v>30000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2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2" ht="18.75" x14ac:dyDescent="0.3">
      <c r="A76" s="48" t="s">
        <v>50</v>
      </c>
      <c r="B76" s="49">
        <v>0.06</v>
      </c>
      <c r="C76" s="49"/>
      <c r="D76" s="47">
        <f>B76*F62</f>
        <v>16380</v>
      </c>
      <c r="E76" s="45"/>
      <c r="F76" s="45"/>
      <c r="G76" s="48" t="s">
        <v>50</v>
      </c>
      <c r="H76" s="48"/>
      <c r="I76" s="49">
        <v>0.06</v>
      </c>
      <c r="J76" s="47">
        <f>I76*F62</f>
        <v>16380</v>
      </c>
      <c r="K76" s="45"/>
    </row>
    <row r="77" spans="1:12" ht="18.75" x14ac:dyDescent="0.3">
      <c r="A77" s="52" t="s">
        <v>129</v>
      </c>
      <c r="B77" s="51"/>
      <c r="C77" s="51"/>
      <c r="D77" s="39">
        <v>328440</v>
      </c>
      <c r="E77" s="47"/>
      <c r="F77" s="47"/>
      <c r="G77" s="52" t="s">
        <v>129</v>
      </c>
      <c r="H77" s="51"/>
      <c r="I77" s="51"/>
      <c r="J77" s="39">
        <v>328440</v>
      </c>
      <c r="K77" s="59"/>
    </row>
    <row r="78" spans="1:12" ht="18.75" x14ac:dyDescent="0.3">
      <c r="A78" s="50"/>
      <c r="B78" s="49"/>
      <c r="C78" s="49"/>
      <c r="D78" s="47"/>
      <c r="E78" s="45"/>
      <c r="F78" s="45"/>
      <c r="G78" s="50" t="s">
        <v>131</v>
      </c>
      <c r="H78" s="49"/>
      <c r="I78" s="49"/>
      <c r="J78" s="47">
        <v>3400</v>
      </c>
      <c r="K78" s="45"/>
    </row>
    <row r="79" spans="1:12" ht="18.75" x14ac:dyDescent="0.3">
      <c r="A79" s="45"/>
      <c r="B79" s="58"/>
      <c r="C79" s="58"/>
      <c r="D79" s="47"/>
      <c r="E79" s="45"/>
      <c r="F79" s="45"/>
      <c r="G79" s="45"/>
      <c r="H79" s="58"/>
      <c r="I79" s="58"/>
      <c r="J79" s="47"/>
      <c r="K79" s="45"/>
    </row>
    <row r="80" spans="1:12" ht="18.75" x14ac:dyDescent="0.3">
      <c r="A80" s="39"/>
      <c r="B80" s="39"/>
      <c r="C80" s="39"/>
      <c r="D80" s="59"/>
      <c r="E80" s="59"/>
      <c r="F80" s="59"/>
      <c r="G80" s="59"/>
      <c r="H80" s="59"/>
      <c r="I80" s="59"/>
      <c r="J80" s="59"/>
      <c r="K80" s="59"/>
      <c r="L80" s="66"/>
    </row>
    <row r="81" spans="1:12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  <c r="L81" s="66"/>
    </row>
    <row r="82" spans="1:12" ht="18.75" x14ac:dyDescent="0.3">
      <c r="A82" s="44" t="s">
        <v>51</v>
      </c>
      <c r="B82" s="53">
        <f>B68+B69+B70+++B71++B72+B73+B74</f>
        <v>370100</v>
      </c>
      <c r="C82" s="53"/>
      <c r="D82" s="53">
        <f>SUM(D76:D81)</f>
        <v>344820</v>
      </c>
      <c r="E82" s="53">
        <f>B82-D82</f>
        <v>25280</v>
      </c>
      <c r="F82" s="53"/>
      <c r="G82" s="44"/>
      <c r="H82" s="44"/>
      <c r="I82" s="53">
        <f>I68+I69+I73</f>
        <v>363900</v>
      </c>
      <c r="J82" s="53">
        <f>SUM(J76:J81)</f>
        <v>348220</v>
      </c>
      <c r="K82" s="53">
        <f>I82-J82</f>
        <v>15680</v>
      </c>
    </row>
    <row r="83" spans="1:12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331840</v>
      </c>
      <c r="K83" s="43"/>
      <c r="L83" s="66"/>
    </row>
    <row r="84" spans="1:12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  <c r="L84" s="66"/>
    </row>
    <row r="85" spans="1:12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6" spans="1:12" ht="18.75" x14ac:dyDescent="0.3">
      <c r="A86" s="39"/>
      <c r="B86" s="39"/>
      <c r="C86" s="39"/>
      <c r="D86" s="39"/>
      <c r="E86" s="39"/>
      <c r="F86" s="39"/>
      <c r="G86" s="39"/>
      <c r="H86" s="39"/>
      <c r="I86" s="39"/>
      <c r="J86" s="39"/>
      <c r="K86" s="39"/>
    </row>
    <row r="87" spans="1:12" x14ac:dyDescent="0.25">
      <c r="E87" s="66"/>
    </row>
    <row r="88" spans="1:12" x14ac:dyDescent="0.25">
      <c r="E88" s="6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topLeftCell="A19" workbookViewId="0">
      <selection activeCell="G35" sqref="G35"/>
    </sheetView>
  </sheetViews>
  <sheetFormatPr defaultRowHeight="15" x14ac:dyDescent="0.25"/>
  <cols>
    <col min="1" max="1" width="21.140625" customWidth="1"/>
    <col min="2" max="2" width="15.140625" customWidth="1"/>
    <col min="3" max="3" width="14.28515625" customWidth="1"/>
    <col min="4" max="4" width="15.5703125" customWidth="1"/>
    <col min="5" max="5" width="14.42578125" customWidth="1"/>
    <col min="6" max="6" width="14.140625" customWidth="1"/>
    <col min="7" max="7" width="12.85546875" customWidth="1"/>
    <col min="8" max="8" width="14.5703125" customWidth="1"/>
    <col min="9" max="9" width="15.7109375" customWidth="1"/>
    <col min="10" max="10" width="13.5703125" customWidth="1"/>
    <col min="11" max="11" width="14.57031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E2" s="77" t="s">
        <v>140</v>
      </c>
      <c r="F2" s="77"/>
      <c r="H2" s="3"/>
      <c r="I2" s="5"/>
      <c r="J2" s="4"/>
      <c r="K2" s="4"/>
    </row>
    <row r="3" spans="1:11" ht="15.75" x14ac:dyDescent="0.25">
      <c r="A3" s="4"/>
      <c r="B3" s="3"/>
      <c r="E3" s="77" t="s">
        <v>0</v>
      </c>
      <c r="F3" s="77"/>
      <c r="H3" s="2"/>
      <c r="I3" s="6"/>
      <c r="J3" s="4"/>
      <c r="K3" s="4"/>
    </row>
    <row r="4" spans="1:11" ht="15.75" x14ac:dyDescent="0.25">
      <c r="A4" s="3"/>
      <c r="B4" s="4"/>
      <c r="C4" s="4"/>
      <c r="D4" s="1"/>
      <c r="E4" s="3" t="s">
        <v>134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/>
      <c r="B6" s="13" t="s">
        <v>12</v>
      </c>
      <c r="C6" s="60"/>
      <c r="D6" s="14"/>
      <c r="E6" s="15">
        <f>'SEPT 21'!K6:K62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1" ht="15.75" x14ac:dyDescent="0.25">
      <c r="A7" s="18" t="s">
        <v>130</v>
      </c>
      <c r="B7" s="13" t="s">
        <v>13</v>
      </c>
      <c r="C7" s="60"/>
      <c r="D7" s="14"/>
      <c r="E7" s="15">
        <f>'SEPT 21'!K7:K63</f>
        <v>0</v>
      </c>
      <c r="F7" s="19">
        <v>12000</v>
      </c>
      <c r="G7" s="20">
        <v>150</v>
      </c>
      <c r="H7" s="19">
        <v>200</v>
      </c>
      <c r="I7" s="16">
        <f t="shared" ref="I7:I61" si="0">C7+D7+E7+F7+G7+H7</f>
        <v>12350</v>
      </c>
      <c r="J7" s="16">
        <v>12350</v>
      </c>
      <c r="K7" s="16">
        <f>I7-J7</f>
        <v>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'SEPT 21'!K8:K64</f>
        <v>4450</v>
      </c>
      <c r="F8" s="19">
        <v>12000</v>
      </c>
      <c r="G8" s="20">
        <v>1650</v>
      </c>
      <c r="H8" s="19">
        <v>200</v>
      </c>
      <c r="I8" s="16">
        <f t="shared" si="0"/>
        <v>18300</v>
      </c>
      <c r="J8" s="16">
        <f>2500+1750+12550</f>
        <v>16800</v>
      </c>
      <c r="K8" s="16">
        <f>I8-J8</f>
        <v>1500</v>
      </c>
    </row>
    <row r="9" spans="1:11" ht="15.75" x14ac:dyDescent="0.25">
      <c r="A9" s="27" t="s">
        <v>110</v>
      </c>
      <c r="B9" s="22" t="s">
        <v>15</v>
      </c>
      <c r="C9" s="61"/>
      <c r="D9" s="23"/>
      <c r="E9" s="15">
        <f>'SEPT 21'!K9:K65</f>
        <v>0</v>
      </c>
      <c r="F9" s="24">
        <v>12000</v>
      </c>
      <c r="G9" s="25">
        <v>450</v>
      </c>
      <c r="H9" s="19">
        <v>200</v>
      </c>
      <c r="I9" s="16">
        <f t="shared" si="0"/>
        <v>12650</v>
      </c>
      <c r="J9" s="16">
        <v>5000</v>
      </c>
      <c r="K9" s="16">
        <f>I9-J9</f>
        <v>7650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'SEPT 21'!K10:K66</f>
        <v>-400</v>
      </c>
      <c r="F10" s="19">
        <v>10000</v>
      </c>
      <c r="G10" s="20">
        <v>900</v>
      </c>
      <c r="H10" s="19">
        <v>200</v>
      </c>
      <c r="I10" s="16">
        <f>C10+D10+E10+F10+G10+H10</f>
        <v>10700</v>
      </c>
      <c r="J10" s="16">
        <v>11100</v>
      </c>
      <c r="K10" s="16">
        <f>I10-J10</f>
        <v>-400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'SEPT 21'!K11:K67</f>
        <v>0</v>
      </c>
      <c r="F11" s="19">
        <v>12000</v>
      </c>
      <c r="G11" s="20">
        <v>1350</v>
      </c>
      <c r="H11" s="19">
        <v>200</v>
      </c>
      <c r="I11" s="16">
        <f t="shared" si="0"/>
        <v>13550</v>
      </c>
      <c r="J11" s="16">
        <v>12650</v>
      </c>
      <c r="K11" s="16">
        <f t="shared" ref="K11:K52" si="1">I11-J11</f>
        <v>900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'SEPT 21'!K12:K68</f>
        <v>0</v>
      </c>
      <c r="F12" s="19">
        <v>10000</v>
      </c>
      <c r="G12" s="20">
        <v>300</v>
      </c>
      <c r="H12" s="19">
        <v>200</v>
      </c>
      <c r="I12" s="16">
        <f t="shared" si="0"/>
        <v>10500</v>
      </c>
      <c r="J12" s="16">
        <v>10500</v>
      </c>
      <c r="K12" s="16">
        <f t="shared" si="1"/>
        <v>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'SEPT 21'!K13:K69</f>
        <v>0</v>
      </c>
      <c r="F13" s="19">
        <v>10000</v>
      </c>
      <c r="G13" s="20">
        <v>750</v>
      </c>
      <c r="H13" s="19">
        <v>200</v>
      </c>
      <c r="I13" s="16">
        <f t="shared" si="0"/>
        <v>10950</v>
      </c>
      <c r="J13" s="16">
        <v>10950</v>
      </c>
      <c r="K13" s="16">
        <f t="shared" si="1"/>
        <v>0</v>
      </c>
    </row>
    <row r="14" spans="1:11" ht="15.75" x14ac:dyDescent="0.25">
      <c r="A14" s="12" t="s">
        <v>109</v>
      </c>
      <c r="B14" s="13" t="s">
        <v>20</v>
      </c>
      <c r="C14" s="60"/>
      <c r="D14" s="14"/>
      <c r="E14" s="15">
        <f>'SEPT 21'!K14:K70</f>
        <v>0</v>
      </c>
      <c r="F14" s="19">
        <v>10000</v>
      </c>
      <c r="G14" s="20">
        <v>1350</v>
      </c>
      <c r="H14" s="19">
        <v>200</v>
      </c>
      <c r="I14" s="16">
        <f t="shared" si="0"/>
        <v>11550</v>
      </c>
      <c r="J14" s="16">
        <v>11550</v>
      </c>
      <c r="K14" s="16">
        <f>I14-J14</f>
        <v>0</v>
      </c>
    </row>
    <row r="15" spans="1:11" ht="15.75" x14ac:dyDescent="0.25">
      <c r="A15" s="21" t="s">
        <v>136</v>
      </c>
      <c r="B15" s="13" t="s">
        <v>21</v>
      </c>
      <c r="C15" s="60">
        <v>2000</v>
      </c>
      <c r="D15" s="14">
        <v>13000</v>
      </c>
      <c r="E15" s="15">
        <f>'SEPT 21'!K15:K71</f>
        <v>0</v>
      </c>
      <c r="F15" s="19">
        <v>13000</v>
      </c>
      <c r="G15" s="20"/>
      <c r="H15" s="19"/>
      <c r="I15" s="16">
        <f t="shared" si="0"/>
        <v>28000</v>
      </c>
      <c r="J15" s="16">
        <v>28000</v>
      </c>
      <c r="K15" s="16">
        <f>I15-J15</f>
        <v>0</v>
      </c>
    </row>
    <row r="16" spans="1:11" ht="15.75" x14ac:dyDescent="0.25">
      <c r="A16" s="27" t="s">
        <v>102</v>
      </c>
      <c r="B16" s="13" t="s">
        <v>22</v>
      </c>
      <c r="C16" s="60"/>
      <c r="D16" s="14"/>
      <c r="E16" s="15">
        <f>'SEPT 21'!K16:K72</f>
        <v>0</v>
      </c>
      <c r="F16" s="19">
        <v>3000</v>
      </c>
      <c r="G16" s="20"/>
      <c r="H16" s="19"/>
      <c r="I16" s="16">
        <f t="shared" si="0"/>
        <v>3000</v>
      </c>
      <c r="J16" s="16">
        <v>3000</v>
      </c>
      <c r="K16" s="16">
        <f>I16-J16</f>
        <v>0</v>
      </c>
    </row>
    <row r="17" spans="1:12" ht="15.75" x14ac:dyDescent="0.25">
      <c r="A17" s="21"/>
      <c r="B17" s="13" t="s">
        <v>23</v>
      </c>
      <c r="C17" s="60"/>
      <c r="D17" s="23"/>
      <c r="E17" s="15">
        <f>'SEPT 21'!K17:K73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2" ht="15.75" x14ac:dyDescent="0.25">
      <c r="A18" s="27"/>
      <c r="B18" s="13" t="s">
        <v>24</v>
      </c>
      <c r="C18" s="60"/>
      <c r="D18" s="14"/>
      <c r="E18" s="15">
        <f>'SEPT 21'!K18:K74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2" ht="15.75" x14ac:dyDescent="0.25">
      <c r="A19" s="27"/>
      <c r="B19" s="13" t="s">
        <v>25</v>
      </c>
      <c r="C19" s="60"/>
      <c r="D19" s="14"/>
      <c r="E19" s="15">
        <f>'SEPT 21'!K19:K75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2" ht="15.75" x14ac:dyDescent="0.25">
      <c r="A20" s="21"/>
      <c r="B20" s="13" t="s">
        <v>26</v>
      </c>
      <c r="C20" s="60"/>
      <c r="D20" s="14"/>
      <c r="E20" s="15">
        <f>'SEPT 21'!K20:K76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  <c r="L20">
        <f>13000/30</f>
        <v>433.33333333333331</v>
      </c>
    </row>
    <row r="21" spans="1:12" ht="15.75" x14ac:dyDescent="0.25">
      <c r="A21" s="12"/>
      <c r="B21" s="29" t="s">
        <v>27</v>
      </c>
      <c r="C21" s="62"/>
      <c r="D21" s="14"/>
      <c r="E21" s="15">
        <f>'SEPT 21'!K21:K77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  <c r="L21">
        <f>L20*7</f>
        <v>3033.333333333333</v>
      </c>
    </row>
    <row r="22" spans="1:12" ht="15.75" x14ac:dyDescent="0.25">
      <c r="A22" s="27"/>
      <c r="B22" s="13" t="s">
        <v>28</v>
      </c>
      <c r="C22" s="60"/>
      <c r="D22" s="14"/>
      <c r="E22" s="15">
        <f>'SEPT 21'!K22:K78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2" ht="15.75" x14ac:dyDescent="0.25">
      <c r="A23" s="27"/>
      <c r="B23" s="29" t="s">
        <v>29</v>
      </c>
      <c r="C23" s="62"/>
      <c r="D23" s="14"/>
      <c r="E23" s="15">
        <f>'SEPT 21'!K23:K79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2" ht="15.75" x14ac:dyDescent="0.25">
      <c r="A24" s="27"/>
      <c r="B24" s="13" t="s">
        <v>57</v>
      </c>
      <c r="C24" s="60"/>
      <c r="D24" s="14"/>
      <c r="E24" s="15">
        <f>'SEPT 21'!K24:K80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2" ht="15.75" x14ac:dyDescent="0.25">
      <c r="A25" s="27"/>
      <c r="B25" s="29" t="s">
        <v>58</v>
      </c>
      <c r="C25" s="62"/>
      <c r="D25" s="14"/>
      <c r="E25" s="15">
        <f>'SEPT 21'!K25:K81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2" ht="15.75" x14ac:dyDescent="0.25">
      <c r="A26" s="27"/>
      <c r="B26" s="13" t="s">
        <v>59</v>
      </c>
      <c r="C26" s="60"/>
      <c r="D26" s="14"/>
      <c r="E26" s="15">
        <f>'SEPT 21'!K26:K82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2" ht="15.75" x14ac:dyDescent="0.25">
      <c r="A27" s="27"/>
      <c r="B27" s="29" t="s">
        <v>60</v>
      </c>
      <c r="C27" s="62"/>
      <c r="D27" s="68"/>
      <c r="E27" s="15">
        <f>'SEPT 21'!K27:K83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2" ht="15.75" x14ac:dyDescent="0.25">
      <c r="A28" s="27"/>
      <c r="B28" s="32"/>
      <c r="C28" s="32"/>
      <c r="D28" s="71"/>
      <c r="E28" s="15">
        <f>'SEPT 21'!K28:K84</f>
        <v>0</v>
      </c>
      <c r="F28" s="71"/>
      <c r="G28" s="71"/>
      <c r="H28" s="71"/>
      <c r="I28" s="32"/>
      <c r="J28" s="71"/>
      <c r="K28" s="71"/>
    </row>
    <row r="29" spans="1:12" ht="15.75" x14ac:dyDescent="0.25">
      <c r="A29" s="27"/>
      <c r="B29" s="32"/>
      <c r="C29" s="32"/>
      <c r="D29" s="72"/>
      <c r="E29" s="15">
        <f>'SEPT 21'!K29:K85</f>
        <v>0</v>
      </c>
      <c r="F29" s="72"/>
      <c r="G29" s="27"/>
      <c r="H29" s="72"/>
      <c r="I29" s="13"/>
      <c r="J29" s="27"/>
      <c r="K29" s="27"/>
    </row>
    <row r="30" spans="1:12" ht="15.75" x14ac:dyDescent="0.25">
      <c r="A30" s="12" t="s">
        <v>104</v>
      </c>
      <c r="B30" s="30" t="s">
        <v>30</v>
      </c>
      <c r="C30" s="63"/>
      <c r="D30" s="14"/>
      <c r="E30" s="15">
        <f>'SEPT 21'!K30:K86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2" ht="15.75" x14ac:dyDescent="0.25">
      <c r="A31" s="27" t="s">
        <v>84</v>
      </c>
      <c r="B31" s="31" t="s">
        <v>31</v>
      </c>
      <c r="C31" s="64"/>
      <c r="D31" s="14"/>
      <c r="E31" s="15">
        <f>'SEPT 21'!K31:K87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2" ht="15.75" x14ac:dyDescent="0.25">
      <c r="A32" s="27"/>
      <c r="B32" s="31" t="s">
        <v>32</v>
      </c>
      <c r="C32" s="64"/>
      <c r="D32" s="14"/>
      <c r="E32" s="15">
        <f>'SEPT 21'!K32:K88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2" ht="15.75" x14ac:dyDescent="0.25">
      <c r="A33" s="27" t="s">
        <v>88</v>
      </c>
      <c r="B33" s="31" t="s">
        <v>33</v>
      </c>
      <c r="C33" s="64"/>
      <c r="D33" s="14"/>
      <c r="E33" s="15">
        <f>'SEPT 21'!K33:K89</f>
        <v>5000</v>
      </c>
      <c r="F33" s="19">
        <v>15000</v>
      </c>
      <c r="G33" s="20">
        <v>600</v>
      </c>
      <c r="H33" s="19">
        <v>200</v>
      </c>
      <c r="I33" s="16">
        <f t="shared" si="0"/>
        <v>20800</v>
      </c>
      <c r="J33" s="16">
        <v>20800</v>
      </c>
      <c r="K33" s="16">
        <f>I33-J33</f>
        <v>0</v>
      </c>
    </row>
    <row r="34" spans="1:12" ht="15.75" x14ac:dyDescent="0.25">
      <c r="A34" s="12" t="s">
        <v>104</v>
      </c>
      <c r="B34" s="31" t="s">
        <v>34</v>
      </c>
      <c r="C34" s="64"/>
      <c r="D34" s="14"/>
      <c r="E34" s="15">
        <f>'SEPT 21'!K34:K90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2" ht="15.75" x14ac:dyDescent="0.25">
      <c r="A35" s="27" t="s">
        <v>90</v>
      </c>
      <c r="B35" s="31" t="s">
        <v>35</v>
      </c>
      <c r="C35" s="64"/>
      <c r="D35" s="14"/>
      <c r="E35" s="15">
        <f>'SEPT 21'!K35:K91</f>
        <v>0</v>
      </c>
      <c r="F35" s="19">
        <v>15000</v>
      </c>
      <c r="G35" s="20">
        <v>1350</v>
      </c>
      <c r="H35" s="19">
        <v>200</v>
      </c>
      <c r="I35" s="16">
        <f t="shared" si="0"/>
        <v>16550</v>
      </c>
      <c r="J35" s="16">
        <v>15650</v>
      </c>
      <c r="K35" s="16">
        <f t="shared" si="1"/>
        <v>900</v>
      </c>
    </row>
    <row r="36" spans="1:12" ht="15.75" x14ac:dyDescent="0.25">
      <c r="A36" s="27" t="s">
        <v>100</v>
      </c>
      <c r="B36" s="31" t="s">
        <v>63</v>
      </c>
      <c r="C36" s="64"/>
      <c r="D36" s="14"/>
      <c r="E36" s="15">
        <f>'SEPT 21'!K36:K92</f>
        <v>0</v>
      </c>
      <c r="F36" s="19">
        <v>15000</v>
      </c>
      <c r="G36" s="20">
        <v>750</v>
      </c>
      <c r="H36" s="19">
        <v>200</v>
      </c>
      <c r="I36" s="16">
        <f t="shared" si="0"/>
        <v>15950</v>
      </c>
      <c r="J36" s="16">
        <v>15950</v>
      </c>
      <c r="K36" s="16">
        <f t="shared" si="1"/>
        <v>0</v>
      </c>
    </row>
    <row r="37" spans="1:12" ht="15.75" x14ac:dyDescent="0.25">
      <c r="A37" s="27"/>
      <c r="B37" s="31" t="s">
        <v>64</v>
      </c>
      <c r="C37" s="64"/>
      <c r="D37" s="14"/>
      <c r="E37" s="15">
        <f>'SEPT 21'!K37:K93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2" ht="15.75" x14ac:dyDescent="0.25">
      <c r="A38" s="27"/>
      <c r="B38" s="31" t="s">
        <v>65</v>
      </c>
      <c r="C38" s="64"/>
      <c r="D38" s="14"/>
      <c r="E38" s="15">
        <f>'SEPT 21'!K38:K94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2" ht="15.75" x14ac:dyDescent="0.25">
      <c r="A39" s="27" t="s">
        <v>104</v>
      </c>
      <c r="B39" s="31" t="s">
        <v>66</v>
      </c>
      <c r="C39" s="64"/>
      <c r="D39" s="14"/>
      <c r="E39" s="15">
        <f>'SEPT 21'!K39:K95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2" ht="15.75" x14ac:dyDescent="0.25">
      <c r="A40" s="27" t="s">
        <v>104</v>
      </c>
      <c r="B40" s="31" t="s">
        <v>67</v>
      </c>
      <c r="C40" s="64"/>
      <c r="D40" s="14"/>
      <c r="E40" s="15">
        <f>'SEPT 21'!K40:K96</f>
        <v>0</v>
      </c>
      <c r="F40" s="19"/>
      <c r="G40" s="20"/>
      <c r="H40" s="19"/>
      <c r="I40" s="16">
        <f t="shared" si="0"/>
        <v>0</v>
      </c>
      <c r="J40" s="16"/>
      <c r="K40" s="16">
        <f t="shared" si="1"/>
        <v>0</v>
      </c>
    </row>
    <row r="41" spans="1:12" ht="15.75" x14ac:dyDescent="0.25">
      <c r="A41" s="27" t="s">
        <v>107</v>
      </c>
      <c r="B41" s="31" t="s">
        <v>68</v>
      </c>
      <c r="C41" s="64"/>
      <c r="D41" s="14"/>
      <c r="E41" s="15">
        <f>'SEPT 21'!K41:K97</f>
        <v>0</v>
      </c>
      <c r="F41" s="19">
        <v>15000</v>
      </c>
      <c r="G41" s="20">
        <v>1050</v>
      </c>
      <c r="H41" s="19">
        <v>200</v>
      </c>
      <c r="I41" s="16">
        <f t="shared" si="0"/>
        <v>16250</v>
      </c>
      <c r="J41" s="16">
        <v>16250</v>
      </c>
      <c r="K41" s="16">
        <f t="shared" si="1"/>
        <v>0</v>
      </c>
    </row>
    <row r="42" spans="1:12" ht="15.75" x14ac:dyDescent="0.25">
      <c r="A42" s="27" t="s">
        <v>104</v>
      </c>
      <c r="B42" s="31" t="s">
        <v>69</v>
      </c>
      <c r="C42" s="64"/>
      <c r="D42" s="14"/>
      <c r="E42" s="15">
        <f>'SEPT 21'!K42:K98</f>
        <v>0</v>
      </c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2" ht="15.75" x14ac:dyDescent="0.25">
      <c r="A43" s="27" t="s">
        <v>86</v>
      </c>
      <c r="B43" s="31" t="s">
        <v>70</v>
      </c>
      <c r="C43" s="64"/>
      <c r="D43" s="14"/>
      <c r="E43" s="15">
        <f>'SEPT 21'!K43:K99</f>
        <v>0</v>
      </c>
      <c r="F43" s="19">
        <v>15000</v>
      </c>
      <c r="G43" s="20">
        <v>150</v>
      </c>
      <c r="H43" s="19">
        <v>200</v>
      </c>
      <c r="I43" s="16">
        <f t="shared" si="0"/>
        <v>15350</v>
      </c>
      <c r="J43" s="16">
        <v>15050</v>
      </c>
      <c r="K43" s="16">
        <f t="shared" si="1"/>
        <v>300</v>
      </c>
    </row>
    <row r="44" spans="1:12" ht="15.75" x14ac:dyDescent="0.25">
      <c r="A44" s="27" t="s">
        <v>102</v>
      </c>
      <c r="B44" s="31" t="s">
        <v>71</v>
      </c>
      <c r="C44" s="64"/>
      <c r="D44" s="14"/>
      <c r="E44" s="15">
        <f>'SEPT 21'!K44:K100</f>
        <v>0</v>
      </c>
      <c r="F44" s="19">
        <v>7500</v>
      </c>
      <c r="G44" s="20"/>
      <c r="H44" s="19"/>
      <c r="I44" s="16">
        <f t="shared" si="0"/>
        <v>7500</v>
      </c>
      <c r="J44" s="16">
        <v>7500</v>
      </c>
      <c r="K44" s="16">
        <f t="shared" si="1"/>
        <v>0</v>
      </c>
      <c r="L44">
        <f>12000-7500</f>
        <v>4500</v>
      </c>
    </row>
    <row r="45" spans="1:12" ht="15.75" x14ac:dyDescent="0.25">
      <c r="A45" s="27"/>
      <c r="B45" s="31" t="s">
        <v>72</v>
      </c>
      <c r="C45" s="64"/>
      <c r="D45" s="14"/>
      <c r="E45" s="15">
        <f>'SEPT 21'!K45:K101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2" ht="15.75" x14ac:dyDescent="0.25">
      <c r="A46" s="32"/>
      <c r="B46" s="31" t="s">
        <v>73</v>
      </c>
      <c r="C46" s="64"/>
      <c r="D46" s="14"/>
      <c r="E46" s="15">
        <f>'SEPT 21'!K46:K102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2" ht="15.75" x14ac:dyDescent="0.25">
      <c r="A47" s="27"/>
      <c r="B47" s="31" t="s">
        <v>74</v>
      </c>
      <c r="C47" s="64"/>
      <c r="D47" s="14"/>
      <c r="E47" s="15">
        <f>'SEPT 21'!K47:K103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2" ht="15.75" x14ac:dyDescent="0.25">
      <c r="A48" s="27" t="s">
        <v>91</v>
      </c>
      <c r="B48" s="31" t="s">
        <v>75</v>
      </c>
      <c r="C48" s="64"/>
      <c r="D48" s="14"/>
      <c r="E48" s="15">
        <f>'SEPT 21'!K48:K104</f>
        <v>400</v>
      </c>
      <c r="F48" s="19">
        <v>18000</v>
      </c>
      <c r="G48" s="20">
        <v>1350</v>
      </c>
      <c r="H48" s="19">
        <v>200</v>
      </c>
      <c r="I48" s="16">
        <f t="shared" si="0"/>
        <v>19950</v>
      </c>
      <c r="J48" s="16">
        <v>19950</v>
      </c>
      <c r="K48" s="16">
        <f t="shared" si="1"/>
        <v>0</v>
      </c>
    </row>
    <row r="49" spans="1:11" ht="15.75" x14ac:dyDescent="0.25">
      <c r="A49" s="27"/>
      <c r="B49" s="31" t="s">
        <v>76</v>
      </c>
      <c r="C49" s="64"/>
      <c r="D49" s="14"/>
      <c r="E49" s="15">
        <f>'SEPT 21'!K49:K105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'SEPT 21'!K50:K106</f>
        <v>150</v>
      </c>
      <c r="F50" s="20">
        <v>17000</v>
      </c>
      <c r="G50" s="20">
        <v>1200</v>
      </c>
      <c r="H50" s="19">
        <v>200</v>
      </c>
      <c r="I50" s="16">
        <f t="shared" si="0"/>
        <v>18550</v>
      </c>
      <c r="J50" s="16">
        <f>18000</f>
        <v>18000</v>
      </c>
      <c r="K50" s="16">
        <f t="shared" si="1"/>
        <v>550</v>
      </c>
    </row>
    <row r="51" spans="1:11" ht="15.75" x14ac:dyDescent="0.25">
      <c r="A51" s="27"/>
      <c r="B51" s="31" t="s">
        <v>78</v>
      </c>
      <c r="C51" s="64"/>
      <c r="D51" s="14"/>
      <c r="E51" s="15">
        <f>'SEPT 21'!K51:K107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'SEPT 21'!K52:K108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'SEPT 21'!K53:K109</f>
        <v>0</v>
      </c>
      <c r="F53" s="20">
        <v>18000</v>
      </c>
      <c r="G53" s="20">
        <v>1050</v>
      </c>
      <c r="H53" s="19">
        <v>200</v>
      </c>
      <c r="I53" s="16">
        <f t="shared" si="0"/>
        <v>19250</v>
      </c>
      <c r="J53" s="16">
        <v>18950</v>
      </c>
      <c r="K53" s="16">
        <f>I53-J53</f>
        <v>300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'SEPT 21'!K54:K110</f>
        <v>0</v>
      </c>
      <c r="F54" s="25">
        <v>13000</v>
      </c>
      <c r="G54" s="25">
        <v>3300</v>
      </c>
      <c r="H54" s="19"/>
      <c r="I54" s="16">
        <f>C54+D54+E54+F54+G54+H54</f>
        <v>16300</v>
      </c>
      <c r="J54" s="16">
        <v>16300</v>
      </c>
      <c r="K54" s="16">
        <f>I54-J54</f>
        <v>0</v>
      </c>
    </row>
    <row r="55" spans="1:11" ht="15.75" x14ac:dyDescent="0.25">
      <c r="A55" s="27" t="s">
        <v>125</v>
      </c>
      <c r="B55" s="31" t="s">
        <v>115</v>
      </c>
      <c r="C55" s="64"/>
      <c r="D55" s="14"/>
      <c r="E55" s="15">
        <f>'SEPT 21'!K55:K111</f>
        <v>0</v>
      </c>
      <c r="F55" s="25">
        <v>15000</v>
      </c>
      <c r="G55" s="25">
        <v>150</v>
      </c>
      <c r="H55" s="19">
        <v>200</v>
      </c>
      <c r="I55" s="16">
        <f t="shared" si="0"/>
        <v>15350</v>
      </c>
      <c r="J55" s="16">
        <v>15350</v>
      </c>
      <c r="K55" s="16">
        <f t="shared" ref="K55:K61" si="2">I55-J55</f>
        <v>0</v>
      </c>
    </row>
    <row r="56" spans="1:11" ht="15.75" x14ac:dyDescent="0.25">
      <c r="A56" s="27" t="s">
        <v>128</v>
      </c>
      <c r="B56" s="31" t="s">
        <v>116</v>
      </c>
      <c r="C56" s="64"/>
      <c r="D56" s="14"/>
      <c r="E56" s="15">
        <f>'SEPT 21'!K56:K112</f>
        <v>0</v>
      </c>
      <c r="F56" s="25">
        <v>13000</v>
      </c>
      <c r="G56" s="25"/>
      <c r="H56" s="19"/>
      <c r="I56" s="16">
        <f>C56+D56+E56+F56+G56+H56</f>
        <v>13000</v>
      </c>
      <c r="J56" s="16">
        <v>13000</v>
      </c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>
        <f>'SEPT 21'!K57:K113</f>
        <v>0</v>
      </c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 t="s">
        <v>91</v>
      </c>
      <c r="B58" s="31" t="s">
        <v>118</v>
      </c>
      <c r="C58" s="64">
        <v>2000</v>
      </c>
      <c r="D58" s="14">
        <v>12000</v>
      </c>
      <c r="E58" s="15">
        <f>'SEPT 21'!K58:K114</f>
        <v>0</v>
      </c>
      <c r="F58" s="25">
        <v>12000</v>
      </c>
      <c r="G58" s="25"/>
      <c r="H58" s="19"/>
      <c r="I58" s="16">
        <f t="shared" si="0"/>
        <v>26000</v>
      </c>
      <c r="J58" s="16">
        <f>12000</f>
        <v>12000</v>
      </c>
      <c r="K58" s="16">
        <f t="shared" si="2"/>
        <v>14000</v>
      </c>
    </row>
    <row r="59" spans="1:11" ht="15.75" x14ac:dyDescent="0.25">
      <c r="A59" s="27"/>
      <c r="B59" s="31" t="s">
        <v>119</v>
      </c>
      <c r="C59" s="64"/>
      <c r="D59" s="14"/>
      <c r="E59" s="15">
        <f>'SEPT 21'!K59:K115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'SEPT 21'!K60:K116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'SEPT 21'!K61:K117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4000</v>
      </c>
      <c r="D62" s="14">
        <f t="shared" ref="D62:K62" si="3">SUM(D6:D61)</f>
        <v>25000</v>
      </c>
      <c r="E62" s="15">
        <f>'SEPT 21'!K62:K118</f>
        <v>9600</v>
      </c>
      <c r="F62" s="34">
        <f t="shared" si="3"/>
        <v>307500</v>
      </c>
      <c r="G62" s="35">
        <f t="shared" si="3"/>
        <v>17850</v>
      </c>
      <c r="H62" s="36">
        <f t="shared" si="3"/>
        <v>3600</v>
      </c>
      <c r="I62" s="16">
        <f t="shared" si="3"/>
        <v>367550</v>
      </c>
      <c r="J62" s="37">
        <f t="shared" si="3"/>
        <v>341850</v>
      </c>
      <c r="K62" s="37">
        <f t="shared" si="3"/>
        <v>25700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3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3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3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3" ht="18.75" x14ac:dyDescent="0.3">
      <c r="A68" s="45" t="s">
        <v>142</v>
      </c>
      <c r="B68" s="46">
        <f>F62</f>
        <v>307500</v>
      </c>
      <c r="C68" s="46"/>
      <c r="D68" s="45"/>
      <c r="E68" s="45"/>
      <c r="F68" s="45"/>
      <c r="G68" s="45" t="s">
        <v>142</v>
      </c>
      <c r="H68" s="45"/>
      <c r="I68" s="47">
        <f>J62</f>
        <v>341850</v>
      </c>
      <c r="J68" s="45"/>
      <c r="K68" s="45"/>
    </row>
    <row r="69" spans="1:13" ht="18.75" x14ac:dyDescent="0.3">
      <c r="A69" s="45" t="s">
        <v>44</v>
      </c>
      <c r="B69" s="46">
        <f>'SEPT 21'!E82</f>
        <v>25280</v>
      </c>
      <c r="C69" s="46"/>
      <c r="D69" s="45"/>
      <c r="E69" s="45"/>
      <c r="F69" s="45"/>
      <c r="G69" s="45" t="s">
        <v>44</v>
      </c>
      <c r="H69" s="45"/>
      <c r="I69" s="46">
        <f>'SEPT 21'!K82</f>
        <v>15680</v>
      </c>
      <c r="J69" s="45"/>
      <c r="K69" s="45"/>
    </row>
    <row r="70" spans="1:13" ht="18.75" x14ac:dyDescent="0.3">
      <c r="A70" s="45" t="s">
        <v>45</v>
      </c>
      <c r="B70" s="46">
        <f>D62</f>
        <v>25000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3" ht="18.75" x14ac:dyDescent="0.3">
      <c r="A71" s="45" t="s">
        <v>7</v>
      </c>
      <c r="B71" s="46">
        <f>G62</f>
        <v>17850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3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3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3" ht="18.75" x14ac:dyDescent="0.3">
      <c r="A74" s="45" t="s">
        <v>47</v>
      </c>
      <c r="B74" s="47">
        <f>C62</f>
        <v>4000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3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3" ht="18.75" x14ac:dyDescent="0.3">
      <c r="A76" s="48" t="s">
        <v>50</v>
      </c>
      <c r="B76" s="49">
        <v>0.06</v>
      </c>
      <c r="C76" s="49"/>
      <c r="D76" s="47">
        <f>B76*F62</f>
        <v>18450</v>
      </c>
      <c r="E76" s="45"/>
      <c r="F76" s="45"/>
      <c r="G76" s="48" t="s">
        <v>50</v>
      </c>
      <c r="H76" s="48"/>
      <c r="I76" s="49">
        <v>0.06</v>
      </c>
      <c r="J76" s="47">
        <f>I76*F62</f>
        <v>18450</v>
      </c>
      <c r="K76" s="45"/>
    </row>
    <row r="77" spans="1:13" ht="18.75" x14ac:dyDescent="0.3">
      <c r="A77" s="52" t="s">
        <v>10</v>
      </c>
      <c r="B77" s="51"/>
      <c r="C77" s="51"/>
      <c r="D77" s="39"/>
      <c r="E77" s="47"/>
      <c r="F77" s="47"/>
      <c r="G77" s="52"/>
      <c r="H77" s="51"/>
      <c r="I77" s="51"/>
      <c r="J77" s="39"/>
      <c r="K77" s="59"/>
      <c r="M77">
        <f>18150-450</f>
        <v>17700</v>
      </c>
    </row>
    <row r="78" spans="1:13" ht="18.75" x14ac:dyDescent="0.3">
      <c r="A78" s="50" t="s">
        <v>137</v>
      </c>
      <c r="B78" s="49"/>
      <c r="C78" s="49"/>
      <c r="D78" s="47">
        <v>110000</v>
      </c>
      <c r="E78" s="45"/>
      <c r="F78" s="45"/>
      <c r="G78" s="50" t="s">
        <v>135</v>
      </c>
      <c r="H78" s="49"/>
      <c r="I78" s="49"/>
      <c r="J78" s="47">
        <v>3400</v>
      </c>
      <c r="K78" s="45"/>
      <c r="M78" s="65">
        <f>M77-B71</f>
        <v>-150</v>
      </c>
    </row>
    <row r="79" spans="1:13" ht="18.75" x14ac:dyDescent="0.3">
      <c r="A79" s="45" t="s">
        <v>138</v>
      </c>
      <c r="B79" s="58"/>
      <c r="C79" s="58"/>
      <c r="D79" s="47">
        <v>7500</v>
      </c>
      <c r="E79" s="45"/>
      <c r="F79" s="45"/>
      <c r="G79" s="50" t="s">
        <v>137</v>
      </c>
      <c r="H79" s="49"/>
      <c r="I79" s="49"/>
      <c r="J79" s="47">
        <v>110000</v>
      </c>
      <c r="K79" s="45"/>
    </row>
    <row r="80" spans="1:13" ht="18.75" x14ac:dyDescent="0.3">
      <c r="A80" s="39" t="s">
        <v>139</v>
      </c>
      <c r="B80" s="39"/>
      <c r="C80" s="39"/>
      <c r="D80" s="59">
        <v>234450</v>
      </c>
      <c r="E80" s="59"/>
      <c r="F80" s="59"/>
      <c r="G80" s="39" t="s">
        <v>139</v>
      </c>
      <c r="H80" s="39"/>
      <c r="I80" s="39"/>
      <c r="J80" s="59">
        <v>234450</v>
      </c>
      <c r="K80" s="59"/>
    </row>
    <row r="81" spans="1:11" ht="18.75" x14ac:dyDescent="0.3">
      <c r="A81" s="52" t="s">
        <v>144</v>
      </c>
      <c r="B81" s="45"/>
      <c r="C81" s="45"/>
      <c r="D81" s="47">
        <v>14000</v>
      </c>
      <c r="E81" s="45"/>
      <c r="F81" s="45"/>
      <c r="G81" s="45"/>
      <c r="H81" s="47"/>
      <c r="I81" s="48"/>
      <c r="J81" s="47"/>
      <c r="K81" s="47"/>
    </row>
    <row r="82" spans="1:11" ht="18.75" x14ac:dyDescent="0.3">
      <c r="A82" s="44" t="s">
        <v>51</v>
      </c>
      <c r="B82" s="53">
        <f>B68+B69+B70+++B71++B72+B73+B74</f>
        <v>379630</v>
      </c>
      <c r="C82" s="53"/>
      <c r="D82" s="53">
        <f>SUM(D76:D81)</f>
        <v>384400</v>
      </c>
      <c r="E82" s="53">
        <f>B82-D82</f>
        <v>-4770</v>
      </c>
      <c r="F82" s="53"/>
      <c r="G82" s="44"/>
      <c r="H82" s="44"/>
      <c r="I82" s="53">
        <f>I68+I69+I73</f>
        <v>357530</v>
      </c>
      <c r="J82" s="53">
        <f>SUM(J76:J81)</f>
        <v>366300</v>
      </c>
      <c r="K82" s="53">
        <f>I82-J82</f>
        <v>-8770</v>
      </c>
    </row>
    <row r="83" spans="1:11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347850</v>
      </c>
      <c r="K83" s="43"/>
    </row>
    <row r="84" spans="1:11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</row>
    <row r="85" spans="1:11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7" spans="1:11" x14ac:dyDescent="0.25">
      <c r="E87" s="66">
        <f>B82-D76</f>
        <v>361180</v>
      </c>
    </row>
    <row r="88" spans="1:11" x14ac:dyDescent="0.25">
      <c r="E88" s="66">
        <f>E87-D78</f>
        <v>251180</v>
      </c>
    </row>
  </sheetData>
  <mergeCells count="2">
    <mergeCell ref="E3:F3"/>
    <mergeCell ref="E2:F2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0"/>
  <sheetViews>
    <sheetView topLeftCell="A19" workbookViewId="0">
      <selection activeCell="J10" sqref="J10"/>
    </sheetView>
  </sheetViews>
  <sheetFormatPr defaultRowHeight="15" x14ac:dyDescent="0.25"/>
  <cols>
    <col min="1" max="1" width="21.140625" customWidth="1"/>
    <col min="2" max="2" width="15.140625" customWidth="1"/>
    <col min="3" max="3" width="14.28515625" customWidth="1"/>
    <col min="4" max="4" width="15.5703125" customWidth="1"/>
    <col min="5" max="5" width="14.42578125" customWidth="1"/>
    <col min="6" max="6" width="14.140625" customWidth="1"/>
    <col min="7" max="7" width="20.5703125" customWidth="1"/>
    <col min="8" max="8" width="14.5703125" customWidth="1"/>
    <col min="9" max="9" width="15.7109375" customWidth="1"/>
    <col min="10" max="10" width="13.5703125" customWidth="1"/>
    <col min="11" max="11" width="14.57031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E2" s="77" t="s">
        <v>140</v>
      </c>
      <c r="F2" s="77"/>
      <c r="H2" s="3"/>
      <c r="I2" s="5"/>
      <c r="J2" s="4"/>
      <c r="K2" s="4"/>
    </row>
    <row r="3" spans="1:11" ht="15.75" x14ac:dyDescent="0.25">
      <c r="A3" s="4"/>
      <c r="B3" s="3"/>
      <c r="E3" s="77" t="s">
        <v>0</v>
      </c>
      <c r="F3" s="77"/>
      <c r="H3" s="2"/>
      <c r="I3" s="74"/>
      <c r="J3" s="4"/>
      <c r="K3" s="4"/>
    </row>
    <row r="4" spans="1:11" ht="15.75" x14ac:dyDescent="0.25">
      <c r="A4" s="3"/>
      <c r="B4" s="4"/>
      <c r="C4" s="4"/>
      <c r="D4" s="1"/>
      <c r="E4" s="3" t="s">
        <v>141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 t="s">
        <v>145</v>
      </c>
      <c r="B6" s="13" t="s">
        <v>12</v>
      </c>
      <c r="C6" s="60"/>
      <c r="D6" s="14"/>
      <c r="E6" s="15">
        <f>'OCTOBER 21'!K6:K61</f>
        <v>0</v>
      </c>
      <c r="F6" s="16"/>
      <c r="G6" s="17"/>
      <c r="H6" s="16"/>
      <c r="I6" s="16">
        <f>C6+D6+E6+F6+G6+H6</f>
        <v>0</v>
      </c>
      <c r="J6" s="16"/>
      <c r="K6" s="16">
        <f>I6-J6</f>
        <v>0</v>
      </c>
    </row>
    <row r="7" spans="1:11" ht="15.75" x14ac:dyDescent="0.25">
      <c r="A7" s="18" t="s">
        <v>130</v>
      </c>
      <c r="B7" s="13" t="s">
        <v>13</v>
      </c>
      <c r="C7" s="60"/>
      <c r="D7" s="14"/>
      <c r="E7" s="15">
        <f>'OCTOBER 21'!K7:K62</f>
        <v>0</v>
      </c>
      <c r="F7" s="19">
        <v>12000</v>
      </c>
      <c r="G7" s="20">
        <v>300</v>
      </c>
      <c r="H7" s="19">
        <v>200</v>
      </c>
      <c r="I7" s="16">
        <f t="shared" ref="I7:I61" si="0">C7+D7+E7+F7+G7+H7</f>
        <v>12500</v>
      </c>
      <c r="J7" s="16">
        <v>12500</v>
      </c>
      <c r="K7" s="16">
        <f>I7-J7</f>
        <v>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'OCTOBER 21'!K8:K63</f>
        <v>1500</v>
      </c>
      <c r="F8" s="19">
        <v>12000</v>
      </c>
      <c r="G8" s="20">
        <v>900</v>
      </c>
      <c r="H8" s="19">
        <v>200</v>
      </c>
      <c r="I8" s="16">
        <f t="shared" si="0"/>
        <v>14600</v>
      </c>
      <c r="J8" s="16">
        <f>7950+2850</f>
        <v>10800</v>
      </c>
      <c r="K8" s="16">
        <f>I8-J8</f>
        <v>3800</v>
      </c>
    </row>
    <row r="9" spans="1:11" ht="15.75" x14ac:dyDescent="0.25">
      <c r="A9" s="27" t="s">
        <v>110</v>
      </c>
      <c r="B9" s="22" t="s">
        <v>15</v>
      </c>
      <c r="C9" s="61"/>
      <c r="D9" s="23"/>
      <c r="E9" s="15">
        <f>'OCTOBER 21'!K9:K64</f>
        <v>7650</v>
      </c>
      <c r="F9" s="24">
        <v>12000</v>
      </c>
      <c r="G9" s="25">
        <v>900</v>
      </c>
      <c r="H9" s="19">
        <v>200</v>
      </c>
      <c r="I9" s="16">
        <f t="shared" si="0"/>
        <v>20750</v>
      </c>
      <c r="J9" s="16">
        <f>4500+6000+5000+5250</f>
        <v>20750</v>
      </c>
      <c r="K9" s="16">
        <f>I9-J9</f>
        <v>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'OCTOBER 21'!K10:K65</f>
        <v>-400</v>
      </c>
      <c r="F10" s="19">
        <v>10000</v>
      </c>
      <c r="G10" s="20">
        <v>600</v>
      </c>
      <c r="H10" s="19">
        <v>200</v>
      </c>
      <c r="I10" s="16">
        <f>C10+D10+E10+F10+G10+H10</f>
        <v>10400</v>
      </c>
      <c r="J10" s="16">
        <v>10400</v>
      </c>
      <c r="K10" s="16">
        <f>I10-J10</f>
        <v>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'OCTOBER 21'!K11:K66</f>
        <v>900</v>
      </c>
      <c r="F11" s="19">
        <v>12000</v>
      </c>
      <c r="G11" s="20">
        <v>600</v>
      </c>
      <c r="H11" s="19">
        <v>200</v>
      </c>
      <c r="I11" s="16">
        <f t="shared" si="0"/>
        <v>13700</v>
      </c>
      <c r="J11" s="16">
        <v>12800</v>
      </c>
      <c r="K11" s="16">
        <f t="shared" ref="K11:K52" si="1">I11-J11</f>
        <v>900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'OCTOBER 21'!K12:K67</f>
        <v>0</v>
      </c>
      <c r="F12" s="19">
        <v>10000</v>
      </c>
      <c r="G12" s="20"/>
      <c r="H12" s="19">
        <v>200</v>
      </c>
      <c r="I12" s="16">
        <f t="shared" si="0"/>
        <v>10200</v>
      </c>
      <c r="J12" s="16">
        <v>10200</v>
      </c>
      <c r="K12" s="16">
        <f t="shared" si="1"/>
        <v>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'OCTOBER 21'!K13:K68</f>
        <v>0</v>
      </c>
      <c r="F13" s="19">
        <v>10000</v>
      </c>
      <c r="G13" s="20">
        <v>450</v>
      </c>
      <c r="H13" s="19">
        <v>200</v>
      </c>
      <c r="I13" s="16">
        <f t="shared" si="0"/>
        <v>10650</v>
      </c>
      <c r="J13" s="16">
        <v>10650</v>
      </c>
      <c r="K13" s="16">
        <f t="shared" si="1"/>
        <v>0</v>
      </c>
    </row>
    <row r="14" spans="1:11" ht="15.75" x14ac:dyDescent="0.25">
      <c r="A14" s="12" t="s">
        <v>109</v>
      </c>
      <c r="B14" s="13" t="s">
        <v>20</v>
      </c>
      <c r="C14" s="60"/>
      <c r="D14" s="14"/>
      <c r="E14" s="15">
        <f>'OCTOBER 21'!K14:K69</f>
        <v>0</v>
      </c>
      <c r="F14" s="19">
        <v>10000</v>
      </c>
      <c r="G14" s="20">
        <v>600</v>
      </c>
      <c r="H14" s="19">
        <v>200</v>
      </c>
      <c r="I14" s="16">
        <f t="shared" si="0"/>
        <v>10800</v>
      </c>
      <c r="J14" s="16">
        <v>10800</v>
      </c>
      <c r="K14" s="16">
        <f>I14-J14</f>
        <v>0</v>
      </c>
    </row>
    <row r="15" spans="1:11" ht="15.75" x14ac:dyDescent="0.25">
      <c r="A15" s="21" t="s">
        <v>136</v>
      </c>
      <c r="B15" s="13" t="s">
        <v>21</v>
      </c>
      <c r="C15" s="60"/>
      <c r="D15" s="14"/>
      <c r="E15" s="15">
        <f>'OCTOBER 21'!K15:K70</f>
        <v>0</v>
      </c>
      <c r="F15" s="19">
        <v>13000</v>
      </c>
      <c r="G15" s="20">
        <v>750</v>
      </c>
      <c r="H15" s="19">
        <v>200</v>
      </c>
      <c r="I15" s="16">
        <f t="shared" si="0"/>
        <v>13950</v>
      </c>
      <c r="J15" s="16">
        <v>13750</v>
      </c>
      <c r="K15" s="16">
        <f>I15-J15</f>
        <v>200</v>
      </c>
    </row>
    <row r="16" spans="1:11" ht="15.75" x14ac:dyDescent="0.25">
      <c r="A16" s="27" t="s">
        <v>148</v>
      </c>
      <c r="B16" s="13" t="s">
        <v>22</v>
      </c>
      <c r="C16" s="60">
        <v>2000</v>
      </c>
      <c r="D16" s="14">
        <v>13000</v>
      </c>
      <c r="E16" s="15">
        <f>'OCTOBER 21'!K16:K71</f>
        <v>0</v>
      </c>
      <c r="F16" s="19">
        <v>13000</v>
      </c>
      <c r="G16" s="20"/>
      <c r="H16" s="19">
        <v>200</v>
      </c>
      <c r="I16" s="16">
        <f t="shared" si="0"/>
        <v>28200</v>
      </c>
      <c r="J16" s="16">
        <f>10500+13000</f>
        <v>23500</v>
      </c>
      <c r="K16" s="16">
        <f>I16-J16</f>
        <v>4700</v>
      </c>
    </row>
    <row r="17" spans="1:11" ht="15.75" x14ac:dyDescent="0.25">
      <c r="A17" s="21"/>
      <c r="B17" s="13" t="s">
        <v>23</v>
      </c>
      <c r="C17" s="60"/>
      <c r="D17" s="23"/>
      <c r="E17" s="15">
        <f>'OCTOBER 21'!K17:K72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>
        <f>'OCTOBER 21'!K18:K73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>
        <f>'OCTOBER 21'!K19:K74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>
        <f>'OCTOBER 21'!K20:K75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>
        <f>'OCTOBER 21'!K21:K76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>
        <f>'OCTOBER 21'!K22:K77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>
        <f>'OCTOBER 21'!K23:K78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>
        <f>'OCTOBER 21'!K24:K79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>
        <f>'OCTOBER 21'!K25:K80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>
        <f>'OCTOBER 21'!K26:K81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29" t="s">
        <v>60</v>
      </c>
      <c r="C27" s="62"/>
      <c r="D27" s="68"/>
      <c r="E27" s="15">
        <f>'OCTOBER 21'!K27:K82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1" ht="15.75" x14ac:dyDescent="0.25">
      <c r="A28" s="27"/>
      <c r="B28" s="32"/>
      <c r="C28" s="32"/>
      <c r="D28" s="71"/>
      <c r="E28" s="15">
        <f>'OCTOBER 21'!K28:K83</f>
        <v>0</v>
      </c>
      <c r="F28" s="71"/>
      <c r="G28" s="71"/>
      <c r="H28" s="71"/>
      <c r="I28" s="32"/>
      <c r="J28" s="71"/>
      <c r="K28" s="71"/>
    </row>
    <row r="29" spans="1:11" ht="15.75" x14ac:dyDescent="0.25">
      <c r="A29" s="27"/>
      <c r="B29" s="32"/>
      <c r="C29" s="32"/>
      <c r="D29" s="72"/>
      <c r="E29" s="15">
        <f>'OCTOBER 21'!K29:K84</f>
        <v>0</v>
      </c>
      <c r="F29" s="72"/>
      <c r="G29" s="27"/>
      <c r="H29" s="72"/>
      <c r="I29" s="13"/>
      <c r="J29" s="27"/>
      <c r="K29" s="27"/>
    </row>
    <row r="30" spans="1:11" ht="15.75" x14ac:dyDescent="0.25">
      <c r="A30" s="12" t="s">
        <v>104</v>
      </c>
      <c r="B30" s="30" t="s">
        <v>30</v>
      </c>
      <c r="C30" s="63"/>
      <c r="D30" s="14"/>
      <c r="E30" s="15">
        <f>'OCTOBER 21'!K30:K85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1" ht="15.75" x14ac:dyDescent="0.25">
      <c r="A31" s="27" t="s">
        <v>84</v>
      </c>
      <c r="B31" s="31" t="s">
        <v>31</v>
      </c>
      <c r="C31" s="64"/>
      <c r="D31" s="14"/>
      <c r="E31" s="15">
        <f>'OCTOBER 21'!K31:K86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>
        <v>15200</v>
      </c>
      <c r="K31" s="16">
        <f t="shared" si="1"/>
        <v>0</v>
      </c>
    </row>
    <row r="32" spans="1:11" ht="15.75" x14ac:dyDescent="0.25">
      <c r="A32" s="27"/>
      <c r="B32" s="31" t="s">
        <v>32</v>
      </c>
      <c r="C32" s="64"/>
      <c r="D32" s="14"/>
      <c r="E32" s="15">
        <f>'OCTOBER 21'!K32:K87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'OCTOBER 21'!K33:K88</f>
        <v>0</v>
      </c>
      <c r="F33" s="19">
        <v>15000</v>
      </c>
      <c r="G33" s="20">
        <v>150</v>
      </c>
      <c r="H33" s="19">
        <v>200</v>
      </c>
      <c r="I33" s="16">
        <f t="shared" si="0"/>
        <v>15350</v>
      </c>
      <c r="J33" s="16">
        <v>15350</v>
      </c>
      <c r="K33" s="16">
        <f>I33-J33</f>
        <v>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'OCTOBER 21'!K34:K89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'OCTOBER 21'!K35:K90</f>
        <v>900</v>
      </c>
      <c r="F35" s="19">
        <v>15000</v>
      </c>
      <c r="G35" s="20">
        <v>600</v>
      </c>
      <c r="H35" s="19">
        <v>200</v>
      </c>
      <c r="I35" s="16">
        <f t="shared" si="0"/>
        <v>16700</v>
      </c>
      <c r="J35" s="16">
        <f>15800</f>
        <v>15800</v>
      </c>
      <c r="K35" s="16">
        <f t="shared" si="1"/>
        <v>900</v>
      </c>
    </row>
    <row r="36" spans="1:11" ht="15.75" x14ac:dyDescent="0.25">
      <c r="A36" s="27" t="s">
        <v>100</v>
      </c>
      <c r="B36" s="31" t="s">
        <v>63</v>
      </c>
      <c r="C36" s="64"/>
      <c r="D36" s="14"/>
      <c r="E36" s="15">
        <f>'OCTOBER 21'!K36:K91</f>
        <v>0</v>
      </c>
      <c r="F36" s="19">
        <v>15000</v>
      </c>
      <c r="G36" s="20">
        <v>750</v>
      </c>
      <c r="H36" s="19">
        <v>200</v>
      </c>
      <c r="I36" s="16">
        <f t="shared" si="0"/>
        <v>15950</v>
      </c>
      <c r="J36" s="16">
        <v>15950</v>
      </c>
      <c r="K36" s="16">
        <f t="shared" si="1"/>
        <v>0</v>
      </c>
    </row>
    <row r="37" spans="1:11" ht="15.75" x14ac:dyDescent="0.25">
      <c r="A37" s="27"/>
      <c r="B37" s="31" t="s">
        <v>64</v>
      </c>
      <c r="C37" s="64"/>
      <c r="D37" s="14"/>
      <c r="E37" s="15">
        <f>'OCTOBER 21'!K37:K92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'OCTOBER 21'!K38:K93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27" t="s">
        <v>104</v>
      </c>
      <c r="B39" s="31" t="s">
        <v>66</v>
      </c>
      <c r="C39" s="64"/>
      <c r="D39" s="14"/>
      <c r="E39" s="15">
        <f>'OCTOBER 21'!K39:K94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1" ht="15.75" x14ac:dyDescent="0.25">
      <c r="A40" s="27" t="s">
        <v>86</v>
      </c>
      <c r="B40" s="31" t="s">
        <v>67</v>
      </c>
      <c r="C40" s="64"/>
      <c r="D40" s="14"/>
      <c r="E40" s="15">
        <v>300</v>
      </c>
      <c r="F40" s="19">
        <v>15000</v>
      </c>
      <c r="G40" s="20">
        <v>150</v>
      </c>
      <c r="H40" s="19">
        <v>200</v>
      </c>
      <c r="I40" s="16">
        <f t="shared" si="0"/>
        <v>15650</v>
      </c>
      <c r="J40" s="16">
        <v>15150</v>
      </c>
      <c r="K40" s="16">
        <f t="shared" si="1"/>
        <v>500</v>
      </c>
    </row>
    <row r="41" spans="1:11" ht="15.75" x14ac:dyDescent="0.25">
      <c r="A41" s="27" t="s">
        <v>107</v>
      </c>
      <c r="B41" s="31" t="s">
        <v>68</v>
      </c>
      <c r="C41" s="64"/>
      <c r="D41" s="14"/>
      <c r="E41" s="15">
        <f>'OCTOBER 21'!K41:K96</f>
        <v>0</v>
      </c>
      <c r="F41" s="19">
        <v>15000</v>
      </c>
      <c r="G41" s="20">
        <v>750</v>
      </c>
      <c r="H41" s="19">
        <v>200</v>
      </c>
      <c r="I41" s="16">
        <f t="shared" si="0"/>
        <v>15950</v>
      </c>
      <c r="J41" s="16">
        <v>15200</v>
      </c>
      <c r="K41" s="16">
        <f t="shared" si="1"/>
        <v>750</v>
      </c>
    </row>
    <row r="42" spans="1:11" ht="15.75" x14ac:dyDescent="0.25">
      <c r="A42" s="27" t="s">
        <v>104</v>
      </c>
      <c r="B42" s="31" t="s">
        <v>69</v>
      </c>
      <c r="C42" s="64"/>
      <c r="D42" s="14"/>
      <c r="E42" s="15">
        <f>'OCTOBER 21'!K42:K97</f>
        <v>0</v>
      </c>
      <c r="F42" s="19"/>
      <c r="G42" s="20"/>
      <c r="H42" s="19"/>
      <c r="I42" s="16">
        <f t="shared" si="0"/>
        <v>0</v>
      </c>
      <c r="J42" s="16"/>
      <c r="K42" s="16">
        <f t="shared" si="1"/>
        <v>0</v>
      </c>
    </row>
    <row r="43" spans="1:11" ht="15.75" x14ac:dyDescent="0.25">
      <c r="A43" s="27"/>
      <c r="B43" s="31" t="s">
        <v>70</v>
      </c>
      <c r="C43" s="64"/>
      <c r="D43" s="14"/>
      <c r="E43" s="15"/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1" ht="15.75" x14ac:dyDescent="0.25">
      <c r="A44" s="27" t="s">
        <v>102</v>
      </c>
      <c r="B44" s="31" t="s">
        <v>71</v>
      </c>
      <c r="C44" s="64">
        <v>2000</v>
      </c>
      <c r="D44" s="14">
        <v>15000</v>
      </c>
      <c r="E44" s="15">
        <f>'OCTOBER 21'!K44:K99</f>
        <v>0</v>
      </c>
      <c r="F44" s="19">
        <v>15000</v>
      </c>
      <c r="G44" s="20"/>
      <c r="H44" s="19">
        <v>200</v>
      </c>
      <c r="I44" s="16">
        <f t="shared" si="0"/>
        <v>32200</v>
      </c>
      <c r="J44" s="16">
        <f>15000+4500</f>
        <v>19500</v>
      </c>
      <c r="K44" s="16">
        <f t="shared" si="1"/>
        <v>12700</v>
      </c>
    </row>
    <row r="45" spans="1:11" ht="15.75" x14ac:dyDescent="0.25">
      <c r="A45" s="27"/>
      <c r="B45" s="31" t="s">
        <v>72</v>
      </c>
      <c r="C45" s="64"/>
      <c r="D45" s="14"/>
      <c r="E45" s="15">
        <f>'OCTOBER 21'!K45:K100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'OCTOBER 21'!K46:K101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'OCTOBER 21'!K47:K102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'OCTOBER 21'!K48:K103</f>
        <v>0</v>
      </c>
      <c r="F48" s="19">
        <v>18000</v>
      </c>
      <c r="G48" s="20">
        <v>750</v>
      </c>
      <c r="H48" s="19">
        <v>200</v>
      </c>
      <c r="I48" s="16">
        <f t="shared" si="0"/>
        <v>18950</v>
      </c>
      <c r="J48" s="16">
        <v>18000</v>
      </c>
      <c r="K48" s="16">
        <f t="shared" si="1"/>
        <v>950</v>
      </c>
    </row>
    <row r="49" spans="1:11" ht="15.75" x14ac:dyDescent="0.25">
      <c r="A49" s="27"/>
      <c r="B49" s="31" t="s">
        <v>76</v>
      </c>
      <c r="C49" s="64"/>
      <c r="D49" s="14"/>
      <c r="E49" s="15">
        <f>'OCTOBER 21'!K49:K104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'OCTOBER 21'!K50:K105</f>
        <v>550</v>
      </c>
      <c r="F50" s="20">
        <v>17000</v>
      </c>
      <c r="G50" s="20">
        <v>900</v>
      </c>
      <c r="H50" s="19">
        <v>200</v>
      </c>
      <c r="I50" s="16">
        <f t="shared" si="0"/>
        <v>18650</v>
      </c>
      <c r="J50" s="16">
        <v>18100</v>
      </c>
      <c r="K50" s="16">
        <f t="shared" si="1"/>
        <v>550</v>
      </c>
    </row>
    <row r="51" spans="1:11" ht="15.75" x14ac:dyDescent="0.25">
      <c r="A51" s="27"/>
      <c r="B51" s="31" t="s">
        <v>78</v>
      </c>
      <c r="C51" s="64"/>
      <c r="D51" s="14"/>
      <c r="E51" s="15">
        <f>'OCTOBER 21'!K51:K106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'OCTOBER 21'!K52:K107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'OCTOBER 21'!K53:K108</f>
        <v>300</v>
      </c>
      <c r="F53" s="20">
        <v>18000</v>
      </c>
      <c r="G53" s="20">
        <v>450</v>
      </c>
      <c r="H53" s="19">
        <v>200</v>
      </c>
      <c r="I53" s="16">
        <f t="shared" si="0"/>
        <v>18950</v>
      </c>
      <c r="J53" s="16">
        <v>18950</v>
      </c>
      <c r="K53" s="16">
        <f>I53-J53</f>
        <v>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'OCTOBER 21'!K54:K109</f>
        <v>0</v>
      </c>
      <c r="F54" s="25">
        <v>13000</v>
      </c>
      <c r="G54" s="25">
        <v>12000</v>
      </c>
      <c r="H54" s="19"/>
      <c r="I54" s="16">
        <f>C54+D54+E54+F54+G54+H54</f>
        <v>25000</v>
      </c>
      <c r="J54" s="16">
        <f>17000+8000</f>
        <v>25000</v>
      </c>
      <c r="K54" s="16">
        <f>I54-J54</f>
        <v>0</v>
      </c>
    </row>
    <row r="55" spans="1:11" ht="15.75" x14ac:dyDescent="0.25">
      <c r="A55" s="27" t="s">
        <v>125</v>
      </c>
      <c r="B55" s="31" t="s">
        <v>115</v>
      </c>
      <c r="C55" s="64"/>
      <c r="D55" s="14"/>
      <c r="E55" s="15">
        <f>'OCTOBER 21'!K55:K110</f>
        <v>0</v>
      </c>
      <c r="F55" s="25">
        <v>15000</v>
      </c>
      <c r="G55" s="25"/>
      <c r="H55" s="19">
        <v>200</v>
      </c>
      <c r="I55" s="16">
        <f t="shared" si="0"/>
        <v>15200</v>
      </c>
      <c r="J55" s="16">
        <v>15200</v>
      </c>
      <c r="K55" s="16">
        <f t="shared" ref="K55:K61" si="2">I55-J55</f>
        <v>0</v>
      </c>
    </row>
    <row r="56" spans="1:11" ht="15.75" x14ac:dyDescent="0.25">
      <c r="A56" s="27" t="s">
        <v>128</v>
      </c>
      <c r="B56" s="31" t="s">
        <v>116</v>
      </c>
      <c r="C56" s="64"/>
      <c r="D56" s="14"/>
      <c r="E56" s="15">
        <f>'OCTOBER 21'!K56:K111</f>
        <v>0</v>
      </c>
      <c r="F56" s="25">
        <v>13000</v>
      </c>
      <c r="G56" s="25">
        <v>150</v>
      </c>
      <c r="H56" s="19"/>
      <c r="I56" s="16">
        <f>C56+D56+E56+F56+G56+H56</f>
        <v>13150</v>
      </c>
      <c r="J56" s="16">
        <f>3000+10150</f>
        <v>13150</v>
      </c>
      <c r="K56" s="16">
        <f t="shared" si="2"/>
        <v>0</v>
      </c>
    </row>
    <row r="57" spans="1:11" ht="15.75" x14ac:dyDescent="0.25">
      <c r="A57" s="27"/>
      <c r="B57" s="31" t="s">
        <v>117</v>
      </c>
      <c r="C57" s="64"/>
      <c r="D57" s="14"/>
      <c r="E57" s="15">
        <f>'OCTOBER 21'!K57:K112</f>
        <v>0</v>
      </c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/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>
        <f>'OCTOBER 21'!K59:K114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'OCTOBER 21'!K60:K115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'OCTOBER 21'!K61:K116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4000</v>
      </c>
      <c r="D62" s="14">
        <f t="shared" ref="D62:K62" si="3">SUM(D6:D61)</f>
        <v>28000</v>
      </c>
      <c r="E62" s="15">
        <f>SUM(E6:E61)</f>
        <v>11700</v>
      </c>
      <c r="F62" s="34">
        <f t="shared" si="3"/>
        <v>313000</v>
      </c>
      <c r="G62" s="35">
        <f t="shared" si="3"/>
        <v>21750</v>
      </c>
      <c r="H62" s="36">
        <f t="shared" si="3"/>
        <v>4200</v>
      </c>
      <c r="I62" s="16">
        <f t="shared" si="3"/>
        <v>382650</v>
      </c>
      <c r="J62" s="37">
        <f t="shared" si="3"/>
        <v>356700</v>
      </c>
      <c r="K62" s="37">
        <f t="shared" si="3"/>
        <v>25950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3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3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3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3" ht="18.75" x14ac:dyDescent="0.3">
      <c r="A68" s="45" t="s">
        <v>143</v>
      </c>
      <c r="B68" s="46">
        <f>F62</f>
        <v>313000</v>
      </c>
      <c r="C68" s="46"/>
      <c r="D68" s="45"/>
      <c r="E68" s="45"/>
      <c r="F68" s="45"/>
      <c r="G68" s="45" t="s">
        <v>143</v>
      </c>
      <c r="H68" s="45"/>
      <c r="I68" s="47">
        <f>J62</f>
        <v>356700</v>
      </c>
      <c r="J68" s="45"/>
      <c r="K68" s="45"/>
    </row>
    <row r="69" spans="1:13" ht="18.75" x14ac:dyDescent="0.3">
      <c r="A69" s="45" t="s">
        <v>44</v>
      </c>
      <c r="B69" s="46">
        <f>'OCTOBER 21'!E82</f>
        <v>-4770</v>
      </c>
      <c r="C69" s="46"/>
      <c r="D69" s="45"/>
      <c r="E69" s="45"/>
      <c r="F69" s="45"/>
      <c r="G69" s="45" t="s">
        <v>44</v>
      </c>
      <c r="H69" s="45"/>
      <c r="I69" s="46">
        <f>'OCTOBER 21'!K82</f>
        <v>-8770</v>
      </c>
      <c r="J69" s="45"/>
      <c r="K69" s="45"/>
    </row>
    <row r="70" spans="1:13" ht="18.75" x14ac:dyDescent="0.3">
      <c r="A70" s="45" t="s">
        <v>45</v>
      </c>
      <c r="B70" s="46">
        <f>D62</f>
        <v>28000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3" ht="18.75" x14ac:dyDescent="0.3">
      <c r="A71" s="45" t="s">
        <v>7</v>
      </c>
      <c r="B71" s="46">
        <f>G62</f>
        <v>21750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3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3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3" ht="18.75" x14ac:dyDescent="0.3">
      <c r="A74" s="45" t="s">
        <v>47</v>
      </c>
      <c r="B74" s="47">
        <f>C62</f>
        <v>4000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3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3" ht="18.75" x14ac:dyDescent="0.3">
      <c r="A76" s="48" t="s">
        <v>50</v>
      </c>
      <c r="B76" s="49">
        <v>0.06</v>
      </c>
      <c r="C76" s="49"/>
      <c r="D76" s="47">
        <f>B76*F62</f>
        <v>18780</v>
      </c>
      <c r="E76" s="45"/>
      <c r="F76" s="45"/>
      <c r="G76" s="48" t="s">
        <v>50</v>
      </c>
      <c r="H76" s="48"/>
      <c r="I76" s="49">
        <v>0.06</v>
      </c>
      <c r="J76" s="47">
        <f>I76*F62</f>
        <v>18780</v>
      </c>
      <c r="K76" s="45"/>
    </row>
    <row r="77" spans="1:13" ht="18.75" x14ac:dyDescent="0.3">
      <c r="A77" s="52"/>
      <c r="B77" s="51"/>
      <c r="C77" s="51"/>
      <c r="D77" s="39"/>
      <c r="E77" s="47"/>
      <c r="F77" s="47"/>
      <c r="G77" s="52" t="s">
        <v>135</v>
      </c>
      <c r="H77" s="51"/>
      <c r="I77" s="51"/>
      <c r="J77" s="75">
        <f>H62</f>
        <v>4200</v>
      </c>
      <c r="K77" s="59"/>
      <c r="M77">
        <f>18150-450</f>
        <v>17700</v>
      </c>
    </row>
    <row r="78" spans="1:13" ht="18.75" x14ac:dyDescent="0.3">
      <c r="A78" s="50" t="s">
        <v>146</v>
      </c>
      <c r="B78" s="49"/>
      <c r="C78" s="49"/>
      <c r="D78" s="47">
        <v>10000</v>
      </c>
      <c r="E78" s="45"/>
      <c r="F78" s="45"/>
      <c r="G78" s="50" t="s">
        <v>146</v>
      </c>
      <c r="H78" s="49"/>
      <c r="I78" s="49"/>
      <c r="J78" s="47">
        <v>10000</v>
      </c>
      <c r="K78" s="45"/>
      <c r="M78" s="65">
        <f>M77-B71</f>
        <v>-4050</v>
      </c>
    </row>
    <row r="79" spans="1:13" ht="18.75" x14ac:dyDescent="0.3">
      <c r="A79" s="45" t="s">
        <v>147</v>
      </c>
      <c r="B79" s="58"/>
      <c r="C79" s="58"/>
      <c r="D79" s="47">
        <v>333200</v>
      </c>
      <c r="E79" s="45"/>
      <c r="F79" s="45"/>
      <c r="G79" s="45" t="s">
        <v>147</v>
      </c>
      <c r="H79" s="49"/>
      <c r="I79" s="49"/>
      <c r="J79" s="47">
        <v>333200</v>
      </c>
      <c r="K79" s="45"/>
    </row>
    <row r="80" spans="1:13" ht="18.75" x14ac:dyDescent="0.3">
      <c r="A80" s="39"/>
      <c r="B80" s="39"/>
      <c r="C80" s="39"/>
      <c r="D80" s="59"/>
      <c r="E80" s="59"/>
      <c r="F80" s="59"/>
      <c r="G80" s="39"/>
      <c r="H80" s="39"/>
      <c r="I80" s="39"/>
      <c r="J80" s="59"/>
      <c r="K80" s="59"/>
    </row>
    <row r="81" spans="1:11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</row>
    <row r="82" spans="1:11" ht="18.75" x14ac:dyDescent="0.3">
      <c r="A82" s="44" t="s">
        <v>51</v>
      </c>
      <c r="B82" s="53">
        <f>B68+B69+B70+++B71++B72+B73+B74</f>
        <v>361980</v>
      </c>
      <c r="C82" s="53"/>
      <c r="D82" s="53">
        <f>SUM(D76:D81)</f>
        <v>361980</v>
      </c>
      <c r="E82" s="53">
        <f>B82-D82</f>
        <v>0</v>
      </c>
      <c r="F82" s="53"/>
      <c r="G82" s="44"/>
      <c r="H82" s="44"/>
      <c r="I82" s="53">
        <f>I68+I69+I73</f>
        <v>347930</v>
      </c>
      <c r="J82" s="53">
        <f>SUM(J76:J81)</f>
        <v>366180</v>
      </c>
      <c r="K82" s="53">
        <f>I82-J82</f>
        <v>-18250</v>
      </c>
    </row>
    <row r="83" spans="1:11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347400</v>
      </c>
      <c r="K83" s="43"/>
    </row>
    <row r="84" spans="1:11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</row>
    <row r="85" spans="1:11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  <row r="86" spans="1:11" x14ac:dyDescent="0.25">
      <c r="C86" s="66"/>
    </row>
    <row r="87" spans="1:11" x14ac:dyDescent="0.25">
      <c r="E87" s="66"/>
      <c r="J87" t="s">
        <v>49</v>
      </c>
    </row>
    <row r="88" spans="1:11" x14ac:dyDescent="0.25">
      <c r="E88" s="66"/>
    </row>
    <row r="90" spans="1:11" x14ac:dyDescent="0.25">
      <c r="G90" s="66"/>
    </row>
  </sheetData>
  <mergeCells count="2">
    <mergeCell ref="E2:F2"/>
    <mergeCell ref="E3:F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abSelected="1" topLeftCell="B34" workbookViewId="0">
      <selection activeCell="J49" sqref="J49"/>
    </sheetView>
  </sheetViews>
  <sheetFormatPr defaultRowHeight="15" x14ac:dyDescent="0.25"/>
  <cols>
    <col min="1" max="1" width="23" customWidth="1"/>
    <col min="2" max="2" width="12.85546875" customWidth="1"/>
    <col min="3" max="3" width="13" customWidth="1"/>
    <col min="4" max="4" width="12.85546875" customWidth="1"/>
    <col min="5" max="5" width="12.42578125" customWidth="1"/>
    <col min="6" max="6" width="14.42578125" customWidth="1"/>
    <col min="7" max="7" width="15.140625" customWidth="1"/>
    <col min="8" max="8" width="13.28515625" customWidth="1"/>
    <col min="9" max="9" width="14.5703125" customWidth="1"/>
    <col min="10" max="10" width="13.5703125" customWidth="1"/>
    <col min="11" max="11" width="12.28515625" customWidth="1"/>
  </cols>
  <sheetData>
    <row r="1" spans="1:11" ht="15.75" x14ac:dyDescent="0.25">
      <c r="A1" s="1"/>
      <c r="B1" s="1"/>
      <c r="C1" s="1"/>
      <c r="D1" s="2"/>
      <c r="E1" s="2"/>
      <c r="F1" s="2"/>
      <c r="G1" s="2"/>
      <c r="H1" s="2"/>
      <c r="I1" s="1"/>
      <c r="J1" s="2"/>
      <c r="K1" s="2"/>
    </row>
    <row r="2" spans="1:11" ht="15.75" x14ac:dyDescent="0.25">
      <c r="A2" s="1"/>
      <c r="B2" s="1"/>
      <c r="E2" s="77" t="s">
        <v>140</v>
      </c>
      <c r="F2" s="77"/>
      <c r="H2" s="3"/>
      <c r="I2" s="5"/>
      <c r="J2" s="4"/>
      <c r="K2" s="4"/>
    </row>
    <row r="3" spans="1:11" ht="15.75" x14ac:dyDescent="0.25">
      <c r="A3" s="4"/>
      <c r="B3" s="3"/>
      <c r="E3" s="77" t="s">
        <v>0</v>
      </c>
      <c r="F3" s="77"/>
      <c r="H3" s="2"/>
      <c r="I3" s="76"/>
      <c r="J3" s="4"/>
      <c r="K3" s="4"/>
    </row>
    <row r="4" spans="1:11" ht="15.75" x14ac:dyDescent="0.25">
      <c r="A4" s="3"/>
      <c r="B4" s="4"/>
      <c r="C4" s="4"/>
      <c r="D4" s="1"/>
      <c r="E4" s="3" t="s">
        <v>149</v>
      </c>
      <c r="F4" s="3"/>
      <c r="G4" s="1"/>
      <c r="H4" s="3"/>
      <c r="I4" s="7"/>
      <c r="J4" s="7"/>
      <c r="K4" s="7"/>
    </row>
    <row r="5" spans="1:11" ht="15.75" x14ac:dyDescent="0.25">
      <c r="A5" s="8" t="s">
        <v>2</v>
      </c>
      <c r="B5" s="8" t="s">
        <v>3</v>
      </c>
      <c r="C5" s="8" t="s">
        <v>96</v>
      </c>
      <c r="D5" s="8" t="s">
        <v>4</v>
      </c>
      <c r="E5" s="9" t="s">
        <v>5</v>
      </c>
      <c r="F5" s="8" t="s">
        <v>6</v>
      </c>
      <c r="G5" s="10" t="s">
        <v>7</v>
      </c>
      <c r="H5" s="8" t="s">
        <v>8</v>
      </c>
      <c r="I5" s="11" t="s">
        <v>9</v>
      </c>
      <c r="J5" s="8" t="s">
        <v>10</v>
      </c>
      <c r="K5" s="8" t="s">
        <v>11</v>
      </c>
    </row>
    <row r="6" spans="1:11" ht="15.75" x14ac:dyDescent="0.25">
      <c r="A6" s="12" t="s">
        <v>145</v>
      </c>
      <c r="B6" s="13" t="s">
        <v>12</v>
      </c>
      <c r="C6" s="60"/>
      <c r="D6" s="14"/>
      <c r="E6" s="15">
        <f>'NOVEMBER 21'!K6</f>
        <v>0</v>
      </c>
      <c r="F6" s="16"/>
      <c r="G6" s="17">
        <v>1650</v>
      </c>
      <c r="H6" s="16"/>
      <c r="I6" s="16">
        <f>C6+D6+E6+F6+G6+H6</f>
        <v>1650</v>
      </c>
      <c r="J6" s="16"/>
      <c r="K6" s="16">
        <f>I6-J6</f>
        <v>1650</v>
      </c>
    </row>
    <row r="7" spans="1:11" ht="15.75" x14ac:dyDescent="0.25">
      <c r="A7" s="18" t="s">
        <v>130</v>
      </c>
      <c r="B7" s="13" t="s">
        <v>13</v>
      </c>
      <c r="C7" s="60"/>
      <c r="D7" s="14"/>
      <c r="E7" s="15">
        <f>'NOVEMBER 21'!K7</f>
        <v>0</v>
      </c>
      <c r="F7" s="19">
        <v>12000</v>
      </c>
      <c r="G7" s="20">
        <v>300</v>
      </c>
      <c r="H7" s="19">
        <v>200</v>
      </c>
      <c r="I7" s="16">
        <f t="shared" ref="I7:I61" si="0">C7+D7+E7+F7+G7+H7</f>
        <v>12500</v>
      </c>
      <c r="J7" s="16"/>
      <c r="K7" s="16">
        <f>I7-J7</f>
        <v>12500</v>
      </c>
    </row>
    <row r="8" spans="1:11" ht="15.75" x14ac:dyDescent="0.25">
      <c r="A8" s="21" t="s">
        <v>83</v>
      </c>
      <c r="B8" s="13" t="s">
        <v>14</v>
      </c>
      <c r="C8" s="60"/>
      <c r="D8" s="14"/>
      <c r="E8" s="15">
        <f>'NOVEMBER 21'!K8</f>
        <v>3800</v>
      </c>
      <c r="F8" s="19">
        <v>12000</v>
      </c>
      <c r="G8" s="20">
        <v>1050</v>
      </c>
      <c r="H8" s="19">
        <v>200</v>
      </c>
      <c r="I8" s="16">
        <f t="shared" si="0"/>
        <v>17050</v>
      </c>
      <c r="J8" s="16"/>
      <c r="K8" s="16">
        <f>I8-J8</f>
        <v>17050</v>
      </c>
    </row>
    <row r="9" spans="1:11" ht="15.75" x14ac:dyDescent="0.25">
      <c r="A9" s="27" t="s">
        <v>110</v>
      </c>
      <c r="B9" s="22" t="s">
        <v>15</v>
      </c>
      <c r="C9" s="61"/>
      <c r="D9" s="23"/>
      <c r="E9" s="15">
        <f>'NOVEMBER 21'!K9</f>
        <v>0</v>
      </c>
      <c r="F9" s="24">
        <v>12000</v>
      </c>
      <c r="G9" s="25">
        <v>1200</v>
      </c>
      <c r="H9" s="19">
        <v>200</v>
      </c>
      <c r="I9" s="16">
        <f t="shared" si="0"/>
        <v>13400</v>
      </c>
      <c r="J9" s="16"/>
      <c r="K9" s="16">
        <f>I9-J9</f>
        <v>13400</v>
      </c>
    </row>
    <row r="10" spans="1:11" ht="15.75" x14ac:dyDescent="0.25">
      <c r="A10" s="21" t="s">
        <v>103</v>
      </c>
      <c r="B10" s="13" t="s">
        <v>16</v>
      </c>
      <c r="C10" s="60"/>
      <c r="D10" s="23"/>
      <c r="E10" s="15">
        <f>'NOVEMBER 21'!K10</f>
        <v>0</v>
      </c>
      <c r="F10" s="19">
        <v>10000</v>
      </c>
      <c r="G10" s="20">
        <v>1050</v>
      </c>
      <c r="H10" s="19">
        <v>200</v>
      </c>
      <c r="I10" s="16">
        <f>C10+D10+E10+F10+G10+H10</f>
        <v>11250</v>
      </c>
      <c r="J10" s="16"/>
      <c r="K10" s="16">
        <f>I10-J10</f>
        <v>11250</v>
      </c>
    </row>
    <row r="11" spans="1:11" ht="15.75" x14ac:dyDescent="0.25">
      <c r="A11" s="26" t="s">
        <v>127</v>
      </c>
      <c r="B11" s="13" t="s">
        <v>17</v>
      </c>
      <c r="C11" s="60"/>
      <c r="D11" s="14"/>
      <c r="E11" s="15">
        <f>'NOVEMBER 21'!K11</f>
        <v>900</v>
      </c>
      <c r="F11" s="19">
        <v>12000</v>
      </c>
      <c r="G11" s="20">
        <v>900</v>
      </c>
      <c r="H11" s="19">
        <v>200</v>
      </c>
      <c r="I11" s="16">
        <f t="shared" si="0"/>
        <v>14000</v>
      </c>
      <c r="J11" s="16"/>
      <c r="K11" s="16">
        <f t="shared" ref="K11:K52" si="1">I11-J11</f>
        <v>14000</v>
      </c>
    </row>
    <row r="12" spans="1:11" ht="15.75" x14ac:dyDescent="0.25">
      <c r="A12" s="27" t="s">
        <v>99</v>
      </c>
      <c r="B12" s="13" t="s">
        <v>18</v>
      </c>
      <c r="C12" s="60"/>
      <c r="D12" s="14"/>
      <c r="E12" s="15">
        <f>'NOVEMBER 21'!K12</f>
        <v>0</v>
      </c>
      <c r="F12" s="19">
        <v>10000</v>
      </c>
      <c r="G12" s="20">
        <v>450</v>
      </c>
      <c r="H12" s="19">
        <v>200</v>
      </c>
      <c r="I12" s="16">
        <f t="shared" si="0"/>
        <v>10650</v>
      </c>
      <c r="J12" s="16"/>
      <c r="K12" s="16">
        <f t="shared" si="1"/>
        <v>10650</v>
      </c>
    </row>
    <row r="13" spans="1:11" ht="15.75" x14ac:dyDescent="0.25">
      <c r="A13" s="28" t="s">
        <v>85</v>
      </c>
      <c r="B13" s="13" t="s">
        <v>19</v>
      </c>
      <c r="C13" s="60"/>
      <c r="D13" s="14"/>
      <c r="E13" s="15">
        <f>'NOVEMBER 21'!K13</f>
        <v>0</v>
      </c>
      <c r="F13" s="19">
        <v>10000</v>
      </c>
      <c r="G13" s="20">
        <v>750</v>
      </c>
      <c r="H13" s="19">
        <v>200</v>
      </c>
      <c r="I13" s="16">
        <f t="shared" si="0"/>
        <v>10950</v>
      </c>
      <c r="J13" s="16"/>
      <c r="K13" s="16">
        <f t="shared" si="1"/>
        <v>10950</v>
      </c>
    </row>
    <row r="14" spans="1:11" ht="15.75" x14ac:dyDescent="0.25">
      <c r="A14" s="12" t="s">
        <v>109</v>
      </c>
      <c r="B14" s="13" t="s">
        <v>20</v>
      </c>
      <c r="C14" s="60"/>
      <c r="D14" s="14"/>
      <c r="E14" s="15">
        <f>'NOVEMBER 21'!K14</f>
        <v>0</v>
      </c>
      <c r="F14" s="19">
        <v>10000</v>
      </c>
      <c r="G14" s="20">
        <v>900</v>
      </c>
      <c r="H14" s="19">
        <v>200</v>
      </c>
      <c r="I14" s="16">
        <f t="shared" si="0"/>
        <v>11100</v>
      </c>
      <c r="J14" s="16"/>
      <c r="K14" s="16">
        <f>I14-J14</f>
        <v>11100</v>
      </c>
    </row>
    <row r="15" spans="1:11" ht="15.75" x14ac:dyDescent="0.25">
      <c r="A15" s="21" t="s">
        <v>136</v>
      </c>
      <c r="B15" s="13" t="s">
        <v>21</v>
      </c>
      <c r="C15" s="60"/>
      <c r="D15" s="14"/>
      <c r="E15" s="15">
        <f>'NOVEMBER 21'!K15</f>
        <v>200</v>
      </c>
      <c r="F15" s="19">
        <v>13000</v>
      </c>
      <c r="G15" s="20">
        <v>450</v>
      </c>
      <c r="H15" s="19">
        <v>200</v>
      </c>
      <c r="I15" s="16">
        <f t="shared" si="0"/>
        <v>13850</v>
      </c>
      <c r="J15" s="16"/>
      <c r="K15" s="16">
        <f>I15-J15</f>
        <v>13850</v>
      </c>
    </row>
    <row r="16" spans="1:11" ht="15.75" x14ac:dyDescent="0.25">
      <c r="A16" s="27" t="s">
        <v>148</v>
      </c>
      <c r="B16" s="13" t="s">
        <v>22</v>
      </c>
      <c r="C16" s="60"/>
      <c r="D16" s="14"/>
      <c r="E16" s="15">
        <f>'NOVEMBER 21'!K16</f>
        <v>4700</v>
      </c>
      <c r="F16" s="19">
        <v>13000</v>
      </c>
      <c r="G16" s="20"/>
      <c r="H16" s="19">
        <v>200</v>
      </c>
      <c r="I16" s="16">
        <f t="shared" si="0"/>
        <v>17900</v>
      </c>
      <c r="J16" s="16"/>
      <c r="K16" s="16">
        <f>I16-J16</f>
        <v>17900</v>
      </c>
    </row>
    <row r="17" spans="1:11" ht="15.75" x14ac:dyDescent="0.25">
      <c r="A17" s="21"/>
      <c r="B17" s="13" t="s">
        <v>23</v>
      </c>
      <c r="C17" s="60"/>
      <c r="D17" s="23"/>
      <c r="E17" s="15">
        <f>'NOVEMBER 21'!K17</f>
        <v>0</v>
      </c>
      <c r="F17" s="19"/>
      <c r="G17" s="20"/>
      <c r="H17" s="19"/>
      <c r="I17" s="16">
        <f>C17+D17+E17+F17+G17+H17</f>
        <v>0</v>
      </c>
      <c r="J17" s="16"/>
      <c r="K17" s="16">
        <f t="shared" si="1"/>
        <v>0</v>
      </c>
    </row>
    <row r="18" spans="1:11" ht="15.75" x14ac:dyDescent="0.25">
      <c r="A18" s="27"/>
      <c r="B18" s="13" t="s">
        <v>24</v>
      </c>
      <c r="C18" s="60"/>
      <c r="D18" s="14"/>
      <c r="E18" s="15">
        <f>'NOVEMBER 21'!K18</f>
        <v>0</v>
      </c>
      <c r="F18" s="19"/>
      <c r="G18" s="20"/>
      <c r="H18" s="19"/>
      <c r="I18" s="16">
        <f t="shared" si="0"/>
        <v>0</v>
      </c>
      <c r="J18" s="16"/>
      <c r="K18" s="16">
        <f t="shared" si="1"/>
        <v>0</v>
      </c>
    </row>
    <row r="19" spans="1:11" ht="15.75" x14ac:dyDescent="0.25">
      <c r="A19" s="27"/>
      <c r="B19" s="13" t="s">
        <v>25</v>
      </c>
      <c r="C19" s="60"/>
      <c r="D19" s="14"/>
      <c r="E19" s="15">
        <f>'NOVEMBER 21'!K19</f>
        <v>0</v>
      </c>
      <c r="F19" s="19"/>
      <c r="G19" s="20"/>
      <c r="H19" s="19"/>
      <c r="I19" s="16">
        <f t="shared" si="0"/>
        <v>0</v>
      </c>
      <c r="J19" s="16"/>
      <c r="K19" s="16">
        <f t="shared" si="1"/>
        <v>0</v>
      </c>
    </row>
    <row r="20" spans="1:11" ht="15.75" x14ac:dyDescent="0.25">
      <c r="A20" s="21"/>
      <c r="B20" s="13" t="s">
        <v>26</v>
      </c>
      <c r="C20" s="60"/>
      <c r="D20" s="14"/>
      <c r="E20" s="15">
        <f>'NOVEMBER 21'!K20</f>
        <v>0</v>
      </c>
      <c r="F20" s="19"/>
      <c r="G20" s="20"/>
      <c r="H20" s="19"/>
      <c r="I20" s="16">
        <f t="shared" si="0"/>
        <v>0</v>
      </c>
      <c r="J20" s="16"/>
      <c r="K20" s="16">
        <f t="shared" si="1"/>
        <v>0</v>
      </c>
    </row>
    <row r="21" spans="1:11" ht="15.75" x14ac:dyDescent="0.25">
      <c r="A21" s="12"/>
      <c r="B21" s="29" t="s">
        <v>27</v>
      </c>
      <c r="C21" s="62"/>
      <c r="D21" s="14"/>
      <c r="E21" s="15">
        <f>'NOVEMBER 21'!K21</f>
        <v>0</v>
      </c>
      <c r="F21" s="19"/>
      <c r="G21" s="20"/>
      <c r="H21" s="19"/>
      <c r="I21" s="16">
        <f t="shared" si="0"/>
        <v>0</v>
      </c>
      <c r="J21" s="16"/>
      <c r="K21" s="16">
        <f t="shared" si="1"/>
        <v>0</v>
      </c>
    </row>
    <row r="22" spans="1:11" ht="15.75" x14ac:dyDescent="0.25">
      <c r="A22" s="27"/>
      <c r="B22" s="13" t="s">
        <v>28</v>
      </c>
      <c r="C22" s="60"/>
      <c r="D22" s="14"/>
      <c r="E22" s="15">
        <f>'NOVEMBER 21'!K22</f>
        <v>0</v>
      </c>
      <c r="F22" s="19"/>
      <c r="G22" s="20"/>
      <c r="H22" s="19"/>
      <c r="I22" s="16">
        <f t="shared" si="0"/>
        <v>0</v>
      </c>
      <c r="J22" s="16"/>
      <c r="K22" s="16">
        <f t="shared" si="1"/>
        <v>0</v>
      </c>
    </row>
    <row r="23" spans="1:11" ht="15.75" x14ac:dyDescent="0.25">
      <c r="A23" s="27"/>
      <c r="B23" s="29" t="s">
        <v>29</v>
      </c>
      <c r="C23" s="62"/>
      <c r="D23" s="14"/>
      <c r="E23" s="15">
        <f>'NOVEMBER 21'!K23</f>
        <v>0</v>
      </c>
      <c r="F23" s="19"/>
      <c r="G23" s="20"/>
      <c r="H23" s="19"/>
      <c r="I23" s="16">
        <f t="shared" si="0"/>
        <v>0</v>
      </c>
      <c r="J23" s="16"/>
      <c r="K23" s="16">
        <f t="shared" si="1"/>
        <v>0</v>
      </c>
    </row>
    <row r="24" spans="1:11" ht="15.75" x14ac:dyDescent="0.25">
      <c r="A24" s="27"/>
      <c r="B24" s="13" t="s">
        <v>57</v>
      </c>
      <c r="C24" s="60"/>
      <c r="D24" s="14"/>
      <c r="E24" s="15">
        <f>'NOVEMBER 21'!K24</f>
        <v>0</v>
      </c>
      <c r="F24" s="19"/>
      <c r="G24" s="20"/>
      <c r="H24" s="19"/>
      <c r="I24" s="16">
        <f t="shared" si="0"/>
        <v>0</v>
      </c>
      <c r="J24" s="16"/>
      <c r="K24" s="16">
        <f t="shared" si="1"/>
        <v>0</v>
      </c>
    </row>
    <row r="25" spans="1:11" ht="15.75" x14ac:dyDescent="0.25">
      <c r="A25" s="27"/>
      <c r="B25" s="29" t="s">
        <v>58</v>
      </c>
      <c r="C25" s="62"/>
      <c r="D25" s="14"/>
      <c r="E25" s="15">
        <f>'NOVEMBER 21'!K25</f>
        <v>0</v>
      </c>
      <c r="F25" s="19"/>
      <c r="G25" s="20"/>
      <c r="H25" s="19"/>
      <c r="I25" s="16">
        <f t="shared" si="0"/>
        <v>0</v>
      </c>
      <c r="J25" s="16"/>
      <c r="K25" s="16">
        <f t="shared" si="1"/>
        <v>0</v>
      </c>
    </row>
    <row r="26" spans="1:11" ht="15.75" x14ac:dyDescent="0.25">
      <c r="A26" s="27"/>
      <c r="B26" s="13" t="s">
        <v>59</v>
      </c>
      <c r="C26" s="60"/>
      <c r="D26" s="14"/>
      <c r="E26" s="15">
        <f>'NOVEMBER 21'!K26</f>
        <v>0</v>
      </c>
      <c r="F26" s="19"/>
      <c r="G26" s="20"/>
      <c r="H26" s="19"/>
      <c r="I26" s="16">
        <f t="shared" si="0"/>
        <v>0</v>
      </c>
      <c r="J26" s="16"/>
      <c r="K26" s="16">
        <f t="shared" si="1"/>
        <v>0</v>
      </c>
    </row>
    <row r="27" spans="1:11" ht="15.75" x14ac:dyDescent="0.25">
      <c r="A27" s="27"/>
      <c r="B27" s="29" t="s">
        <v>60</v>
      </c>
      <c r="C27" s="62"/>
      <c r="D27" s="68"/>
      <c r="E27" s="15">
        <f>'NOVEMBER 21'!K27</f>
        <v>0</v>
      </c>
      <c r="F27" s="69"/>
      <c r="G27" s="70"/>
      <c r="H27" s="69"/>
      <c r="I27" s="37">
        <f t="shared" si="0"/>
        <v>0</v>
      </c>
      <c r="J27" s="37"/>
      <c r="K27" s="37">
        <f t="shared" si="1"/>
        <v>0</v>
      </c>
    </row>
    <row r="28" spans="1:11" ht="15.75" x14ac:dyDescent="0.25">
      <c r="A28" s="27"/>
      <c r="B28" s="32"/>
      <c r="C28" s="32"/>
      <c r="D28" s="71"/>
      <c r="E28" s="15">
        <f>'NOVEMBER 21'!K28</f>
        <v>0</v>
      </c>
      <c r="F28" s="71"/>
      <c r="G28" s="71"/>
      <c r="H28" s="71"/>
      <c r="I28" s="32"/>
      <c r="J28" s="71"/>
      <c r="K28" s="71"/>
    </row>
    <row r="29" spans="1:11" ht="15.75" x14ac:dyDescent="0.25">
      <c r="A29" s="27"/>
      <c r="B29" s="32"/>
      <c r="C29" s="32"/>
      <c r="D29" s="72"/>
      <c r="E29" s="15">
        <f>'NOVEMBER 21'!K29</f>
        <v>0</v>
      </c>
      <c r="F29" s="72"/>
      <c r="G29" s="27"/>
      <c r="H29" s="72"/>
      <c r="I29" s="13"/>
      <c r="J29" s="27"/>
      <c r="K29" s="27"/>
    </row>
    <row r="30" spans="1:11" ht="15.75" x14ac:dyDescent="0.25">
      <c r="A30" s="12" t="s">
        <v>104</v>
      </c>
      <c r="B30" s="30" t="s">
        <v>30</v>
      </c>
      <c r="C30" s="63"/>
      <c r="D30" s="14"/>
      <c r="E30" s="15">
        <f>'NOVEMBER 21'!K30</f>
        <v>0</v>
      </c>
      <c r="F30" s="19"/>
      <c r="G30" s="20"/>
      <c r="H30" s="19"/>
      <c r="I30" s="16">
        <f t="shared" si="0"/>
        <v>0</v>
      </c>
      <c r="J30" s="16"/>
      <c r="K30" s="16">
        <f t="shared" si="1"/>
        <v>0</v>
      </c>
    </row>
    <row r="31" spans="1:11" ht="15.75" x14ac:dyDescent="0.25">
      <c r="A31" s="27" t="s">
        <v>84</v>
      </c>
      <c r="B31" s="31" t="s">
        <v>31</v>
      </c>
      <c r="C31" s="64"/>
      <c r="D31" s="14"/>
      <c r="E31" s="15">
        <f>'NOVEMBER 21'!K31</f>
        <v>0</v>
      </c>
      <c r="F31" s="19">
        <v>15000</v>
      </c>
      <c r="G31" s="20"/>
      <c r="H31" s="19">
        <v>200</v>
      </c>
      <c r="I31" s="16">
        <f t="shared" si="0"/>
        <v>15200</v>
      </c>
      <c r="J31" s="16"/>
      <c r="K31" s="16">
        <f t="shared" si="1"/>
        <v>15200</v>
      </c>
    </row>
    <row r="32" spans="1:11" ht="15.75" x14ac:dyDescent="0.25">
      <c r="A32" s="27"/>
      <c r="B32" s="31" t="s">
        <v>32</v>
      </c>
      <c r="C32" s="64"/>
      <c r="D32" s="14"/>
      <c r="E32" s="15">
        <f>'NOVEMBER 21'!K32</f>
        <v>0</v>
      </c>
      <c r="F32" s="19"/>
      <c r="G32" s="20"/>
      <c r="H32" s="19"/>
      <c r="I32" s="16">
        <f t="shared" si="0"/>
        <v>0</v>
      </c>
      <c r="J32" s="16"/>
      <c r="K32" s="16">
        <f t="shared" si="1"/>
        <v>0</v>
      </c>
    </row>
    <row r="33" spans="1:11" ht="15.75" x14ac:dyDescent="0.25">
      <c r="A33" s="27" t="s">
        <v>88</v>
      </c>
      <c r="B33" s="31" t="s">
        <v>33</v>
      </c>
      <c r="C33" s="64"/>
      <c r="D33" s="14"/>
      <c r="E33" s="15">
        <f>'NOVEMBER 21'!K33</f>
        <v>0</v>
      </c>
      <c r="F33" s="19">
        <v>15000</v>
      </c>
      <c r="G33" s="20">
        <v>150</v>
      </c>
      <c r="H33" s="19">
        <v>200</v>
      </c>
      <c r="I33" s="16">
        <f t="shared" si="0"/>
        <v>15350</v>
      </c>
      <c r="J33" s="16"/>
      <c r="K33" s="16">
        <f>I33-J33</f>
        <v>15350</v>
      </c>
    </row>
    <row r="34" spans="1:11" ht="15.75" x14ac:dyDescent="0.25">
      <c r="A34" s="12" t="s">
        <v>104</v>
      </c>
      <c r="B34" s="31" t="s">
        <v>34</v>
      </c>
      <c r="C34" s="64"/>
      <c r="D34" s="14"/>
      <c r="E34" s="15">
        <f>'NOVEMBER 21'!K34</f>
        <v>0</v>
      </c>
      <c r="F34" s="19"/>
      <c r="G34" s="20"/>
      <c r="H34" s="19"/>
      <c r="I34" s="16">
        <f t="shared" si="0"/>
        <v>0</v>
      </c>
      <c r="J34" s="16"/>
      <c r="K34" s="16">
        <f t="shared" si="1"/>
        <v>0</v>
      </c>
    </row>
    <row r="35" spans="1:11" ht="15.75" x14ac:dyDescent="0.25">
      <c r="A35" s="27" t="s">
        <v>90</v>
      </c>
      <c r="B35" s="31" t="s">
        <v>35</v>
      </c>
      <c r="C35" s="64"/>
      <c r="D35" s="14"/>
      <c r="E35" s="15">
        <f>'NOVEMBER 21'!K35</f>
        <v>900</v>
      </c>
      <c r="F35" s="19">
        <v>15000</v>
      </c>
      <c r="G35" s="20">
        <v>750</v>
      </c>
      <c r="H35" s="19">
        <v>200</v>
      </c>
      <c r="I35" s="16">
        <f t="shared" si="0"/>
        <v>16850</v>
      </c>
      <c r="J35" s="16">
        <v>16000</v>
      </c>
      <c r="K35" s="16">
        <f t="shared" si="1"/>
        <v>850</v>
      </c>
    </row>
    <row r="36" spans="1:11" ht="15.75" x14ac:dyDescent="0.25">
      <c r="A36" s="27" t="s">
        <v>100</v>
      </c>
      <c r="B36" s="31" t="s">
        <v>63</v>
      </c>
      <c r="C36" s="64"/>
      <c r="D36" s="14"/>
      <c r="E36" s="15">
        <f>'NOVEMBER 21'!K36</f>
        <v>0</v>
      </c>
      <c r="F36" s="19">
        <v>15000</v>
      </c>
      <c r="G36" s="20">
        <v>750</v>
      </c>
      <c r="H36" s="19">
        <v>200</v>
      </c>
      <c r="I36" s="16">
        <f t="shared" si="0"/>
        <v>15950</v>
      </c>
      <c r="J36" s="16"/>
      <c r="K36" s="16">
        <f t="shared" si="1"/>
        <v>15950</v>
      </c>
    </row>
    <row r="37" spans="1:11" ht="15.75" x14ac:dyDescent="0.25">
      <c r="A37" s="27"/>
      <c r="B37" s="31" t="s">
        <v>64</v>
      </c>
      <c r="C37" s="64"/>
      <c r="D37" s="14"/>
      <c r="E37" s="15">
        <f>'NOVEMBER 21'!K37</f>
        <v>0</v>
      </c>
      <c r="F37" s="19"/>
      <c r="G37" s="20"/>
      <c r="H37" s="19"/>
      <c r="I37" s="16">
        <f t="shared" si="0"/>
        <v>0</v>
      </c>
      <c r="J37" s="16"/>
      <c r="K37" s="16">
        <f t="shared" si="1"/>
        <v>0</v>
      </c>
    </row>
    <row r="38" spans="1:11" ht="15.75" x14ac:dyDescent="0.25">
      <c r="A38" s="27"/>
      <c r="B38" s="31" t="s">
        <v>65</v>
      </c>
      <c r="C38" s="64"/>
      <c r="D38" s="14"/>
      <c r="E38" s="15">
        <f>'NOVEMBER 21'!K38</f>
        <v>0</v>
      </c>
      <c r="F38" s="19"/>
      <c r="G38" s="20"/>
      <c r="H38" s="19"/>
      <c r="I38" s="16">
        <f t="shared" si="0"/>
        <v>0</v>
      </c>
      <c r="J38" s="16"/>
      <c r="K38" s="16">
        <f t="shared" si="1"/>
        <v>0</v>
      </c>
    </row>
    <row r="39" spans="1:11" ht="15.75" x14ac:dyDescent="0.25">
      <c r="A39" s="27" t="s">
        <v>104</v>
      </c>
      <c r="B39" s="31" t="s">
        <v>66</v>
      </c>
      <c r="C39" s="64"/>
      <c r="D39" s="14"/>
      <c r="E39" s="15">
        <f>'NOVEMBER 21'!K39</f>
        <v>0</v>
      </c>
      <c r="F39" s="19"/>
      <c r="G39" s="20"/>
      <c r="H39" s="19"/>
      <c r="I39" s="16">
        <f t="shared" si="0"/>
        <v>0</v>
      </c>
      <c r="J39" s="16"/>
      <c r="K39" s="16">
        <f t="shared" si="1"/>
        <v>0</v>
      </c>
    </row>
    <row r="40" spans="1:11" ht="15.75" x14ac:dyDescent="0.25">
      <c r="A40" s="27" t="s">
        <v>86</v>
      </c>
      <c r="B40" s="31" t="s">
        <v>67</v>
      </c>
      <c r="C40" s="64"/>
      <c r="D40" s="14"/>
      <c r="E40" s="15">
        <f>'NOVEMBER 21'!K40</f>
        <v>500</v>
      </c>
      <c r="F40" s="19">
        <v>15000</v>
      </c>
      <c r="G40" s="20">
        <v>150</v>
      </c>
      <c r="H40" s="19">
        <v>200</v>
      </c>
      <c r="I40" s="16">
        <f t="shared" si="0"/>
        <v>15850</v>
      </c>
      <c r="J40" s="16"/>
      <c r="K40" s="16">
        <f t="shared" si="1"/>
        <v>15850</v>
      </c>
    </row>
    <row r="41" spans="1:11" ht="15.75" x14ac:dyDescent="0.25">
      <c r="A41" s="27" t="s">
        <v>107</v>
      </c>
      <c r="B41" s="31" t="s">
        <v>68</v>
      </c>
      <c r="C41" s="64"/>
      <c r="D41" s="14"/>
      <c r="E41" s="15">
        <f>'NOVEMBER 21'!K41</f>
        <v>750</v>
      </c>
      <c r="F41" s="19">
        <v>15000</v>
      </c>
      <c r="G41" s="20">
        <v>900</v>
      </c>
      <c r="H41" s="19">
        <v>200</v>
      </c>
      <c r="I41" s="16">
        <f t="shared" si="0"/>
        <v>16850</v>
      </c>
      <c r="J41" s="16">
        <v>16850</v>
      </c>
      <c r="K41" s="16">
        <f t="shared" si="1"/>
        <v>0</v>
      </c>
    </row>
    <row r="42" spans="1:11" ht="15.75" x14ac:dyDescent="0.25">
      <c r="A42" s="27" t="s">
        <v>151</v>
      </c>
      <c r="B42" s="31" t="s">
        <v>69</v>
      </c>
      <c r="C42" s="64">
        <v>2000</v>
      </c>
      <c r="D42" s="14">
        <v>15000</v>
      </c>
      <c r="E42" s="15">
        <f>'NOVEMBER 21'!K42</f>
        <v>0</v>
      </c>
      <c r="F42" s="19">
        <v>15000</v>
      </c>
      <c r="G42" s="20"/>
      <c r="H42" s="19">
        <v>200</v>
      </c>
      <c r="I42" s="16">
        <f t="shared" si="0"/>
        <v>32200</v>
      </c>
      <c r="J42" s="16">
        <v>32200</v>
      </c>
      <c r="K42" s="16">
        <f t="shared" si="1"/>
        <v>0</v>
      </c>
    </row>
    <row r="43" spans="1:11" ht="15.75" x14ac:dyDescent="0.25">
      <c r="A43" s="27"/>
      <c r="B43" s="31" t="s">
        <v>70</v>
      </c>
      <c r="C43" s="64"/>
      <c r="D43" s="14"/>
      <c r="E43" s="15">
        <f>'NOVEMBER 21'!K43</f>
        <v>0</v>
      </c>
      <c r="F43" s="19"/>
      <c r="G43" s="20"/>
      <c r="H43" s="19"/>
      <c r="I43" s="16">
        <f t="shared" si="0"/>
        <v>0</v>
      </c>
      <c r="J43" s="16"/>
      <c r="K43" s="16">
        <f t="shared" si="1"/>
        <v>0</v>
      </c>
    </row>
    <row r="44" spans="1:11" ht="15.75" x14ac:dyDescent="0.25">
      <c r="A44" s="27" t="s">
        <v>102</v>
      </c>
      <c r="B44" s="31" t="s">
        <v>71</v>
      </c>
      <c r="C44" s="64"/>
      <c r="D44" s="14"/>
      <c r="E44" s="15">
        <f>'NOVEMBER 21'!K44</f>
        <v>12700</v>
      </c>
      <c r="F44" s="19">
        <v>15000</v>
      </c>
      <c r="G44" s="20">
        <v>1650</v>
      </c>
      <c r="H44" s="19">
        <v>200</v>
      </c>
      <c r="I44" s="16">
        <f t="shared" si="0"/>
        <v>29550</v>
      </c>
      <c r="J44" s="16"/>
      <c r="K44" s="16">
        <f t="shared" si="1"/>
        <v>29550</v>
      </c>
    </row>
    <row r="45" spans="1:11" ht="15.75" x14ac:dyDescent="0.25">
      <c r="A45" s="27"/>
      <c r="B45" s="31" t="s">
        <v>72</v>
      </c>
      <c r="C45" s="64"/>
      <c r="D45" s="14"/>
      <c r="E45" s="15">
        <f>'NOVEMBER 21'!K45</f>
        <v>0</v>
      </c>
      <c r="F45" s="19"/>
      <c r="G45" s="20"/>
      <c r="H45" s="19"/>
      <c r="I45" s="16">
        <f t="shared" si="0"/>
        <v>0</v>
      </c>
      <c r="J45" s="16"/>
      <c r="K45" s="16">
        <f t="shared" si="1"/>
        <v>0</v>
      </c>
    </row>
    <row r="46" spans="1:11" ht="15.75" x14ac:dyDescent="0.25">
      <c r="A46" s="32"/>
      <c r="B46" s="31" t="s">
        <v>73</v>
      </c>
      <c r="C46" s="64"/>
      <c r="D46" s="14"/>
      <c r="E46" s="15">
        <f>'NOVEMBER 21'!K46</f>
        <v>0</v>
      </c>
      <c r="F46" s="19"/>
      <c r="G46" s="20"/>
      <c r="H46" s="19"/>
      <c r="I46" s="16">
        <f t="shared" si="0"/>
        <v>0</v>
      </c>
      <c r="J46" s="16"/>
      <c r="K46" s="16">
        <f t="shared" si="1"/>
        <v>0</v>
      </c>
    </row>
    <row r="47" spans="1:11" ht="15.75" x14ac:dyDescent="0.25">
      <c r="A47" s="27"/>
      <c r="B47" s="31" t="s">
        <v>74</v>
      </c>
      <c r="C47" s="64"/>
      <c r="D47" s="14"/>
      <c r="E47" s="15">
        <f>'NOVEMBER 21'!K47</f>
        <v>0</v>
      </c>
      <c r="F47" s="19"/>
      <c r="G47" s="20"/>
      <c r="H47" s="19"/>
      <c r="I47" s="16">
        <f t="shared" si="0"/>
        <v>0</v>
      </c>
      <c r="J47" s="16"/>
      <c r="K47" s="16">
        <f t="shared" si="1"/>
        <v>0</v>
      </c>
    </row>
    <row r="48" spans="1:11" ht="15.75" x14ac:dyDescent="0.25">
      <c r="A48" s="27" t="s">
        <v>91</v>
      </c>
      <c r="B48" s="31" t="s">
        <v>75</v>
      </c>
      <c r="C48" s="64"/>
      <c r="D48" s="14"/>
      <c r="E48" s="15">
        <f>'NOVEMBER 21'!K48</f>
        <v>950</v>
      </c>
      <c r="F48" s="19">
        <v>18000</v>
      </c>
      <c r="G48" s="20">
        <v>1050</v>
      </c>
      <c r="H48" s="19">
        <v>200</v>
      </c>
      <c r="I48" s="16">
        <f t="shared" si="0"/>
        <v>20200</v>
      </c>
      <c r="J48" s="16">
        <v>18000</v>
      </c>
      <c r="K48" s="16">
        <f t="shared" si="1"/>
        <v>2200</v>
      </c>
    </row>
    <row r="49" spans="1:11" ht="15.75" x14ac:dyDescent="0.25">
      <c r="A49" s="27"/>
      <c r="B49" s="31" t="s">
        <v>76</v>
      </c>
      <c r="C49" s="64"/>
      <c r="D49" s="14"/>
      <c r="E49" s="15">
        <f>'NOVEMBER 21'!K49</f>
        <v>0</v>
      </c>
      <c r="F49" s="19"/>
      <c r="G49" s="20"/>
      <c r="H49" s="19"/>
      <c r="I49" s="16">
        <f t="shared" si="0"/>
        <v>0</v>
      </c>
      <c r="J49" s="16"/>
      <c r="K49" s="16">
        <f>I49-J49</f>
        <v>0</v>
      </c>
    </row>
    <row r="50" spans="1:11" ht="15.75" x14ac:dyDescent="0.25">
      <c r="A50" s="27" t="s">
        <v>92</v>
      </c>
      <c r="B50" s="31" t="s">
        <v>77</v>
      </c>
      <c r="C50" s="64"/>
      <c r="D50" s="14"/>
      <c r="E50" s="15">
        <f>'NOVEMBER 21'!K50</f>
        <v>550</v>
      </c>
      <c r="F50" s="20">
        <v>17000</v>
      </c>
      <c r="G50" s="20">
        <v>1200</v>
      </c>
      <c r="H50" s="19">
        <v>200</v>
      </c>
      <c r="I50" s="16">
        <f t="shared" si="0"/>
        <v>18950</v>
      </c>
      <c r="J50" s="16"/>
      <c r="K50" s="16">
        <f t="shared" si="1"/>
        <v>18950</v>
      </c>
    </row>
    <row r="51" spans="1:11" ht="15.75" x14ac:dyDescent="0.25">
      <c r="A51" s="27"/>
      <c r="B51" s="31" t="s">
        <v>78</v>
      </c>
      <c r="C51" s="64"/>
      <c r="D51" s="14"/>
      <c r="E51" s="15">
        <f>'NOVEMBER 21'!K51</f>
        <v>0</v>
      </c>
      <c r="F51" s="20"/>
      <c r="G51" s="20"/>
      <c r="H51" s="19"/>
      <c r="I51" s="16">
        <f t="shared" si="0"/>
        <v>0</v>
      </c>
      <c r="J51" s="16"/>
      <c r="K51" s="16">
        <f t="shared" si="1"/>
        <v>0</v>
      </c>
    </row>
    <row r="52" spans="1:11" ht="15.75" x14ac:dyDescent="0.25">
      <c r="A52" s="27"/>
      <c r="B52" s="31" t="s">
        <v>79</v>
      </c>
      <c r="C52" s="64"/>
      <c r="D52" s="14"/>
      <c r="E52" s="15">
        <f>'NOVEMBER 21'!K52</f>
        <v>0</v>
      </c>
      <c r="F52" s="20"/>
      <c r="G52" s="20"/>
      <c r="H52" s="19"/>
      <c r="I52" s="16">
        <f t="shared" si="0"/>
        <v>0</v>
      </c>
      <c r="J52" s="16"/>
      <c r="K52" s="16">
        <f t="shared" si="1"/>
        <v>0</v>
      </c>
    </row>
    <row r="53" spans="1:11" ht="15.75" x14ac:dyDescent="0.25">
      <c r="A53" s="27" t="s">
        <v>126</v>
      </c>
      <c r="B53" s="31" t="s">
        <v>80</v>
      </c>
      <c r="C53" s="64"/>
      <c r="D53" s="14"/>
      <c r="E53" s="15">
        <f>'NOVEMBER 21'!K53</f>
        <v>0</v>
      </c>
      <c r="F53" s="20">
        <v>18000</v>
      </c>
      <c r="G53" s="20">
        <v>1050</v>
      </c>
      <c r="H53" s="19">
        <v>200</v>
      </c>
      <c r="I53" s="16">
        <f t="shared" si="0"/>
        <v>19250</v>
      </c>
      <c r="J53" s="16"/>
      <c r="K53" s="16">
        <f>I53-J53</f>
        <v>19250</v>
      </c>
    </row>
    <row r="54" spans="1:11" ht="15.75" x14ac:dyDescent="0.25">
      <c r="A54" s="27" t="s">
        <v>113</v>
      </c>
      <c r="B54" s="31" t="s">
        <v>114</v>
      </c>
      <c r="C54" s="64"/>
      <c r="D54" s="14"/>
      <c r="E54" s="15">
        <f>'NOVEMBER 21'!K54</f>
        <v>0</v>
      </c>
      <c r="F54" s="25">
        <v>13000</v>
      </c>
      <c r="G54" s="25">
        <v>6600</v>
      </c>
      <c r="H54" s="19"/>
      <c r="I54" s="16">
        <f>C54+D54+E54+F54+G54+H54</f>
        <v>19600</v>
      </c>
      <c r="J54" s="16"/>
      <c r="K54" s="16">
        <f>I54-J54</f>
        <v>19600</v>
      </c>
    </row>
    <row r="55" spans="1:11" ht="15.75" x14ac:dyDescent="0.25">
      <c r="A55" s="27" t="s">
        <v>125</v>
      </c>
      <c r="B55" s="31" t="s">
        <v>115</v>
      </c>
      <c r="C55" s="64"/>
      <c r="D55" s="14"/>
      <c r="E55" s="15">
        <f>'NOVEMBER 21'!K55</f>
        <v>0</v>
      </c>
      <c r="F55" s="25">
        <v>15000</v>
      </c>
      <c r="G55" s="25"/>
      <c r="H55" s="19">
        <v>200</v>
      </c>
      <c r="I55" s="16">
        <f t="shared" si="0"/>
        <v>15200</v>
      </c>
      <c r="J55" s="16"/>
      <c r="K55" s="16">
        <f t="shared" ref="K55:K61" si="2">I55-J55</f>
        <v>15200</v>
      </c>
    </row>
    <row r="56" spans="1:11" ht="15.75" x14ac:dyDescent="0.25">
      <c r="A56" s="27" t="s">
        <v>128</v>
      </c>
      <c r="B56" s="31" t="s">
        <v>116</v>
      </c>
      <c r="C56" s="64"/>
      <c r="D56" s="14"/>
      <c r="E56" s="15">
        <f>'NOVEMBER 21'!K56</f>
        <v>0</v>
      </c>
      <c r="F56" s="25">
        <v>13000</v>
      </c>
      <c r="G56" s="25">
        <v>300</v>
      </c>
      <c r="H56" s="19"/>
      <c r="I56" s="16">
        <f>C56+D56+E56+F56+G56+H56</f>
        <v>13300</v>
      </c>
      <c r="J56" s="16">
        <v>13000</v>
      </c>
      <c r="K56" s="16">
        <f t="shared" si="2"/>
        <v>300</v>
      </c>
    </row>
    <row r="57" spans="1:11" ht="15.75" x14ac:dyDescent="0.25">
      <c r="A57" s="27"/>
      <c r="B57" s="31" t="s">
        <v>117</v>
      </c>
      <c r="C57" s="64"/>
      <c r="D57" s="14"/>
      <c r="E57" s="15">
        <f>'NOVEMBER 21'!K57</f>
        <v>0</v>
      </c>
      <c r="F57" s="25"/>
      <c r="G57" s="25"/>
      <c r="H57" s="19"/>
      <c r="I57" s="16">
        <f t="shared" si="0"/>
        <v>0</v>
      </c>
      <c r="J57" s="16"/>
      <c r="K57" s="16">
        <f t="shared" si="2"/>
        <v>0</v>
      </c>
    </row>
    <row r="58" spans="1:11" ht="15.75" x14ac:dyDescent="0.25">
      <c r="A58" s="27"/>
      <c r="B58" s="31" t="s">
        <v>118</v>
      </c>
      <c r="C58" s="64"/>
      <c r="D58" s="14"/>
      <c r="E58" s="15">
        <f>'NOVEMBER 21'!K58</f>
        <v>0</v>
      </c>
      <c r="F58" s="25"/>
      <c r="G58" s="25"/>
      <c r="H58" s="19"/>
      <c r="I58" s="16">
        <f t="shared" si="0"/>
        <v>0</v>
      </c>
      <c r="J58" s="16"/>
      <c r="K58" s="16">
        <f t="shared" si="2"/>
        <v>0</v>
      </c>
    </row>
    <row r="59" spans="1:11" ht="15.75" x14ac:dyDescent="0.25">
      <c r="A59" s="27"/>
      <c r="B59" s="31" t="s">
        <v>119</v>
      </c>
      <c r="C59" s="64"/>
      <c r="D59" s="14"/>
      <c r="E59" s="15">
        <f>'NOVEMBER 21'!K59</f>
        <v>0</v>
      </c>
      <c r="F59" s="25"/>
      <c r="G59" s="25"/>
      <c r="H59" s="19"/>
      <c r="I59" s="16">
        <f t="shared" si="0"/>
        <v>0</v>
      </c>
      <c r="J59" s="16"/>
      <c r="K59" s="16">
        <f t="shared" si="2"/>
        <v>0</v>
      </c>
    </row>
    <row r="60" spans="1:11" ht="15.75" x14ac:dyDescent="0.25">
      <c r="A60" s="27"/>
      <c r="B60" s="31" t="s">
        <v>120</v>
      </c>
      <c r="C60" s="64"/>
      <c r="D60" s="14"/>
      <c r="E60" s="15">
        <f>'NOVEMBER 21'!K60</f>
        <v>0</v>
      </c>
      <c r="F60" s="25"/>
      <c r="G60" s="25"/>
      <c r="H60" s="19"/>
      <c r="I60" s="16">
        <f t="shared" si="0"/>
        <v>0</v>
      </c>
      <c r="J60" s="16"/>
      <c r="K60" s="16">
        <f t="shared" si="2"/>
        <v>0</v>
      </c>
    </row>
    <row r="61" spans="1:11" ht="15.75" x14ac:dyDescent="0.25">
      <c r="A61" s="27"/>
      <c r="B61" s="31"/>
      <c r="C61" s="64"/>
      <c r="D61" s="14"/>
      <c r="E61" s="15">
        <f>'NOVEMBER 21'!K61</f>
        <v>0</v>
      </c>
      <c r="F61" s="25"/>
      <c r="G61" s="25"/>
      <c r="H61" s="19"/>
      <c r="I61" s="16">
        <f t="shared" si="0"/>
        <v>0</v>
      </c>
      <c r="J61" s="16"/>
      <c r="K61" s="16">
        <f t="shared" si="2"/>
        <v>0</v>
      </c>
    </row>
    <row r="62" spans="1:11" ht="15.75" x14ac:dyDescent="0.25">
      <c r="A62" s="33" t="s">
        <v>36</v>
      </c>
      <c r="B62" s="27"/>
      <c r="C62" s="14">
        <f>SUM(C6:C61)</f>
        <v>2000</v>
      </c>
      <c r="D62" s="14">
        <f t="shared" ref="D62:K62" si="3">SUM(D6:D61)</f>
        <v>15000</v>
      </c>
      <c r="E62" s="15">
        <f>SUM(E6:E61)</f>
        <v>25950</v>
      </c>
      <c r="F62" s="34">
        <f t="shared" si="3"/>
        <v>328000</v>
      </c>
      <c r="G62" s="35">
        <f t="shared" si="3"/>
        <v>23250</v>
      </c>
      <c r="H62" s="36">
        <f t="shared" si="3"/>
        <v>4400</v>
      </c>
      <c r="I62" s="16">
        <f t="shared" si="3"/>
        <v>398600</v>
      </c>
      <c r="J62" s="37">
        <f t="shared" si="3"/>
        <v>96050</v>
      </c>
      <c r="K62" s="37">
        <f t="shared" si="3"/>
        <v>302550</v>
      </c>
    </row>
    <row r="63" spans="1:11" ht="15.75" x14ac:dyDescent="0.25">
      <c r="A63" s="32"/>
      <c r="B63" s="32"/>
      <c r="C63" s="32"/>
      <c r="D63" s="24"/>
      <c r="E63" s="38"/>
      <c r="F63" s="32"/>
      <c r="G63" s="1"/>
      <c r="H63" s="32"/>
      <c r="I63" s="16">
        <f>C63+D63+E63+F63+G63+H63</f>
        <v>0</v>
      </c>
      <c r="J63" s="32"/>
      <c r="K63" s="32"/>
    </row>
    <row r="64" spans="1:11" ht="15.75" x14ac:dyDescent="0.25">
      <c r="B64" s="1"/>
      <c r="C64" s="1"/>
      <c r="D64" s="1"/>
      <c r="E64" s="1"/>
      <c r="F64" s="1"/>
      <c r="G64" s="1"/>
      <c r="H64" s="1"/>
      <c r="I64" s="1"/>
      <c r="J64" s="1"/>
      <c r="K64" s="1"/>
    </row>
    <row r="65" spans="1:11" ht="18.75" x14ac:dyDescent="0.3">
      <c r="A65" s="39"/>
      <c r="B65" s="39"/>
      <c r="C65" s="39"/>
      <c r="D65" s="39"/>
      <c r="E65" s="39"/>
      <c r="F65" s="39"/>
      <c r="G65" s="39"/>
      <c r="H65" s="39"/>
      <c r="I65" s="39"/>
      <c r="J65" s="39"/>
      <c r="K65" s="39"/>
    </row>
    <row r="66" spans="1:11" ht="18.75" x14ac:dyDescent="0.3">
      <c r="A66" s="40" t="s">
        <v>37</v>
      </c>
      <c r="B66" s="40"/>
      <c r="C66" s="40"/>
      <c r="D66" s="40"/>
      <c r="E66" s="41"/>
      <c r="F66" s="42"/>
      <c r="G66" s="40" t="s">
        <v>10</v>
      </c>
      <c r="H66" s="40"/>
      <c r="I66" s="40"/>
      <c r="J66" s="43"/>
      <c r="K66" s="43"/>
    </row>
    <row r="67" spans="1:11" ht="18.75" x14ac:dyDescent="0.3">
      <c r="A67" s="44" t="s">
        <v>38</v>
      </c>
      <c r="B67" s="44" t="s">
        <v>39</v>
      </c>
      <c r="C67" s="44"/>
      <c r="D67" s="44" t="s">
        <v>40</v>
      </c>
      <c r="E67" s="44" t="s">
        <v>41</v>
      </c>
      <c r="F67" s="44"/>
      <c r="G67" s="44" t="s">
        <v>38</v>
      </c>
      <c r="H67" s="44"/>
      <c r="I67" s="44" t="s">
        <v>42</v>
      </c>
      <c r="J67" s="44" t="s">
        <v>40</v>
      </c>
      <c r="K67" s="44" t="s">
        <v>41</v>
      </c>
    </row>
    <row r="68" spans="1:11" ht="18.75" x14ac:dyDescent="0.3">
      <c r="A68" s="45" t="s">
        <v>150</v>
      </c>
      <c r="B68" s="46">
        <f>F62</f>
        <v>328000</v>
      </c>
      <c r="C68" s="46"/>
      <c r="D68" s="45"/>
      <c r="E68" s="45"/>
      <c r="F68" s="45"/>
      <c r="G68" s="45" t="s">
        <v>150</v>
      </c>
      <c r="H68" s="45"/>
      <c r="I68" s="47">
        <f>J62</f>
        <v>96050</v>
      </c>
      <c r="J68" s="45"/>
      <c r="K68" s="45"/>
    </row>
    <row r="69" spans="1:11" ht="18.75" x14ac:dyDescent="0.3">
      <c r="A69" s="45" t="s">
        <v>44</v>
      </c>
      <c r="B69" s="46">
        <f>'NOVEMBER 21'!E82</f>
        <v>0</v>
      </c>
      <c r="C69" s="46"/>
      <c r="D69" s="45"/>
      <c r="E69" s="45"/>
      <c r="F69" s="45"/>
      <c r="G69" s="45" t="s">
        <v>44</v>
      </c>
      <c r="H69" s="45"/>
      <c r="I69" s="46">
        <f>'NOVEMBER 21'!K82</f>
        <v>-18250</v>
      </c>
      <c r="J69" s="45"/>
      <c r="K69" s="45"/>
    </row>
    <row r="70" spans="1:11" ht="18.75" x14ac:dyDescent="0.3">
      <c r="A70" s="45" t="s">
        <v>45</v>
      </c>
      <c r="B70" s="46">
        <f>D62</f>
        <v>15000</v>
      </c>
      <c r="C70" s="46"/>
      <c r="D70" s="45"/>
      <c r="E70" s="45"/>
      <c r="F70" s="45"/>
      <c r="G70" s="45"/>
      <c r="H70" s="45"/>
      <c r="I70" s="45"/>
      <c r="J70" s="45"/>
      <c r="K70" s="45"/>
    </row>
    <row r="71" spans="1:11" ht="18.75" x14ac:dyDescent="0.3">
      <c r="A71" s="45" t="s">
        <v>7</v>
      </c>
      <c r="B71" s="46">
        <f>G62</f>
        <v>23250</v>
      </c>
      <c r="C71" s="46"/>
      <c r="D71" s="45"/>
      <c r="E71" s="45"/>
      <c r="F71" s="45"/>
      <c r="G71" s="45"/>
      <c r="H71" s="45"/>
      <c r="I71" s="45"/>
      <c r="J71" s="45"/>
      <c r="K71" s="45"/>
    </row>
    <row r="72" spans="1:11" ht="18.75" x14ac:dyDescent="0.3">
      <c r="A72" s="45" t="s">
        <v>46</v>
      </c>
      <c r="B72" s="46"/>
      <c r="C72" s="46"/>
      <c r="D72" s="45"/>
      <c r="E72" s="45"/>
      <c r="F72" s="45"/>
      <c r="G72" s="45"/>
      <c r="H72" s="45"/>
      <c r="I72" s="45"/>
      <c r="J72" s="45"/>
      <c r="K72" s="45"/>
    </row>
    <row r="73" spans="1:11" ht="18.75" x14ac:dyDescent="0.3">
      <c r="A73" s="45" t="s">
        <v>8</v>
      </c>
      <c r="B73" s="46"/>
      <c r="C73" s="46"/>
      <c r="D73" s="45"/>
      <c r="E73" s="45"/>
      <c r="F73" s="45"/>
      <c r="G73" s="45"/>
      <c r="H73" s="45"/>
      <c r="I73" s="45"/>
      <c r="J73" s="45"/>
      <c r="K73" s="45"/>
    </row>
    <row r="74" spans="1:11" ht="18.75" x14ac:dyDescent="0.3">
      <c r="A74" s="45" t="s">
        <v>47</v>
      </c>
      <c r="B74" s="47">
        <f>C62</f>
        <v>2000</v>
      </c>
      <c r="C74" s="47"/>
      <c r="D74" s="46"/>
      <c r="E74" s="45"/>
      <c r="F74" s="45"/>
      <c r="G74" s="45"/>
      <c r="H74" s="45"/>
      <c r="I74" s="45"/>
      <c r="J74" s="46"/>
      <c r="K74" s="46"/>
    </row>
    <row r="75" spans="1:11" ht="18.75" x14ac:dyDescent="0.3">
      <c r="A75" s="44" t="s">
        <v>48</v>
      </c>
      <c r="B75" s="45" t="s">
        <v>49</v>
      </c>
      <c r="C75" s="45"/>
      <c r="D75" s="45"/>
      <c r="E75" s="45"/>
      <c r="F75" s="45"/>
      <c r="G75" s="44" t="s">
        <v>48</v>
      </c>
      <c r="H75" s="44"/>
      <c r="I75" s="44"/>
      <c r="J75" s="45"/>
      <c r="K75" s="45"/>
    </row>
    <row r="76" spans="1:11" ht="18.75" x14ac:dyDescent="0.3">
      <c r="A76" s="48" t="s">
        <v>50</v>
      </c>
      <c r="B76" s="49">
        <v>0.06</v>
      </c>
      <c r="C76" s="49"/>
      <c r="D76" s="47">
        <f>B76*F62</f>
        <v>19680</v>
      </c>
      <c r="E76" s="45"/>
      <c r="F76" s="45"/>
      <c r="G76" s="48" t="s">
        <v>50</v>
      </c>
      <c r="H76" s="48"/>
      <c r="I76" s="49">
        <v>0.06</v>
      </c>
      <c r="J76" s="47">
        <f>I76*F62</f>
        <v>19680</v>
      </c>
      <c r="K76" s="45"/>
    </row>
    <row r="77" spans="1:11" ht="18.75" x14ac:dyDescent="0.3">
      <c r="A77" s="52"/>
      <c r="B77" s="51"/>
      <c r="C77" s="51"/>
      <c r="D77" s="39"/>
      <c r="E77" s="47"/>
      <c r="F77" s="47"/>
      <c r="G77" s="52" t="s">
        <v>135</v>
      </c>
      <c r="H77" s="51"/>
      <c r="I77" s="51"/>
      <c r="J77" s="75">
        <f>H62</f>
        <v>4400</v>
      </c>
      <c r="K77" s="59"/>
    </row>
    <row r="78" spans="1:11" ht="18.75" x14ac:dyDescent="0.3">
      <c r="A78" s="50" t="s">
        <v>146</v>
      </c>
      <c r="B78" s="49"/>
      <c r="C78" s="49"/>
      <c r="D78" s="47">
        <v>10000</v>
      </c>
      <c r="E78" s="45"/>
      <c r="F78" s="45"/>
      <c r="G78" s="50" t="s">
        <v>146</v>
      </c>
      <c r="H78" s="49"/>
      <c r="I78" s="49"/>
      <c r="J78" s="47">
        <v>10000</v>
      </c>
      <c r="K78" s="45"/>
    </row>
    <row r="79" spans="1:11" ht="18.75" x14ac:dyDescent="0.3">
      <c r="A79" s="45"/>
      <c r="B79" s="58"/>
      <c r="C79" s="58"/>
      <c r="D79" s="47"/>
      <c r="E79" s="45"/>
      <c r="F79" s="45"/>
      <c r="G79" s="45"/>
      <c r="H79" s="49"/>
      <c r="I79" s="49"/>
      <c r="J79" s="47"/>
      <c r="K79" s="45"/>
    </row>
    <row r="80" spans="1:11" ht="18.75" x14ac:dyDescent="0.3">
      <c r="A80" s="39"/>
      <c r="B80" s="39"/>
      <c r="C80" s="39"/>
      <c r="D80" s="59"/>
      <c r="E80" s="59"/>
      <c r="F80" s="59"/>
      <c r="G80" s="39"/>
      <c r="H80" s="39"/>
      <c r="I80" s="39"/>
      <c r="J80" s="59"/>
      <c r="K80" s="59"/>
    </row>
    <row r="81" spans="1:11" ht="18.75" x14ac:dyDescent="0.3">
      <c r="A81" s="52"/>
      <c r="B81" s="45"/>
      <c r="C81" s="45"/>
      <c r="D81" s="47"/>
      <c r="E81" s="45"/>
      <c r="F81" s="45"/>
      <c r="G81" s="45"/>
      <c r="H81" s="47"/>
      <c r="I81" s="48"/>
      <c r="J81" s="47"/>
      <c r="K81" s="47"/>
    </row>
    <row r="82" spans="1:11" ht="18.75" x14ac:dyDescent="0.3">
      <c r="A82" s="44" t="s">
        <v>51</v>
      </c>
      <c r="B82" s="53">
        <f>B68+B69+B70+++B71++B72+B73+B74</f>
        <v>368250</v>
      </c>
      <c r="C82" s="53"/>
      <c r="D82" s="53">
        <f>SUM(D76:D81)</f>
        <v>29680</v>
      </c>
      <c r="E82" s="53">
        <f>B82-D82</f>
        <v>338570</v>
      </c>
      <c r="F82" s="53"/>
      <c r="G82" s="44"/>
      <c r="H82" s="44"/>
      <c r="I82" s="53">
        <f>I68+I69+I73</f>
        <v>77800</v>
      </c>
      <c r="J82" s="53">
        <f>SUM(J76:J81)</f>
        <v>34080</v>
      </c>
      <c r="K82" s="53">
        <f>I82-J82</f>
        <v>43720</v>
      </c>
    </row>
    <row r="83" spans="1:11" ht="18.75" x14ac:dyDescent="0.3">
      <c r="A83" s="43"/>
      <c r="B83" s="43"/>
      <c r="C83" s="43"/>
      <c r="D83" s="43"/>
      <c r="E83" s="43"/>
      <c r="F83" s="43"/>
      <c r="G83" s="43"/>
      <c r="H83" s="43"/>
      <c r="I83" s="43"/>
      <c r="J83" s="54">
        <f>J82-J76</f>
        <v>14400</v>
      </c>
      <c r="K83" s="43"/>
    </row>
    <row r="84" spans="1:11" ht="18.75" x14ac:dyDescent="0.3">
      <c r="A84" s="55" t="s">
        <v>52</v>
      </c>
      <c r="B84" s="56"/>
      <c r="C84" s="56"/>
      <c r="D84" s="56" t="s">
        <v>53</v>
      </c>
      <c r="E84" s="57"/>
      <c r="F84" s="57"/>
      <c r="G84" s="55"/>
      <c r="H84" s="55"/>
      <c r="I84" s="55" t="s">
        <v>54</v>
      </c>
      <c r="J84" s="43"/>
      <c r="K84" s="43"/>
    </row>
    <row r="85" spans="1:11" ht="18.75" x14ac:dyDescent="0.3">
      <c r="A85" s="43" t="s">
        <v>55</v>
      </c>
      <c r="B85" s="43"/>
      <c r="C85" s="43"/>
      <c r="D85" s="43" t="s">
        <v>56</v>
      </c>
      <c r="E85" s="43"/>
      <c r="F85" s="43"/>
      <c r="G85" s="43"/>
      <c r="H85" s="43"/>
      <c r="I85" s="43" t="s">
        <v>82</v>
      </c>
      <c r="J85" s="43"/>
      <c r="K85" s="43"/>
    </row>
  </sheetData>
  <mergeCells count="2">
    <mergeCell ref="E2:F2"/>
    <mergeCell ref="E3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JULY 21</vt:lpstr>
      <vt:lpstr>AUGUST 21</vt:lpstr>
      <vt:lpstr>SEPT 21</vt:lpstr>
      <vt:lpstr>OCTOBER 21</vt:lpstr>
      <vt:lpstr>NOVEMBER 21</vt:lpstr>
      <vt:lpstr>DECEMBER 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comp2</dc:creator>
  <cp:lastModifiedBy>ASSETFLOW PC3</cp:lastModifiedBy>
  <dcterms:created xsi:type="dcterms:W3CDTF">2021-07-08T09:26:18Z</dcterms:created>
  <dcterms:modified xsi:type="dcterms:W3CDTF">2021-12-06T16:03:11Z</dcterms:modified>
</cp:coreProperties>
</file>