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tabRatio="670" firstSheet="32" activeTab="40"/>
  </bookViews>
  <sheets>
    <sheet name="JULY" sheetId="1" r:id="rId1"/>
    <sheet name="AUGUST" sheetId="2" r:id="rId2"/>
    <sheet name="SEPTEMBER" sheetId="3" r:id="rId3"/>
    <sheet name="OCT" sheetId="4" r:id="rId4"/>
    <sheet name="NOVEMBER" sheetId="5" r:id="rId5"/>
    <sheet name="DECEMBER" sheetId="6" r:id="rId6"/>
    <sheet name="JANUARY" sheetId="7" r:id="rId7"/>
    <sheet name="FEBRUARY" sheetId="8" r:id="rId8"/>
    <sheet name="MARCH" sheetId="9" r:id="rId9"/>
    <sheet name="APRIL " sheetId="10" r:id="rId10"/>
    <sheet name="MAY " sheetId="11" r:id="rId11"/>
    <sheet name="JUNE " sheetId="12" r:id="rId12"/>
    <sheet name="JULY  " sheetId="13" r:id="rId13"/>
    <sheet name="AUGUST2019" sheetId="14" r:id="rId14"/>
    <sheet name="SEPT 19" sheetId="15" r:id="rId15"/>
    <sheet name="OCT 19" sheetId="16" r:id="rId16"/>
    <sheet name="NOVEMBER 19" sheetId="17" r:id="rId17"/>
    <sheet name="DECEMBER 19" sheetId="18" r:id="rId18"/>
    <sheet name="JANUARY 20" sheetId="19" r:id="rId19"/>
    <sheet name="FEBRUARY 20" sheetId="20" r:id="rId20"/>
    <sheet name="MARCH 20" sheetId="21" r:id="rId21"/>
    <sheet name="APRIL 20" sheetId="22" r:id="rId22"/>
    <sheet name="MAY 20" sheetId="23" r:id="rId23"/>
    <sheet name="JUNE 20" sheetId="24" r:id="rId24"/>
    <sheet name="JULY 20" sheetId="25" r:id="rId25"/>
    <sheet name="AUGUST 20" sheetId="26" r:id="rId26"/>
    <sheet name="SEPTEMBER20" sheetId="27" r:id="rId27"/>
    <sheet name="OCTOBER 20" sheetId="28" r:id="rId28"/>
    <sheet name="NOVEMBER20" sheetId="29" r:id="rId29"/>
    <sheet name="DECEMBER 20" sheetId="30" r:id="rId30"/>
    <sheet name="JANUARY 21" sheetId="31" r:id="rId31"/>
    <sheet name="FEBRUARY21" sheetId="32" r:id="rId32"/>
    <sheet name="MARCH 21" sheetId="33" r:id="rId33"/>
    <sheet name="APRIL 21" sheetId="34" r:id="rId34"/>
    <sheet name="MAY 21" sheetId="35" r:id="rId35"/>
    <sheet name="JUNE 21" sheetId="36" r:id="rId36"/>
    <sheet name="JULY 21" sheetId="37" r:id="rId37"/>
    <sheet name="AUGUST 21" sheetId="38" r:id="rId38"/>
    <sheet name="SEPT 21" sheetId="39" r:id="rId39"/>
    <sheet name="OCTOBER 21" sheetId="40" r:id="rId40"/>
    <sheet name="NOVEMBER 21" sheetId="41" r:id="rId41"/>
    <sheet name="DECEMBER 21" sheetId="42" r:id="rId42"/>
  </sheets>
  <calcPr calcId="144525"/>
</workbook>
</file>

<file path=xl/calcChain.xml><?xml version="1.0" encoding="utf-8"?>
<calcChain xmlns="http://schemas.openxmlformats.org/spreadsheetml/2006/main">
  <c r="D25" i="42" l="1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5" i="42"/>
  <c r="H43" i="42"/>
  <c r="D43" i="42"/>
  <c r="G25" i="42"/>
  <c r="G30" i="42" s="1"/>
  <c r="E25" i="42"/>
  <c r="C30" i="42" s="1"/>
  <c r="C25" i="42"/>
  <c r="G32" i="42" s="1"/>
  <c r="H24" i="42"/>
  <c r="F24" i="42"/>
  <c r="F23" i="42"/>
  <c r="H23" i="42" s="1"/>
  <c r="F22" i="42"/>
  <c r="H22" i="42" s="1"/>
  <c r="F21" i="42"/>
  <c r="H21" i="42" s="1"/>
  <c r="F20" i="42"/>
  <c r="H20" i="42" s="1"/>
  <c r="F19" i="42"/>
  <c r="H19" i="42" s="1"/>
  <c r="F18" i="42"/>
  <c r="H18" i="42" s="1"/>
  <c r="F17" i="42"/>
  <c r="H17" i="42" s="1"/>
  <c r="F16" i="42"/>
  <c r="H16" i="42" s="1"/>
  <c r="F15" i="42"/>
  <c r="H15" i="42" s="1"/>
  <c r="F14" i="42"/>
  <c r="H14" i="42" s="1"/>
  <c r="F13" i="42"/>
  <c r="H13" i="42" s="1"/>
  <c r="F12" i="42"/>
  <c r="H12" i="42" s="1"/>
  <c r="F11" i="42"/>
  <c r="H11" i="42" s="1"/>
  <c r="F10" i="42"/>
  <c r="H10" i="42" s="1"/>
  <c r="F9" i="42"/>
  <c r="H9" i="42" s="1"/>
  <c r="F8" i="42"/>
  <c r="H8" i="42" s="1"/>
  <c r="F7" i="42"/>
  <c r="H7" i="42" s="1"/>
  <c r="F6" i="42"/>
  <c r="H6" i="42" s="1"/>
  <c r="F5" i="42"/>
  <c r="H5" i="42" s="1"/>
  <c r="F25" i="42" l="1"/>
  <c r="H25" i="42" s="1"/>
  <c r="C32" i="42"/>
  <c r="H27" i="42" s="1"/>
  <c r="D33" i="42" s="1"/>
  <c r="D36" i="35"/>
  <c r="D36" i="34"/>
  <c r="D36" i="33"/>
  <c r="G25" i="33"/>
  <c r="J25" i="33"/>
  <c r="H33" i="42" l="1"/>
  <c r="M40" i="32"/>
  <c r="M39" i="32"/>
  <c r="M38" i="32"/>
  <c r="N28" i="31" l="1"/>
  <c r="D11" i="29" l="1"/>
  <c r="J28" i="18"/>
  <c r="F23" i="41"/>
  <c r="O27" i="39" l="1"/>
  <c r="H43" i="41" l="1"/>
  <c r="D43" i="41"/>
  <c r="G25" i="41"/>
  <c r="G30" i="41" s="1"/>
  <c r="E25" i="41"/>
  <c r="C30" i="41" s="1"/>
  <c r="C25" i="41"/>
  <c r="G32" i="41" s="1"/>
  <c r="H24" i="41"/>
  <c r="F24" i="41"/>
  <c r="H23" i="41"/>
  <c r="C32" i="41" l="1"/>
  <c r="H27" i="41" s="1"/>
  <c r="D33" i="41" s="1"/>
  <c r="H33" i="41" s="1"/>
  <c r="H43" i="40"/>
  <c r="D43" i="40"/>
  <c r="G25" i="40"/>
  <c r="G30" i="40" s="1"/>
  <c r="E25" i="40"/>
  <c r="C30" i="40" s="1"/>
  <c r="C25" i="40"/>
  <c r="G32" i="40" s="1"/>
  <c r="F24" i="40"/>
  <c r="H24" i="40" s="1"/>
  <c r="D24" i="41" s="1"/>
  <c r="H23" i="40"/>
  <c r="D23" i="41" s="1"/>
  <c r="C32" i="40" l="1"/>
  <c r="H27" i="40" s="1"/>
  <c r="D33" i="40" s="1"/>
  <c r="H33" i="40" s="1"/>
  <c r="H43" i="39"/>
  <c r="D43" i="39"/>
  <c r="G25" i="39"/>
  <c r="G30" i="39" s="1"/>
  <c r="E25" i="39"/>
  <c r="C30" i="39" s="1"/>
  <c r="C25" i="39"/>
  <c r="G32" i="39" s="1"/>
  <c r="F24" i="39"/>
  <c r="H24" i="39" s="1"/>
  <c r="D24" i="40" s="1"/>
  <c r="H23" i="39"/>
  <c r="D23" i="40" s="1"/>
  <c r="C32" i="39" l="1"/>
  <c r="H27" i="39" s="1"/>
  <c r="D33" i="39" s="1"/>
  <c r="H33" i="39" s="1"/>
  <c r="H43" i="38"/>
  <c r="D43" i="38"/>
  <c r="G25" i="38"/>
  <c r="G30" i="38" s="1"/>
  <c r="E25" i="38"/>
  <c r="C30" i="38" s="1"/>
  <c r="C25" i="38"/>
  <c r="G32" i="38" s="1"/>
  <c r="F24" i="38"/>
  <c r="H24" i="38" s="1"/>
  <c r="D24" i="39" s="1"/>
  <c r="H23" i="38"/>
  <c r="D23" i="39" s="1"/>
  <c r="C32" i="38" l="1"/>
  <c r="H27" i="38" s="1"/>
  <c r="D33" i="38" s="1"/>
  <c r="H33" i="38" s="1"/>
  <c r="H43" i="37" l="1"/>
  <c r="D43" i="37"/>
  <c r="G25" i="37"/>
  <c r="G30" i="37" s="1"/>
  <c r="E25" i="37"/>
  <c r="C30" i="37" s="1"/>
  <c r="C25" i="37"/>
  <c r="G32" i="37" s="1"/>
  <c r="F24" i="37"/>
  <c r="H24" i="37" s="1"/>
  <c r="D24" i="38" s="1"/>
  <c r="H23" i="37"/>
  <c r="D23" i="38" s="1"/>
  <c r="F18" i="37"/>
  <c r="H18" i="37" s="1"/>
  <c r="D18" i="38" s="1"/>
  <c r="F18" i="38" s="1"/>
  <c r="H18" i="38" s="1"/>
  <c r="D18" i="39" s="1"/>
  <c r="F18" i="39" s="1"/>
  <c r="H18" i="39" s="1"/>
  <c r="D18" i="40" s="1"/>
  <c r="F18" i="40" s="1"/>
  <c r="H18" i="40" s="1"/>
  <c r="D18" i="41" s="1"/>
  <c r="F18" i="41" s="1"/>
  <c r="H18" i="41" s="1"/>
  <c r="F16" i="37"/>
  <c r="H16" i="37" s="1"/>
  <c r="D16" i="38" s="1"/>
  <c r="F16" i="38" s="1"/>
  <c r="H16" i="38" s="1"/>
  <c r="D16" i="39" s="1"/>
  <c r="F16" i="39" s="1"/>
  <c r="H16" i="39" s="1"/>
  <c r="D16" i="40" s="1"/>
  <c r="F16" i="40" s="1"/>
  <c r="H16" i="40" s="1"/>
  <c r="D16" i="41" s="1"/>
  <c r="F16" i="41" s="1"/>
  <c r="H16" i="41" s="1"/>
  <c r="F15" i="37"/>
  <c r="H15" i="37" s="1"/>
  <c r="D15" i="38" s="1"/>
  <c r="F15" i="38" s="1"/>
  <c r="H15" i="38" s="1"/>
  <c r="D15" i="39" s="1"/>
  <c r="F15" i="39" s="1"/>
  <c r="H15" i="39" s="1"/>
  <c r="D15" i="40" s="1"/>
  <c r="F15" i="40" s="1"/>
  <c r="H15" i="40" s="1"/>
  <c r="D15" i="41" s="1"/>
  <c r="F15" i="41" s="1"/>
  <c r="H15" i="41" s="1"/>
  <c r="F12" i="37"/>
  <c r="H12" i="37" s="1"/>
  <c r="D12" i="38" s="1"/>
  <c r="F12" i="38" s="1"/>
  <c r="H12" i="38" s="1"/>
  <c r="D12" i="39" s="1"/>
  <c r="F12" i="39" s="1"/>
  <c r="H12" i="39" s="1"/>
  <c r="D12" i="40" s="1"/>
  <c r="F12" i="40" s="1"/>
  <c r="H12" i="40" s="1"/>
  <c r="D12" i="41" s="1"/>
  <c r="F12" i="41" s="1"/>
  <c r="H12" i="41" s="1"/>
  <c r="F11" i="37"/>
  <c r="H11" i="37" s="1"/>
  <c r="D11" i="38" s="1"/>
  <c r="F11" i="38" s="1"/>
  <c r="H11" i="38" s="1"/>
  <c r="D11" i="39" s="1"/>
  <c r="F11" i="39" s="1"/>
  <c r="H11" i="39" s="1"/>
  <c r="D11" i="40" s="1"/>
  <c r="F11" i="40" s="1"/>
  <c r="H11" i="40" s="1"/>
  <c r="D11" i="41" s="1"/>
  <c r="F11" i="41" s="1"/>
  <c r="H11" i="41" s="1"/>
  <c r="F5" i="37"/>
  <c r="H5" i="37" l="1"/>
  <c r="D5" i="38" s="1"/>
  <c r="C32" i="37"/>
  <c r="H27" i="37" s="1"/>
  <c r="D33" i="37" s="1"/>
  <c r="H33" i="37" s="1"/>
  <c r="F5" i="38" l="1"/>
  <c r="H43" i="36"/>
  <c r="D43" i="36"/>
  <c r="E25" i="36"/>
  <c r="C30" i="36" s="1"/>
  <c r="C25" i="36"/>
  <c r="C32" i="36" s="1"/>
  <c r="F24" i="36"/>
  <c r="H24" i="36" s="1"/>
  <c r="H23" i="36"/>
  <c r="G25" i="36"/>
  <c r="G30" i="36" s="1"/>
  <c r="H5" i="38" l="1"/>
  <c r="D5" i="39" s="1"/>
  <c r="H27" i="36"/>
  <c r="D33" i="36" s="1"/>
  <c r="H33" i="36" s="1"/>
  <c r="G32" i="36"/>
  <c r="E25" i="35"/>
  <c r="F5" i="39" l="1"/>
  <c r="M45" i="35"/>
  <c r="P39" i="35"/>
  <c r="H5" i="39" l="1"/>
  <c r="D5" i="40" s="1"/>
  <c r="F5" i="40" s="1"/>
  <c r="G19" i="35"/>
  <c r="H5" i="40" l="1"/>
  <c r="D5" i="41" s="1"/>
  <c r="F5" i="41" s="1"/>
  <c r="G14" i="35"/>
  <c r="H5" i="41" l="1"/>
  <c r="H43" i="35"/>
  <c r="C30" i="35"/>
  <c r="C25" i="35"/>
  <c r="G32" i="35" s="1"/>
  <c r="F24" i="35"/>
  <c r="H24" i="35" s="1"/>
  <c r="H23" i="35"/>
  <c r="G25" i="35"/>
  <c r="G30" i="35" s="1"/>
  <c r="D23" i="37" l="1"/>
  <c r="D23" i="36"/>
  <c r="D24" i="37"/>
  <c r="D24" i="36"/>
  <c r="C32" i="35"/>
  <c r="G14" i="34"/>
  <c r="H27" i="35" l="1"/>
  <c r="D33" i="35" s="1"/>
  <c r="H33" i="35" s="1"/>
  <c r="H43" i="34"/>
  <c r="D43" i="34"/>
  <c r="E25" i="34"/>
  <c r="C30" i="34" s="1"/>
  <c r="C25" i="34"/>
  <c r="G32" i="34" s="1"/>
  <c r="F24" i="34"/>
  <c r="H24" i="34" s="1"/>
  <c r="D24" i="35" s="1"/>
  <c r="H23" i="34"/>
  <c r="D23" i="35" s="1"/>
  <c r="G25" i="34"/>
  <c r="G30" i="34" s="1"/>
  <c r="C32" i="34" l="1"/>
  <c r="G14" i="33"/>
  <c r="H27" i="34" l="1"/>
  <c r="D33" i="34" s="1"/>
  <c r="H33" i="34" s="1"/>
  <c r="H43" i="33"/>
  <c r="D43" i="33"/>
  <c r="G30" i="33"/>
  <c r="E25" i="33"/>
  <c r="C30" i="33" s="1"/>
  <c r="C25" i="33"/>
  <c r="G32" i="33" s="1"/>
  <c r="F24" i="33"/>
  <c r="H24" i="33" s="1"/>
  <c r="D24" i="34" s="1"/>
  <c r="H23" i="33"/>
  <c r="D23" i="34" s="1"/>
  <c r="F16" i="33"/>
  <c r="H16" i="33" s="1"/>
  <c r="D16" i="34" s="1"/>
  <c r="F16" i="34" s="1"/>
  <c r="H16" i="34" s="1"/>
  <c r="D16" i="35" s="1"/>
  <c r="F16" i="35" s="1"/>
  <c r="H16" i="35" s="1"/>
  <c r="D16" i="36" s="1"/>
  <c r="F16" i="36" s="1"/>
  <c r="H16" i="36" s="1"/>
  <c r="F15" i="33"/>
  <c r="H15" i="33" s="1"/>
  <c r="D15" i="34" s="1"/>
  <c r="F15" i="34" s="1"/>
  <c r="H15" i="34" s="1"/>
  <c r="D15" i="35" s="1"/>
  <c r="F15" i="35" s="1"/>
  <c r="H15" i="35" s="1"/>
  <c r="D15" i="36" s="1"/>
  <c r="F15" i="36" s="1"/>
  <c r="H15" i="36" s="1"/>
  <c r="F12" i="33"/>
  <c r="H12" i="33" s="1"/>
  <c r="D12" i="34" s="1"/>
  <c r="F12" i="34" s="1"/>
  <c r="H12" i="34" s="1"/>
  <c r="D12" i="35" s="1"/>
  <c r="F12" i="35" s="1"/>
  <c r="H12" i="35" s="1"/>
  <c r="F12" i="36" s="1"/>
  <c r="H12" i="36" s="1"/>
  <c r="F11" i="33"/>
  <c r="H11" i="33" s="1"/>
  <c r="D11" i="34" s="1"/>
  <c r="F11" i="34" s="1"/>
  <c r="H11" i="34" s="1"/>
  <c r="D11" i="35" s="1"/>
  <c r="F11" i="35" s="1"/>
  <c r="H11" i="35" s="1"/>
  <c r="D11" i="36" s="1"/>
  <c r="F11" i="36" s="1"/>
  <c r="H11" i="36" s="1"/>
  <c r="F5" i="33"/>
  <c r="H5" i="33" s="1"/>
  <c r="D5" i="34" s="1"/>
  <c r="F5" i="34" l="1"/>
  <c r="C32" i="33"/>
  <c r="H27" i="33" s="1"/>
  <c r="D33" i="33" s="1"/>
  <c r="H33" i="33" s="1"/>
  <c r="G43" i="33" s="1"/>
  <c r="I43" i="33" s="1"/>
  <c r="O39" i="32"/>
  <c r="H5" i="34" l="1"/>
  <c r="D5" i="35" s="1"/>
  <c r="F5" i="35" s="1"/>
  <c r="G19" i="32"/>
  <c r="H5" i="35" l="1"/>
  <c r="D5" i="36" s="1"/>
  <c r="F5" i="36" s="1"/>
  <c r="G14" i="32"/>
  <c r="H5" i="36" l="1"/>
  <c r="H43" i="32" l="1"/>
  <c r="D43" i="32"/>
  <c r="E25" i="32"/>
  <c r="C30" i="32" s="1"/>
  <c r="C25" i="32"/>
  <c r="C32" i="32" s="1"/>
  <c r="F24" i="32"/>
  <c r="H24" i="32" s="1"/>
  <c r="H23" i="32"/>
  <c r="F16" i="32"/>
  <c r="H16" i="32" s="1"/>
  <c r="F15" i="32"/>
  <c r="H15" i="32" s="1"/>
  <c r="G25" i="32"/>
  <c r="G30" i="32" s="1"/>
  <c r="F12" i="32"/>
  <c r="H12" i="32" s="1"/>
  <c r="F11" i="32"/>
  <c r="H11" i="32" s="1"/>
  <c r="F5" i="32"/>
  <c r="H27" i="32" l="1"/>
  <c r="D33" i="32" s="1"/>
  <c r="H33" i="32" s="1"/>
  <c r="H5" i="32"/>
  <c r="G32" i="32"/>
  <c r="G14" i="31"/>
  <c r="G19" i="31" l="1"/>
  <c r="G18" i="31" l="1"/>
  <c r="H43" i="31" l="1"/>
  <c r="D36" i="31"/>
  <c r="D43" i="31" s="1"/>
  <c r="E25" i="31"/>
  <c r="C30" i="31" s="1"/>
  <c r="C25" i="31"/>
  <c r="C32" i="31" s="1"/>
  <c r="F24" i="31"/>
  <c r="H24" i="31" s="1"/>
  <c r="H23" i="31"/>
  <c r="G25" i="31"/>
  <c r="G30" i="31" s="1"/>
  <c r="F16" i="31"/>
  <c r="H16" i="31" s="1"/>
  <c r="F15" i="31"/>
  <c r="H15" i="31" s="1"/>
  <c r="F14" i="31"/>
  <c r="H14" i="31" s="1"/>
  <c r="D14" i="32" s="1"/>
  <c r="F14" i="32" s="1"/>
  <c r="H14" i="32" s="1"/>
  <c r="D14" i="33" s="1"/>
  <c r="F14" i="33" s="1"/>
  <c r="H14" i="33" s="1"/>
  <c r="D14" i="34" s="1"/>
  <c r="F14" i="34" s="1"/>
  <c r="H14" i="34" s="1"/>
  <c r="D14" i="35" s="1"/>
  <c r="F14" i="35" s="1"/>
  <c r="H14" i="35" s="1"/>
  <c r="F13" i="31"/>
  <c r="H13" i="31" s="1"/>
  <c r="F12" i="31"/>
  <c r="H12" i="31" s="1"/>
  <c r="F11" i="31"/>
  <c r="H11" i="31" s="1"/>
  <c r="H5" i="31"/>
  <c r="F5" i="31"/>
  <c r="D36" i="30"/>
  <c r="D14" i="37" l="1"/>
  <c r="F14" i="37" s="1"/>
  <c r="H14" i="37" s="1"/>
  <c r="D14" i="38" s="1"/>
  <c r="F14" i="38" s="1"/>
  <c r="H14" i="38" s="1"/>
  <c r="D14" i="39" s="1"/>
  <c r="F14" i="39" s="1"/>
  <c r="H14" i="39" s="1"/>
  <c r="D14" i="40" s="1"/>
  <c r="F14" i="40" s="1"/>
  <c r="H14" i="40" s="1"/>
  <c r="D14" i="41" s="1"/>
  <c r="F14" i="41" s="1"/>
  <c r="H14" i="41" s="1"/>
  <c r="D14" i="36"/>
  <c r="F14" i="36" s="1"/>
  <c r="H14" i="36" s="1"/>
  <c r="D23" i="33"/>
  <c r="D23" i="32"/>
  <c r="D24" i="33"/>
  <c r="D24" i="32"/>
  <c r="D13" i="33"/>
  <c r="F13" i="33" s="1"/>
  <c r="H13" i="33" s="1"/>
  <c r="D13" i="34" s="1"/>
  <c r="F13" i="34" s="1"/>
  <c r="H13" i="34" s="1"/>
  <c r="D13" i="35" s="1"/>
  <c r="F13" i="35" s="1"/>
  <c r="H13" i="35" s="1"/>
  <c r="D13" i="32"/>
  <c r="F13" i="32" s="1"/>
  <c r="H13" i="32" s="1"/>
  <c r="H27" i="31"/>
  <c r="D33" i="31" s="1"/>
  <c r="H33" i="31" s="1"/>
  <c r="G32" i="31"/>
  <c r="G18" i="30"/>
  <c r="G25" i="30" s="1"/>
  <c r="D13" i="37" l="1"/>
  <c r="F13" i="37" s="1"/>
  <c r="H13" i="37" s="1"/>
  <c r="D13" i="38" s="1"/>
  <c r="F13" i="38" s="1"/>
  <c r="H13" i="38" s="1"/>
  <c r="D13" i="39" s="1"/>
  <c r="F13" i="39" s="1"/>
  <c r="H13" i="39" s="1"/>
  <c r="D13" i="40" s="1"/>
  <c r="F13" i="40" s="1"/>
  <c r="H13" i="40" s="1"/>
  <c r="D13" i="41" s="1"/>
  <c r="F13" i="41" s="1"/>
  <c r="H13" i="41" s="1"/>
  <c r="D13" i="36"/>
  <c r="F13" i="36" s="1"/>
  <c r="H13" i="36" s="1"/>
  <c r="D35" i="29"/>
  <c r="H35" i="29"/>
  <c r="G18" i="29"/>
  <c r="H43" i="30" l="1"/>
  <c r="D43" i="30"/>
  <c r="E25" i="30"/>
  <c r="C30" i="30" s="1"/>
  <c r="C25" i="30"/>
  <c r="C32" i="30" s="1"/>
  <c r="F24" i="30"/>
  <c r="H24" i="30" s="1"/>
  <c r="H23" i="30"/>
  <c r="F16" i="30"/>
  <c r="H16" i="30" s="1"/>
  <c r="F15" i="30"/>
  <c r="H15" i="30" s="1"/>
  <c r="G30" i="30"/>
  <c r="F14" i="30"/>
  <c r="H14" i="30" s="1"/>
  <c r="F13" i="30"/>
  <c r="H13" i="30" s="1"/>
  <c r="F12" i="30"/>
  <c r="H12" i="30" s="1"/>
  <c r="F11" i="30"/>
  <c r="H11" i="30" s="1"/>
  <c r="F5" i="30"/>
  <c r="D36" i="29"/>
  <c r="D43" i="29" s="1"/>
  <c r="H27" i="30" l="1"/>
  <c r="D33" i="30" s="1"/>
  <c r="H33" i="30" s="1"/>
  <c r="G32" i="30"/>
  <c r="H5" i="30"/>
  <c r="I7" i="28"/>
  <c r="G14" i="29" l="1"/>
  <c r="G18" i="28" l="1"/>
  <c r="G18" i="27" l="1"/>
  <c r="G19" i="28"/>
  <c r="G19" i="27"/>
  <c r="D7" i="29" l="1"/>
  <c r="F11" i="29"/>
  <c r="H11" i="29" s="1"/>
  <c r="D12" i="29"/>
  <c r="F12" i="29" s="1"/>
  <c r="H12" i="29" s="1"/>
  <c r="D15" i="29"/>
  <c r="F15" i="29" s="1"/>
  <c r="H15" i="29" s="1"/>
  <c r="D16" i="29"/>
  <c r="F16" i="29" s="1"/>
  <c r="H16" i="29" s="1"/>
  <c r="D5" i="29"/>
  <c r="H43" i="29"/>
  <c r="E25" i="29"/>
  <c r="C30" i="29" s="1"/>
  <c r="C25" i="29"/>
  <c r="G32" i="29" s="1"/>
  <c r="F24" i="29"/>
  <c r="H24" i="29" s="1"/>
  <c r="H23" i="29"/>
  <c r="G25" i="29"/>
  <c r="G30" i="29" s="1"/>
  <c r="F7" i="29"/>
  <c r="H7" i="29" s="1"/>
  <c r="D23" i="31" l="1"/>
  <c r="D23" i="30"/>
  <c r="D7" i="31"/>
  <c r="F7" i="31" s="1"/>
  <c r="H7" i="31" s="1"/>
  <c r="D7" i="30"/>
  <c r="F7" i="30" s="1"/>
  <c r="H7" i="30" s="1"/>
  <c r="D24" i="31"/>
  <c r="D24" i="30"/>
  <c r="F5" i="29"/>
  <c r="C32" i="29"/>
  <c r="H27" i="29" s="1"/>
  <c r="D33" i="29" s="1"/>
  <c r="H33" i="29" s="1"/>
  <c r="D7" i="33" l="1"/>
  <c r="F7" i="33" s="1"/>
  <c r="H7" i="33" s="1"/>
  <c r="D7" i="34" s="1"/>
  <c r="F7" i="34" s="1"/>
  <c r="H7" i="34" s="1"/>
  <c r="D7" i="35" s="1"/>
  <c r="F7" i="35" s="1"/>
  <c r="H7" i="35" s="1"/>
  <c r="D7" i="32"/>
  <c r="F7" i="32" s="1"/>
  <c r="H7" i="32" s="1"/>
  <c r="H5" i="29"/>
  <c r="D7" i="36" l="1"/>
  <c r="F7" i="36" s="1"/>
  <c r="H7" i="36" s="1"/>
  <c r="D7" i="37"/>
  <c r="F7" i="37" s="1"/>
  <c r="H7" i="37" s="1"/>
  <c r="D7" i="38" s="1"/>
  <c r="F7" i="38" s="1"/>
  <c r="H7" i="38" s="1"/>
  <c r="D7" i="39" s="1"/>
  <c r="F7" i="39" s="1"/>
  <c r="H7" i="39" s="1"/>
  <c r="D7" i="40" s="1"/>
  <c r="F7" i="40" s="1"/>
  <c r="H7" i="40" s="1"/>
  <c r="D7" i="41" s="1"/>
  <c r="F7" i="41" s="1"/>
  <c r="H7" i="41" s="1"/>
  <c r="H43" i="28"/>
  <c r="E25" i="28"/>
  <c r="C30" i="28" s="1"/>
  <c r="C25" i="28"/>
  <c r="G32" i="28" s="1"/>
  <c r="F24" i="28"/>
  <c r="H24" i="28" s="1"/>
  <c r="D24" i="29" s="1"/>
  <c r="H23" i="28"/>
  <c r="D23" i="29" s="1"/>
  <c r="G25" i="28"/>
  <c r="G30" i="28" s="1"/>
  <c r="C32" i="28" l="1"/>
  <c r="H27" i="28" l="1"/>
  <c r="D33" i="28" s="1"/>
  <c r="H33" i="28" s="1"/>
  <c r="G14" i="27"/>
  <c r="G25" i="27" s="1"/>
  <c r="G30" i="27" s="1"/>
  <c r="G19" i="26" l="1"/>
  <c r="G18" i="26" l="1"/>
  <c r="G19" i="25"/>
  <c r="G19" i="24"/>
  <c r="H43" i="27" l="1"/>
  <c r="D43" i="27"/>
  <c r="E25" i="27"/>
  <c r="C30" i="27" s="1"/>
  <c r="F24" i="27"/>
  <c r="H24" i="27" s="1"/>
  <c r="D24" i="28" s="1"/>
  <c r="H23" i="27"/>
  <c r="D23" i="28" s="1"/>
  <c r="C25" i="27"/>
  <c r="G32" i="27" l="1"/>
  <c r="C32" i="27"/>
  <c r="H27" i="27" s="1"/>
  <c r="D33" i="27" s="1"/>
  <c r="H33" i="27" s="1"/>
  <c r="C14" i="26"/>
  <c r="G14" i="26" l="1"/>
  <c r="D35" i="25" l="1"/>
  <c r="H35" i="25"/>
  <c r="G18" i="25"/>
  <c r="H43" i="26" l="1"/>
  <c r="D43" i="26"/>
  <c r="G25" i="26"/>
  <c r="G30" i="26" s="1"/>
  <c r="E25" i="26"/>
  <c r="C30" i="26" s="1"/>
  <c r="C25" i="26"/>
  <c r="G32" i="26" s="1"/>
  <c r="F24" i="26"/>
  <c r="H24" i="26" s="1"/>
  <c r="D24" i="27" s="1"/>
  <c r="H23" i="26"/>
  <c r="D23" i="27" s="1"/>
  <c r="C32" i="26" l="1"/>
  <c r="H27" i="26" l="1"/>
  <c r="D33" i="26" s="1"/>
  <c r="H33" i="26" s="1"/>
  <c r="G14" i="25"/>
  <c r="G18" i="24" l="1"/>
  <c r="H35" i="24" l="1"/>
  <c r="D35" i="24" s="1"/>
  <c r="H43" i="25" l="1"/>
  <c r="D43" i="25"/>
  <c r="E25" i="25"/>
  <c r="C30" i="25" s="1"/>
  <c r="C25" i="25"/>
  <c r="G32" i="25" s="1"/>
  <c r="F24" i="25"/>
  <c r="H24" i="25" s="1"/>
  <c r="D24" i="26" s="1"/>
  <c r="H23" i="25"/>
  <c r="D23" i="26" s="1"/>
  <c r="G25" i="25"/>
  <c r="G30" i="25" s="1"/>
  <c r="C32" i="25" l="1"/>
  <c r="H27" i="25" l="1"/>
  <c r="D33" i="25" s="1"/>
  <c r="H33" i="25" s="1"/>
  <c r="K30" i="23" l="1"/>
  <c r="J31" i="23" s="1"/>
  <c r="J33" i="23" s="1"/>
  <c r="J27" i="23"/>
  <c r="K26" i="23"/>
  <c r="H38" i="19" l="1"/>
  <c r="H43" i="24" l="1"/>
  <c r="D43" i="24"/>
  <c r="E25" i="24"/>
  <c r="C30" i="24" s="1"/>
  <c r="C25" i="24"/>
  <c r="G32" i="24" s="1"/>
  <c r="F24" i="24"/>
  <c r="H24" i="24" s="1"/>
  <c r="D24" i="25" s="1"/>
  <c r="H23" i="24"/>
  <c r="D23" i="25" s="1"/>
  <c r="G25" i="24"/>
  <c r="G30" i="24" s="1"/>
  <c r="C32" i="24" l="1"/>
  <c r="H27" i="24" s="1"/>
  <c r="D33" i="24" s="1"/>
  <c r="G18" i="23"/>
  <c r="H33" i="24" l="1"/>
  <c r="G19" i="23"/>
  <c r="K33" i="23" s="1"/>
  <c r="G25" i="23" l="1"/>
  <c r="G30" i="23" s="1"/>
  <c r="E25" i="23"/>
  <c r="C30" i="23" s="1"/>
  <c r="C25" i="23"/>
  <c r="F24" i="23"/>
  <c r="H24" i="23" s="1"/>
  <c r="D24" i="24" s="1"/>
  <c r="H23" i="23"/>
  <c r="D23" i="24" s="1"/>
  <c r="G32" i="23" l="1"/>
  <c r="C32" i="23"/>
  <c r="H27" i="23" s="1"/>
  <c r="D33" i="23" s="1"/>
  <c r="H33" i="23" s="1"/>
  <c r="J18" i="23"/>
  <c r="H43" i="22" l="1"/>
  <c r="D43" i="22"/>
  <c r="G25" i="22"/>
  <c r="G30" i="22" s="1"/>
  <c r="E25" i="22"/>
  <c r="C30" i="22" s="1"/>
  <c r="C25" i="22"/>
  <c r="F24" i="22"/>
  <c r="H24" i="22" s="1"/>
  <c r="D24" i="23" s="1"/>
  <c r="H23" i="22"/>
  <c r="D23" i="23" s="1"/>
  <c r="G32" i="22" l="1"/>
  <c r="J20" i="22" s="1"/>
  <c r="C32" i="22"/>
  <c r="J28" i="22"/>
  <c r="D33" i="22" s="1"/>
  <c r="H33" i="22" s="1"/>
  <c r="H43" i="21" l="1"/>
  <c r="G25" i="21"/>
  <c r="G30" i="21" s="1"/>
  <c r="E25" i="21"/>
  <c r="C30" i="21" s="1"/>
  <c r="C25" i="21"/>
  <c r="C32" i="21" s="1"/>
  <c r="F24" i="21"/>
  <c r="H24" i="21" s="1"/>
  <c r="D24" i="22" s="1"/>
  <c r="H23" i="21"/>
  <c r="D23" i="22" s="1"/>
  <c r="D43" i="21"/>
  <c r="F12" i="22" l="1"/>
  <c r="J28" i="21"/>
  <c r="D33" i="21" s="1"/>
  <c r="G32" i="21"/>
  <c r="K24" i="21" s="1"/>
  <c r="H12" i="22" l="1"/>
  <c r="H33" i="21"/>
  <c r="F12" i="23" l="1"/>
  <c r="D38" i="19"/>
  <c r="H12" i="23" l="1"/>
  <c r="D12" i="24" s="1"/>
  <c r="F17" i="17"/>
  <c r="F12" i="24" l="1"/>
  <c r="F6" i="20"/>
  <c r="F8" i="20"/>
  <c r="H8" i="20" s="1"/>
  <c r="D8" i="21" s="1"/>
  <c r="F24" i="20"/>
  <c r="E25" i="20"/>
  <c r="C30" i="20" s="1"/>
  <c r="H43" i="20"/>
  <c r="G25" i="20"/>
  <c r="C25" i="20"/>
  <c r="C32" i="20" s="1"/>
  <c r="H24" i="20"/>
  <c r="D24" i="21" s="1"/>
  <c r="H23" i="20"/>
  <c r="D23" i="21" s="1"/>
  <c r="D43" i="20"/>
  <c r="H6" i="20"/>
  <c r="D6" i="21" s="1"/>
  <c r="F6" i="21" s="1"/>
  <c r="H6" i="21" s="1"/>
  <c r="D6" i="22" s="1"/>
  <c r="F6" i="22" s="1"/>
  <c r="H6" i="22" s="1"/>
  <c r="D6" i="23" s="1"/>
  <c r="F6" i="23" s="1"/>
  <c r="H6" i="23" s="1"/>
  <c r="D6" i="24" s="1"/>
  <c r="F6" i="24" s="1"/>
  <c r="H6" i="24" s="1"/>
  <c r="D6" i="25" s="1"/>
  <c r="F6" i="25" s="1"/>
  <c r="H6" i="25" s="1"/>
  <c r="D6" i="26" s="1"/>
  <c r="F6" i="26" s="1"/>
  <c r="H6" i="26" s="1"/>
  <c r="D6" i="27" s="1"/>
  <c r="F6" i="27" s="1"/>
  <c r="H6" i="27" s="1"/>
  <c r="D6" i="28" s="1"/>
  <c r="F6" i="28" s="1"/>
  <c r="H6" i="28" s="1"/>
  <c r="E25" i="18"/>
  <c r="F6" i="18"/>
  <c r="D6" i="29" l="1"/>
  <c r="F6" i="29" s="1"/>
  <c r="H6" i="29" s="1"/>
  <c r="G30" i="20"/>
  <c r="H12" i="24"/>
  <c r="D12" i="25" s="1"/>
  <c r="F12" i="25" s="1"/>
  <c r="H12" i="25" s="1"/>
  <c r="D12" i="26" s="1"/>
  <c r="F12" i="26" s="1"/>
  <c r="H12" i="26" s="1"/>
  <c r="D12" i="27" s="1"/>
  <c r="F12" i="27" s="1"/>
  <c r="H12" i="27" s="1"/>
  <c r="D12" i="28" s="1"/>
  <c r="F12" i="28" s="1"/>
  <c r="F8" i="21"/>
  <c r="J28" i="20"/>
  <c r="D33" i="20" s="1"/>
  <c r="H33" i="20" s="1"/>
  <c r="G32" i="20"/>
  <c r="J21" i="20" s="1"/>
  <c r="H6" i="18"/>
  <c r="D6" i="19" s="1"/>
  <c r="F6" i="19" s="1"/>
  <c r="H6" i="19" s="1"/>
  <c r="D6" i="31" l="1"/>
  <c r="D6" i="30"/>
  <c r="H8" i="21"/>
  <c r="D8" i="22" s="1"/>
  <c r="F8" i="22" s="1"/>
  <c r="H8" i="22" s="1"/>
  <c r="D8" i="23" s="1"/>
  <c r="F8" i="23" s="1"/>
  <c r="H8" i="23" s="1"/>
  <c r="D8" i="24" s="1"/>
  <c r="F8" i="24" s="1"/>
  <c r="H8" i="24" s="1"/>
  <c r="D8" i="25" s="1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G25" i="19"/>
  <c r="G30" i="19" s="1"/>
  <c r="E25" i="19"/>
  <c r="C25" i="19"/>
  <c r="F6" i="30" l="1"/>
  <c r="D8" i="29"/>
  <c r="F8" i="29" s="1"/>
  <c r="H8" i="29" s="1"/>
  <c r="F6" i="31"/>
  <c r="H43" i="19"/>
  <c r="C32" i="19"/>
  <c r="G32" i="19"/>
  <c r="C30" i="19"/>
  <c r="J28" i="19" l="1"/>
  <c r="D33" i="19" s="1"/>
  <c r="H33" i="19" s="1"/>
  <c r="D8" i="31"/>
  <c r="D8" i="30"/>
  <c r="H6" i="31"/>
  <c r="H6" i="30"/>
  <c r="L11" i="18"/>
  <c r="F24" i="17"/>
  <c r="F8" i="30" l="1"/>
  <c r="D6" i="33"/>
  <c r="D6" i="32"/>
  <c r="F8" i="31"/>
  <c r="C25" i="18"/>
  <c r="H43" i="18"/>
  <c r="D43" i="18"/>
  <c r="G25" i="18"/>
  <c r="C30" i="18"/>
  <c r="D5" i="18"/>
  <c r="F5" i="18" s="1"/>
  <c r="H5" i="18" s="1"/>
  <c r="D5" i="19" s="1"/>
  <c r="F6" i="32" l="1"/>
  <c r="F5" i="19"/>
  <c r="H5" i="19" s="1"/>
  <c r="H8" i="31"/>
  <c r="F6" i="33"/>
  <c r="H8" i="30"/>
  <c r="C32" i="18"/>
  <c r="G32" i="18"/>
  <c r="D33" i="18"/>
  <c r="H33" i="18" s="1"/>
  <c r="K32" i="18" s="1"/>
  <c r="G30" i="18"/>
  <c r="G10" i="16"/>
  <c r="G19" i="16"/>
  <c r="L8" i="16"/>
  <c r="H42" i="16"/>
  <c r="D38" i="17"/>
  <c r="H38" i="17" s="1"/>
  <c r="D5" i="20" l="1"/>
  <c r="F5" i="20" s="1"/>
  <c r="H5" i="20" s="1"/>
  <c r="D5" i="21" s="1"/>
  <c r="F5" i="21" s="1"/>
  <c r="H5" i="21" s="1"/>
  <c r="D5" i="22" s="1"/>
  <c r="F5" i="22" s="1"/>
  <c r="H5" i="22" s="1"/>
  <c r="D5" i="23" s="1"/>
  <c r="F5" i="23" s="1"/>
  <c r="H5" i="23" s="1"/>
  <c r="D5" i="24" s="1"/>
  <c r="F5" i="24" s="1"/>
  <c r="H5" i="24" s="1"/>
  <c r="D5" i="25" s="1"/>
  <c r="F5" i="25" s="1"/>
  <c r="H5" i="25" s="1"/>
  <c r="D5" i="26" s="1"/>
  <c r="F5" i="26" s="1"/>
  <c r="H5" i="26" s="1"/>
  <c r="D5" i="27" s="1"/>
  <c r="F5" i="27" s="1"/>
  <c r="H5" i="27" s="1"/>
  <c r="D5" i="28" s="1"/>
  <c r="F5" i="28" s="1"/>
  <c r="H6" i="32"/>
  <c r="H6" i="33"/>
  <c r="D6" i="34" s="1"/>
  <c r="D8" i="33"/>
  <c r="D8" i="32"/>
  <c r="F8" i="32" l="1"/>
  <c r="F8" i="33"/>
  <c r="F6" i="34"/>
  <c r="H6" i="34" l="1"/>
  <c r="D6" i="35" s="1"/>
  <c r="F6" i="35" s="1"/>
  <c r="H8" i="33"/>
  <c r="D8" i="34" s="1"/>
  <c r="H8" i="32"/>
  <c r="G19" i="17"/>
  <c r="K20" i="17" l="1"/>
  <c r="L11" i="17"/>
  <c r="F8" i="34"/>
  <c r="H6" i="35"/>
  <c r="D6" i="36" l="1"/>
  <c r="F6" i="36" s="1"/>
  <c r="D6" i="37"/>
  <c r="H8" i="34"/>
  <c r="D8" i="35" s="1"/>
  <c r="F8" i="35" s="1"/>
  <c r="K7" i="15"/>
  <c r="K12" i="15" s="1"/>
  <c r="K11" i="13"/>
  <c r="L11" i="13" s="1"/>
  <c r="K17" i="13" s="1"/>
  <c r="L21" i="14" s="1"/>
  <c r="F6" i="37" l="1"/>
  <c r="H8" i="35"/>
  <c r="H6" i="36"/>
  <c r="D8" i="36" l="1"/>
  <c r="F8" i="36" s="1"/>
  <c r="D8" i="37"/>
  <c r="H6" i="37"/>
  <c r="D6" i="38" s="1"/>
  <c r="G19" i="14"/>
  <c r="K15" i="14" s="1"/>
  <c r="K21" i="14" s="1"/>
  <c r="M21" i="14" s="1"/>
  <c r="L12" i="15" s="1"/>
  <c r="M12" i="15" s="1"/>
  <c r="F8" i="37" l="1"/>
  <c r="F6" i="38"/>
  <c r="H8" i="36"/>
  <c r="H6" i="38" l="1"/>
  <c r="D6" i="39" s="1"/>
  <c r="H8" i="37"/>
  <c r="D8" i="38" s="1"/>
  <c r="G25" i="17"/>
  <c r="G30" i="17" s="1"/>
  <c r="E25" i="17"/>
  <c r="C25" i="17"/>
  <c r="C32" i="17" s="1"/>
  <c r="D5" i="17"/>
  <c r="F8" i="38" l="1"/>
  <c r="F6" i="39"/>
  <c r="C30" i="17"/>
  <c r="K27" i="17" s="1"/>
  <c r="D33" i="17" s="1"/>
  <c r="K21" i="17" s="1"/>
  <c r="H43" i="17"/>
  <c r="H33" i="17" l="1"/>
  <c r="H6" i="39"/>
  <c r="D6" i="40" s="1"/>
  <c r="F6" i="40" s="1"/>
  <c r="H8" i="38"/>
  <c r="D8" i="39" s="1"/>
  <c r="E25" i="16"/>
  <c r="H37" i="15"/>
  <c r="D37" i="15"/>
  <c r="F8" i="39" l="1"/>
  <c r="H6" i="40"/>
  <c r="D6" i="41" s="1"/>
  <c r="F6" i="41" s="1"/>
  <c r="D37" i="13"/>
  <c r="H6" i="41" l="1"/>
  <c r="H8" i="39"/>
  <c r="D8" i="40" s="1"/>
  <c r="F8" i="40" s="1"/>
  <c r="H36" i="15"/>
  <c r="G25" i="16"/>
  <c r="C25" i="16"/>
  <c r="D5" i="16"/>
  <c r="H8" i="40" l="1"/>
  <c r="D8" i="41" s="1"/>
  <c r="F8" i="41" s="1"/>
  <c r="G30" i="16"/>
  <c r="C32" i="16"/>
  <c r="C30" i="16"/>
  <c r="K27" i="16" l="1"/>
  <c r="H8" i="41"/>
  <c r="D33" i="16"/>
  <c r="H33" i="16" s="1"/>
  <c r="L19" i="16" s="1"/>
  <c r="H36" i="11" l="1"/>
  <c r="C25" i="15" l="1"/>
  <c r="D5" i="15" l="1"/>
  <c r="G25" i="15"/>
  <c r="E25" i="15"/>
  <c r="C30" i="15" s="1"/>
  <c r="G30" i="15" l="1"/>
  <c r="K25" i="15"/>
  <c r="D33" i="15" s="1"/>
  <c r="H33" i="15" s="1"/>
  <c r="C32" i="15"/>
  <c r="G25" i="14" l="1"/>
  <c r="F16" i="13" l="1"/>
  <c r="H16" i="13" s="1"/>
  <c r="D43" i="13" l="1"/>
  <c r="C25" i="13" l="1"/>
  <c r="F10" i="14" l="1"/>
  <c r="H10" i="14" s="1"/>
  <c r="D10" i="15" s="1"/>
  <c r="F10" i="15" s="1"/>
  <c r="H10" i="15" s="1"/>
  <c r="D10" i="16" s="1"/>
  <c r="F10" i="16" s="1"/>
  <c r="H10" i="16" s="1"/>
  <c r="F10" i="17" s="1"/>
  <c r="H10" i="17" s="1"/>
  <c r="D10" i="18" s="1"/>
  <c r="F10" i="18" s="1"/>
  <c r="F11" i="14"/>
  <c r="H11" i="14" s="1"/>
  <c r="D11" i="15" s="1"/>
  <c r="F11" i="15" s="1"/>
  <c r="H11" i="15" s="1"/>
  <c r="D11" i="16" s="1"/>
  <c r="F11" i="16" s="1"/>
  <c r="H11" i="16" s="1"/>
  <c r="D11" i="17" s="1"/>
  <c r="F6" i="14"/>
  <c r="H10" i="18" l="1"/>
  <c r="D10" i="19" s="1"/>
  <c r="F10" i="19" s="1"/>
  <c r="F11" i="17"/>
  <c r="H11" i="17" s="1"/>
  <c r="D11" i="18" s="1"/>
  <c r="F11" i="18" s="1"/>
  <c r="H11" i="18" s="1"/>
  <c r="D11" i="19" s="1"/>
  <c r="E25" i="14"/>
  <c r="C25" i="14"/>
  <c r="F11" i="19" l="1"/>
  <c r="H11" i="19" s="1"/>
  <c r="D11" i="20" s="1"/>
  <c r="F11" i="20" s="1"/>
  <c r="H11" i="20" s="1"/>
  <c r="D11" i="21" s="1"/>
  <c r="F11" i="21" s="1"/>
  <c r="H11" i="21" s="1"/>
  <c r="D11" i="22" s="1"/>
  <c r="F11" i="22" s="1"/>
  <c r="H11" i="22" s="1"/>
  <c r="D11" i="23" s="1"/>
  <c r="F11" i="23" s="1"/>
  <c r="H11" i="23" s="1"/>
  <c r="D11" i="24" s="1"/>
  <c r="F11" i="24" s="1"/>
  <c r="H11" i="24" s="1"/>
  <c r="D11" i="25" s="1"/>
  <c r="F11" i="25" s="1"/>
  <c r="H11" i="25" s="1"/>
  <c r="D11" i="26" s="1"/>
  <c r="F11" i="26" s="1"/>
  <c r="H11" i="26" s="1"/>
  <c r="D11" i="27" s="1"/>
  <c r="F11" i="27" s="1"/>
  <c r="H11" i="27" s="1"/>
  <c r="D11" i="28" s="1"/>
  <c r="F11" i="28" s="1"/>
  <c r="H10" i="19"/>
  <c r="D10" i="20" s="1"/>
  <c r="F10" i="20" s="1"/>
  <c r="H10" i="20" s="1"/>
  <c r="D10" i="21" s="1"/>
  <c r="F10" i="21" s="1"/>
  <c r="H10" i="21" s="1"/>
  <c r="D10" i="22" s="1"/>
  <c r="F10" i="22" s="1"/>
  <c r="H10" i="22" s="1"/>
  <c r="D10" i="23" s="1"/>
  <c r="F10" i="23" s="1"/>
  <c r="H10" i="23" s="1"/>
  <c r="D10" i="24" s="1"/>
  <c r="F10" i="24" s="1"/>
  <c r="H10" i="24" s="1"/>
  <c r="D10" i="25" s="1"/>
  <c r="F10" i="25" s="1"/>
  <c r="H10" i="25" s="1"/>
  <c r="D10" i="26" s="1"/>
  <c r="F10" i="26" s="1"/>
  <c r="H10" i="26" s="1"/>
  <c r="D10" i="27" s="1"/>
  <c r="F10" i="27" s="1"/>
  <c r="H10" i="27" s="1"/>
  <c r="D10" i="28" s="1"/>
  <c r="F10" i="28" s="1"/>
  <c r="H10" i="28" s="1"/>
  <c r="D10" i="29" s="1"/>
  <c r="F10" i="29" s="1"/>
  <c r="H10" i="29" s="1"/>
  <c r="K25" i="14"/>
  <c r="C32" i="14"/>
  <c r="D16" i="14"/>
  <c r="F16" i="14" s="1"/>
  <c r="H16" i="14" s="1"/>
  <c r="D20" i="14"/>
  <c r="D21" i="14"/>
  <c r="F21" i="14" s="1"/>
  <c r="H21" i="14" s="1"/>
  <c r="D22" i="14"/>
  <c r="F22" i="14" s="1"/>
  <c r="H22" i="14" s="1"/>
  <c r="D23" i="14"/>
  <c r="F23" i="14" s="1"/>
  <c r="H23" i="14" s="1"/>
  <c r="D10" i="31" l="1"/>
  <c r="F10" i="31" s="1"/>
  <c r="H10" i="31" s="1"/>
  <c r="D10" i="30"/>
  <c r="F10" i="30" s="1"/>
  <c r="H10" i="30" s="1"/>
  <c r="D23" i="15"/>
  <c r="F23" i="15" s="1"/>
  <c r="H23" i="15" s="1"/>
  <c r="D23" i="16" s="1"/>
  <c r="F23" i="16" s="1"/>
  <c r="H23" i="16" s="1"/>
  <c r="F23" i="17" s="1"/>
  <c r="H23" i="17" s="1"/>
  <c r="D23" i="18" s="1"/>
  <c r="F23" i="18" s="1"/>
  <c r="H23" i="18" s="1"/>
  <c r="D23" i="19" s="1"/>
  <c r="D21" i="15"/>
  <c r="F21" i="15" s="1"/>
  <c r="H21" i="15" s="1"/>
  <c r="D21" i="16" s="1"/>
  <c r="F21" i="16" s="1"/>
  <c r="H21" i="16" s="1"/>
  <c r="D21" i="17" s="1"/>
  <c r="F21" i="17" s="1"/>
  <c r="H21" i="17" s="1"/>
  <c r="D21" i="18" s="1"/>
  <c r="F21" i="18" s="1"/>
  <c r="H21" i="18" s="1"/>
  <c r="D21" i="19" s="1"/>
  <c r="D22" i="15"/>
  <c r="F22" i="15" s="1"/>
  <c r="H22" i="15" s="1"/>
  <c r="D22" i="16" s="1"/>
  <c r="F22" i="16" s="1"/>
  <c r="H22" i="16" s="1"/>
  <c r="D22" i="17" s="1"/>
  <c r="F20" i="14"/>
  <c r="D16" i="15"/>
  <c r="F16" i="15" s="1"/>
  <c r="H16" i="15" s="1"/>
  <c r="D16" i="16" s="1"/>
  <c r="F16" i="16" s="1"/>
  <c r="H16" i="16" s="1"/>
  <c r="D16" i="17" s="1"/>
  <c r="F16" i="17" s="1"/>
  <c r="H16" i="17" s="1"/>
  <c r="D16" i="18" s="1"/>
  <c r="F16" i="18" s="1"/>
  <c r="H16" i="18" s="1"/>
  <c r="D16" i="19" s="1"/>
  <c r="C30" i="14"/>
  <c r="D33" i="14" s="1"/>
  <c r="H6" i="14"/>
  <c r="F6" i="15" s="1"/>
  <c r="F22" i="17" l="1"/>
  <c r="H22" i="17" s="1"/>
  <c r="D22" i="18" s="1"/>
  <c r="F22" i="18" s="1"/>
  <c r="H22" i="18" s="1"/>
  <c r="D22" i="19" s="1"/>
  <c r="F23" i="19"/>
  <c r="H23" i="19" s="1"/>
  <c r="D23" i="20" s="1"/>
  <c r="D10" i="33"/>
  <c r="F10" i="33" s="1"/>
  <c r="H10" i="33" s="1"/>
  <c r="D10" i="34" s="1"/>
  <c r="F10" i="34" s="1"/>
  <c r="H10" i="34" s="1"/>
  <c r="D10" i="35" s="1"/>
  <c r="F10" i="35" s="1"/>
  <c r="H10" i="35" s="1"/>
  <c r="D10" i="32"/>
  <c r="F10" i="32" s="1"/>
  <c r="H10" i="32" s="1"/>
  <c r="H16" i="19"/>
  <c r="D16" i="20" s="1"/>
  <c r="F16" i="20" s="1"/>
  <c r="H16" i="20" s="1"/>
  <c r="D16" i="21" s="1"/>
  <c r="F16" i="21" s="1"/>
  <c r="H16" i="21" s="1"/>
  <c r="D16" i="22" s="1"/>
  <c r="F16" i="22" s="1"/>
  <c r="H16" i="22" s="1"/>
  <c r="D16" i="23" s="1"/>
  <c r="F16" i="23" s="1"/>
  <c r="H16" i="23" s="1"/>
  <c r="D16" i="24" s="1"/>
  <c r="F16" i="24" s="1"/>
  <c r="H16" i="24" s="1"/>
  <c r="D16" i="25" s="1"/>
  <c r="F16" i="25" s="1"/>
  <c r="H16" i="25" s="1"/>
  <c r="D16" i="26" s="1"/>
  <c r="F16" i="26" s="1"/>
  <c r="H16" i="26" s="1"/>
  <c r="D16" i="27" s="1"/>
  <c r="F16" i="27" s="1"/>
  <c r="H16" i="27" s="1"/>
  <c r="D16" i="28" s="1"/>
  <c r="F16" i="28" s="1"/>
  <c r="F16" i="19"/>
  <c r="H21" i="19"/>
  <c r="D21" i="20" s="1"/>
  <c r="F21" i="20" s="1"/>
  <c r="H21" i="20" s="1"/>
  <c r="D21" i="21" s="1"/>
  <c r="F21" i="21" s="1"/>
  <c r="H21" i="21" s="1"/>
  <c r="D21" i="22" s="1"/>
  <c r="F21" i="22" s="1"/>
  <c r="H21" i="22" s="1"/>
  <c r="D21" i="23" s="1"/>
  <c r="F21" i="23" s="1"/>
  <c r="H21" i="23" s="1"/>
  <c r="D21" i="24" s="1"/>
  <c r="F21" i="24" s="1"/>
  <c r="H21" i="24" s="1"/>
  <c r="D21" i="25" s="1"/>
  <c r="F21" i="25" s="1"/>
  <c r="H21" i="25" s="1"/>
  <c r="D21" i="26" s="1"/>
  <c r="F21" i="26" s="1"/>
  <c r="H21" i="26" s="1"/>
  <c r="D21" i="27" s="1"/>
  <c r="F21" i="27" s="1"/>
  <c r="H21" i="27" s="1"/>
  <c r="D21" i="28" s="1"/>
  <c r="F21" i="28" s="1"/>
  <c r="H21" i="28" s="1"/>
  <c r="D21" i="29" s="1"/>
  <c r="F21" i="29" s="1"/>
  <c r="H21" i="29" s="1"/>
  <c r="F21" i="19"/>
  <c r="H6" i="15"/>
  <c r="D38" i="15"/>
  <c r="D43" i="15" s="1"/>
  <c r="H38" i="15"/>
  <c r="H43" i="15" s="1"/>
  <c r="M33" i="14"/>
  <c r="H20" i="14"/>
  <c r="D20" i="15" s="1"/>
  <c r="F20" i="15" s="1"/>
  <c r="H20" i="15" s="1"/>
  <c r="D20" i="16" s="1"/>
  <c r="F20" i="16" s="1"/>
  <c r="H20" i="16" s="1"/>
  <c r="D20" i="17" s="1"/>
  <c r="F20" i="17" s="1"/>
  <c r="H20" i="17" s="1"/>
  <c r="D20" i="18" s="1"/>
  <c r="F20" i="18" s="1"/>
  <c r="H20" i="18" s="1"/>
  <c r="D20" i="19" s="1"/>
  <c r="G30" i="14"/>
  <c r="H33" i="14"/>
  <c r="F22" i="19" l="1"/>
  <c r="H22" i="19" s="1"/>
  <c r="D22" i="20" s="1"/>
  <c r="F22" i="20" s="1"/>
  <c r="H22" i="20" s="1"/>
  <c r="D22" i="21" s="1"/>
  <c r="F22" i="21" s="1"/>
  <c r="H22" i="21" s="1"/>
  <c r="D22" i="22" s="1"/>
  <c r="F22" i="22" s="1"/>
  <c r="H22" i="22" s="1"/>
  <c r="D22" i="23" s="1"/>
  <c r="F22" i="23" s="1"/>
  <c r="H22" i="23" s="1"/>
  <c r="D22" i="24" s="1"/>
  <c r="F22" i="24" s="1"/>
  <c r="H22" i="24" s="1"/>
  <c r="D22" i="25" s="1"/>
  <c r="F22" i="25" s="1"/>
  <c r="H22" i="25" s="1"/>
  <c r="D22" i="26" s="1"/>
  <c r="F22" i="26" s="1"/>
  <c r="H22" i="26" s="1"/>
  <c r="D22" i="27" s="1"/>
  <c r="F22" i="27" s="1"/>
  <c r="H22" i="27" s="1"/>
  <c r="D22" i="28" s="1"/>
  <c r="F22" i="28" s="1"/>
  <c r="H22" i="28" s="1"/>
  <c r="D22" i="29" s="1"/>
  <c r="F22" i="29" s="1"/>
  <c r="H22" i="29" s="1"/>
  <c r="D21" i="31"/>
  <c r="F21" i="31" s="1"/>
  <c r="H21" i="31" s="1"/>
  <c r="D21" i="30"/>
  <c r="F21" i="30" s="1"/>
  <c r="H21" i="30" s="1"/>
  <c r="F20" i="19"/>
  <c r="H20" i="19" s="1"/>
  <c r="D20" i="20" s="1"/>
  <c r="F20" i="20" s="1"/>
  <c r="H20" i="20" s="1"/>
  <c r="D20" i="21" s="1"/>
  <c r="F20" i="21" s="1"/>
  <c r="H20" i="21" s="1"/>
  <c r="D20" i="22" s="1"/>
  <c r="F20" i="22" s="1"/>
  <c r="H20" i="22" s="1"/>
  <c r="D20" i="23" s="1"/>
  <c r="F20" i="23" s="1"/>
  <c r="H20" i="23" s="1"/>
  <c r="D20" i="24" s="1"/>
  <c r="F20" i="24" s="1"/>
  <c r="H20" i="24" s="1"/>
  <c r="D20" i="25" s="1"/>
  <c r="F20" i="25" s="1"/>
  <c r="H20" i="25" s="1"/>
  <c r="D20" i="26" s="1"/>
  <c r="F20" i="26" s="1"/>
  <c r="H20" i="26" s="1"/>
  <c r="D20" i="27" s="1"/>
  <c r="F20" i="27" s="1"/>
  <c r="H20" i="27" s="1"/>
  <c r="D20" i="28" s="1"/>
  <c r="F20" i="28" s="1"/>
  <c r="H20" i="28" s="1"/>
  <c r="D20" i="29" s="1"/>
  <c r="F20" i="29" s="1"/>
  <c r="H20" i="29" s="1"/>
  <c r="D10" i="36"/>
  <c r="F10" i="36" s="1"/>
  <c r="H10" i="36" s="1"/>
  <c r="D10" i="37"/>
  <c r="F10" i="37" s="1"/>
  <c r="H10" i="37" s="1"/>
  <c r="D10" i="38" s="1"/>
  <c r="F10" i="38" s="1"/>
  <c r="H10" i="38" s="1"/>
  <c r="D10" i="39" s="1"/>
  <c r="F10" i="39" s="1"/>
  <c r="H10" i="39" s="1"/>
  <c r="D10" i="40" s="1"/>
  <c r="F10" i="40" s="1"/>
  <c r="H10" i="40" s="1"/>
  <c r="D10" i="41" s="1"/>
  <c r="F10" i="41" s="1"/>
  <c r="H10" i="41" s="1"/>
  <c r="H43" i="13"/>
  <c r="G25" i="13"/>
  <c r="G30" i="13" s="1"/>
  <c r="E25" i="13"/>
  <c r="C30" i="13" s="1"/>
  <c r="D25" i="13"/>
  <c r="C32" i="13"/>
  <c r="G32" i="13" s="1"/>
  <c r="F24" i="13"/>
  <c r="H24" i="13" s="1"/>
  <c r="D24" i="14" s="1"/>
  <c r="F24" i="14" s="1"/>
  <c r="H24" i="14" s="1"/>
  <c r="F19" i="13"/>
  <c r="H19" i="13" s="1"/>
  <c r="D19" i="14" s="1"/>
  <c r="F18" i="13"/>
  <c r="H18" i="13" s="1"/>
  <c r="D18" i="14" s="1"/>
  <c r="F18" i="14" s="1"/>
  <c r="H18" i="14" s="1"/>
  <c r="F17" i="13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H17" i="17" s="1"/>
  <c r="D17" i="18" s="1"/>
  <c r="F17" i="18" s="1"/>
  <c r="H17" i="18" s="1"/>
  <c r="D17" i="19" s="1"/>
  <c r="F15" i="13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H15" i="18" s="1"/>
  <c r="D15" i="19" s="1"/>
  <c r="F14" i="13"/>
  <c r="H14" i="13" s="1"/>
  <c r="D14" i="14" s="1"/>
  <c r="F14" i="14" s="1"/>
  <c r="H14" i="14" s="1"/>
  <c r="D14" i="15" s="1"/>
  <c r="F14" i="15" s="1"/>
  <c r="H14" i="15" s="1"/>
  <c r="D14" i="16" s="1"/>
  <c r="F14" i="16" s="1"/>
  <c r="H14" i="16" s="1"/>
  <c r="D14" i="17" s="1"/>
  <c r="F14" i="17" s="1"/>
  <c r="H14" i="17" s="1"/>
  <c r="D14" i="18" s="1"/>
  <c r="F14" i="18" s="1"/>
  <c r="H14" i="18" s="1"/>
  <c r="D14" i="19" s="1"/>
  <c r="F13" i="13"/>
  <c r="H13" i="13" s="1"/>
  <c r="D13" i="14" s="1"/>
  <c r="F13" i="14" s="1"/>
  <c r="H13" i="14" s="1"/>
  <c r="D13" i="15" s="1"/>
  <c r="F12" i="13"/>
  <c r="H12" i="13" s="1"/>
  <c r="D12" i="14" s="1"/>
  <c r="F12" i="14" s="1"/>
  <c r="D39" i="14" s="1"/>
  <c r="F11" i="13"/>
  <c r="H11" i="13" s="1"/>
  <c r="F10" i="13"/>
  <c r="H10" i="13" s="1"/>
  <c r="F9" i="13"/>
  <c r="H9" i="13" s="1"/>
  <c r="D9" i="14" s="1"/>
  <c r="F9" i="14" s="1"/>
  <c r="D40" i="14" s="1"/>
  <c r="F8" i="13"/>
  <c r="H8" i="13" s="1"/>
  <c r="D8" i="14" s="1"/>
  <c r="F8" i="14" s="1"/>
  <c r="H8" i="14" s="1"/>
  <c r="D8" i="15" s="1"/>
  <c r="F8" i="15" s="1"/>
  <c r="H8" i="15" s="1"/>
  <c r="D8" i="16" s="1"/>
  <c r="F8" i="16" s="1"/>
  <c r="F7" i="13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6" i="13"/>
  <c r="H6" i="13" s="1"/>
  <c r="F5" i="13"/>
  <c r="D20" i="31" l="1"/>
  <c r="F20" i="31" s="1"/>
  <c r="H20" i="31" s="1"/>
  <c r="D20" i="30"/>
  <c r="F20" i="30" s="1"/>
  <c r="H20" i="30" s="1"/>
  <c r="D22" i="31"/>
  <c r="F22" i="31" s="1"/>
  <c r="H22" i="31" s="1"/>
  <c r="D22" i="30"/>
  <c r="F22" i="30" s="1"/>
  <c r="H22" i="30" s="1"/>
  <c r="F15" i="19"/>
  <c r="H15" i="19" s="1"/>
  <c r="D15" i="20" s="1"/>
  <c r="F15" i="20" s="1"/>
  <c r="H15" i="20" s="1"/>
  <c r="D15" i="21" s="1"/>
  <c r="F15" i="21" s="1"/>
  <c r="H15" i="21" s="1"/>
  <c r="D15" i="22" s="1"/>
  <c r="F15" i="22" s="1"/>
  <c r="H15" i="22" s="1"/>
  <c r="D15" i="23" s="1"/>
  <c r="F15" i="23" s="1"/>
  <c r="H15" i="23" s="1"/>
  <c r="D15" i="24" s="1"/>
  <c r="F15" i="24" s="1"/>
  <c r="H15" i="24" s="1"/>
  <c r="D15" i="25" s="1"/>
  <c r="F15" i="25" s="1"/>
  <c r="H15" i="25" s="1"/>
  <c r="D15" i="26" s="1"/>
  <c r="F15" i="26" s="1"/>
  <c r="H15" i="26" s="1"/>
  <c r="D15" i="27" s="1"/>
  <c r="F15" i="27" s="1"/>
  <c r="H15" i="27" s="1"/>
  <c r="D15" i="28" s="1"/>
  <c r="F15" i="28" s="1"/>
  <c r="D37" i="28" s="1"/>
  <c r="F7" i="18"/>
  <c r="H8" i="16"/>
  <c r="D8" i="17" s="1"/>
  <c r="F8" i="17" s="1"/>
  <c r="H8" i="17" s="1"/>
  <c r="D8" i="18" s="1"/>
  <c r="F8" i="18" s="1"/>
  <c r="H8" i="18" s="1"/>
  <c r="D8" i="19" s="1"/>
  <c r="F8" i="19" s="1"/>
  <c r="D39" i="19" s="1"/>
  <c r="D41" i="16"/>
  <c r="H41" i="16" s="1"/>
  <c r="H14" i="19"/>
  <c r="D14" i="20" s="1"/>
  <c r="F14" i="20" s="1"/>
  <c r="H14" i="20" s="1"/>
  <c r="D14" i="21" s="1"/>
  <c r="F14" i="21" s="1"/>
  <c r="H14" i="21" s="1"/>
  <c r="D14" i="22" s="1"/>
  <c r="F14" i="22" s="1"/>
  <c r="H14" i="22" s="1"/>
  <c r="D14" i="23" s="1"/>
  <c r="F14" i="23" s="1"/>
  <c r="H14" i="23" s="1"/>
  <c r="D14" i="24" s="1"/>
  <c r="F14" i="24" s="1"/>
  <c r="H14" i="24" s="1"/>
  <c r="D14" i="25" s="1"/>
  <c r="F14" i="25" s="1"/>
  <c r="H14" i="25" s="1"/>
  <c r="D14" i="26" s="1"/>
  <c r="F14" i="26" s="1"/>
  <c r="H14" i="26" s="1"/>
  <c r="D14" i="27" s="1"/>
  <c r="F14" i="27" s="1"/>
  <c r="H14" i="27" s="1"/>
  <c r="D14" i="28" s="1"/>
  <c r="F14" i="28" s="1"/>
  <c r="H14" i="28" s="1"/>
  <c r="D14" i="29" s="1"/>
  <c r="F14" i="29" s="1"/>
  <c r="H14" i="29" s="1"/>
  <c r="F14" i="19"/>
  <c r="H19" i="14"/>
  <c r="D19" i="15" s="1"/>
  <c r="F19" i="15" s="1"/>
  <c r="H19" i="15" s="1"/>
  <c r="D19" i="16" s="1"/>
  <c r="F19" i="16" s="1"/>
  <c r="H19" i="16" s="1"/>
  <c r="D19" i="17" s="1"/>
  <c r="F19" i="14"/>
  <c r="D21" i="33"/>
  <c r="F21" i="33" s="1"/>
  <c r="H21" i="33" s="1"/>
  <c r="D21" i="34" s="1"/>
  <c r="F21" i="34" s="1"/>
  <c r="H21" i="34" s="1"/>
  <c r="D21" i="35" s="1"/>
  <c r="F21" i="35" s="1"/>
  <c r="H21" i="35" s="1"/>
  <c r="D21" i="32"/>
  <c r="F21" i="32" s="1"/>
  <c r="H21" i="32" s="1"/>
  <c r="F17" i="19"/>
  <c r="F13" i="15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H12" i="14"/>
  <c r="D12" i="15" s="1"/>
  <c r="F12" i="15" s="1"/>
  <c r="H12" i="15" s="1"/>
  <c r="D12" i="16" s="1"/>
  <c r="F12" i="16" s="1"/>
  <c r="D38" i="16" s="1"/>
  <c r="H9" i="14"/>
  <c r="D9" i="15" s="1"/>
  <c r="F9" i="15" s="1"/>
  <c r="H9" i="15" s="1"/>
  <c r="D9" i="16" s="1"/>
  <c r="F9" i="16" s="1"/>
  <c r="H9" i="16" s="1"/>
  <c r="D9" i="17" s="1"/>
  <c r="F9" i="17" s="1"/>
  <c r="H9" i="17" s="1"/>
  <c r="D9" i="18" s="1"/>
  <c r="F9" i="18" s="1"/>
  <c r="H9" i="18" s="1"/>
  <c r="D9" i="19" s="1"/>
  <c r="D43" i="14"/>
  <c r="D18" i="15"/>
  <c r="F18" i="15" s="1"/>
  <c r="H18" i="15" s="1"/>
  <c r="D18" i="16" s="1"/>
  <c r="F18" i="16" s="1"/>
  <c r="D24" i="15"/>
  <c r="F24" i="15" s="1"/>
  <c r="H24" i="15" s="1"/>
  <c r="D24" i="16" s="1"/>
  <c r="F24" i="16" s="1"/>
  <c r="F25" i="13"/>
  <c r="D33" i="13"/>
  <c r="H33" i="13" s="1"/>
  <c r="H5" i="13"/>
  <c r="H43" i="12"/>
  <c r="D43" i="12"/>
  <c r="H18" i="16" l="1"/>
  <c r="D18" i="17" s="1"/>
  <c r="D42" i="16"/>
  <c r="F13" i="19"/>
  <c r="H13" i="19" s="1"/>
  <c r="D13" i="20" s="1"/>
  <c r="F13" i="20" s="1"/>
  <c r="H13" i="20" s="1"/>
  <c r="D13" i="21" s="1"/>
  <c r="F13" i="21" s="1"/>
  <c r="H13" i="21" s="1"/>
  <c r="D13" i="22" s="1"/>
  <c r="F13" i="22" s="1"/>
  <c r="H13" i="22" s="1"/>
  <c r="D13" i="23" s="1"/>
  <c r="F13" i="23" s="1"/>
  <c r="H13" i="23" s="1"/>
  <c r="D13" i="24" s="1"/>
  <c r="F13" i="24" s="1"/>
  <c r="H13" i="24" s="1"/>
  <c r="D13" i="25" s="1"/>
  <c r="F13" i="25" s="1"/>
  <c r="H13" i="25" s="1"/>
  <c r="D13" i="26" s="1"/>
  <c r="F13" i="26" s="1"/>
  <c r="H13" i="26" s="1"/>
  <c r="D13" i="27" s="1"/>
  <c r="F13" i="27" s="1"/>
  <c r="H13" i="27" s="1"/>
  <c r="D13" i="28" s="1"/>
  <c r="F13" i="28" s="1"/>
  <c r="H13" i="28" s="1"/>
  <c r="D13" i="29" s="1"/>
  <c r="F13" i="29" s="1"/>
  <c r="H13" i="29" s="1"/>
  <c r="D21" i="37"/>
  <c r="F21" i="37" s="1"/>
  <c r="H21" i="37" s="1"/>
  <c r="D21" i="38" s="1"/>
  <c r="F21" i="38" s="1"/>
  <c r="H21" i="38" s="1"/>
  <c r="D21" i="39" s="1"/>
  <c r="F21" i="39" s="1"/>
  <c r="H21" i="39" s="1"/>
  <c r="D21" i="40" s="1"/>
  <c r="F21" i="40" s="1"/>
  <c r="H21" i="40" s="1"/>
  <c r="D21" i="41" s="1"/>
  <c r="F21" i="41" s="1"/>
  <c r="H21" i="41" s="1"/>
  <c r="D21" i="36"/>
  <c r="F21" i="36" s="1"/>
  <c r="H21" i="36" s="1"/>
  <c r="H7" i="18"/>
  <c r="D7" i="19" s="1"/>
  <c r="H9" i="19"/>
  <c r="D9" i="20" s="1"/>
  <c r="F9" i="20" s="1"/>
  <c r="H9" i="20" s="1"/>
  <c r="D9" i="21" s="1"/>
  <c r="F9" i="21" s="1"/>
  <c r="H9" i="21" s="1"/>
  <c r="D9" i="22" s="1"/>
  <c r="F9" i="22" s="1"/>
  <c r="H9" i="22" s="1"/>
  <c r="D9" i="23" s="1"/>
  <c r="F9" i="23" s="1"/>
  <c r="H9" i="23" s="1"/>
  <c r="D9" i="24" s="1"/>
  <c r="F9" i="24" s="1"/>
  <c r="H9" i="24" s="1"/>
  <c r="D9" i="25" s="1"/>
  <c r="F9" i="25" s="1"/>
  <c r="H9" i="25" s="1"/>
  <c r="D9" i="26" s="1"/>
  <c r="F9" i="26" s="1"/>
  <c r="H9" i="26" s="1"/>
  <c r="D9" i="27" s="1"/>
  <c r="F9" i="27" s="1"/>
  <c r="H9" i="27" s="1"/>
  <c r="D9" i="28" s="1"/>
  <c r="F9" i="28" s="1"/>
  <c r="H9" i="28" s="1"/>
  <c r="F9" i="19"/>
  <c r="H19" i="17"/>
  <c r="D19" i="18" s="1"/>
  <c r="F19" i="18" s="1"/>
  <c r="H19" i="18" s="1"/>
  <c r="D19" i="19" s="1"/>
  <c r="F19" i="17"/>
  <c r="D22" i="33"/>
  <c r="F22" i="33" s="1"/>
  <c r="H22" i="33" s="1"/>
  <c r="D22" i="34" s="1"/>
  <c r="F22" i="34" s="1"/>
  <c r="H22" i="34" s="1"/>
  <c r="D22" i="35" s="1"/>
  <c r="F22" i="35" s="1"/>
  <c r="H22" i="35" s="1"/>
  <c r="D22" i="32"/>
  <c r="F22" i="32" s="1"/>
  <c r="H22" i="32" s="1"/>
  <c r="D20" i="33"/>
  <c r="F20" i="33" s="1"/>
  <c r="H20" i="33" s="1"/>
  <c r="D20" i="34" s="1"/>
  <c r="F20" i="34" s="1"/>
  <c r="H20" i="34" s="1"/>
  <c r="D20" i="35" s="1"/>
  <c r="F20" i="35" s="1"/>
  <c r="H20" i="35" s="1"/>
  <c r="D20" i="32"/>
  <c r="F20" i="32" s="1"/>
  <c r="H20" i="32" s="1"/>
  <c r="H17" i="19"/>
  <c r="D17" i="20" s="1"/>
  <c r="H12" i="16"/>
  <c r="D12" i="17" s="1"/>
  <c r="F12" i="17" s="1"/>
  <c r="D43" i="16"/>
  <c r="H24" i="16"/>
  <c r="H24" i="17" s="1"/>
  <c r="D24" i="18" s="1"/>
  <c r="F24" i="18" s="1"/>
  <c r="H24" i="18" s="1"/>
  <c r="D24" i="19" s="1"/>
  <c r="F24" i="19" s="1"/>
  <c r="H24" i="19" s="1"/>
  <c r="D24" i="20" s="1"/>
  <c r="H38" i="16"/>
  <c r="H43" i="16" s="1"/>
  <c r="H39" i="14"/>
  <c r="H43" i="14" s="1"/>
  <c r="H25" i="13"/>
  <c r="F19" i="19" l="1"/>
  <c r="H19" i="19" s="1"/>
  <c r="D19" i="20" s="1"/>
  <c r="F19" i="20" s="1"/>
  <c r="H19" i="20" s="1"/>
  <c r="D19" i="21" s="1"/>
  <c r="F19" i="21" s="1"/>
  <c r="H19" i="21" s="1"/>
  <c r="D19" i="22" s="1"/>
  <c r="F19" i="22" s="1"/>
  <c r="H19" i="22" s="1"/>
  <c r="D19" i="23" s="1"/>
  <c r="F19" i="23" s="1"/>
  <c r="H19" i="23" s="1"/>
  <c r="D19" i="24" s="1"/>
  <c r="F19" i="24" s="1"/>
  <c r="H19" i="24" s="1"/>
  <c r="D19" i="25" s="1"/>
  <c r="F19" i="25" s="1"/>
  <c r="H19" i="25" s="1"/>
  <c r="D19" i="26" s="1"/>
  <c r="F19" i="26" s="1"/>
  <c r="H19" i="26" s="1"/>
  <c r="D19" i="27" s="1"/>
  <c r="F19" i="27" s="1"/>
  <c r="H19" i="27" s="1"/>
  <c r="D20" i="37"/>
  <c r="F20" i="37" s="1"/>
  <c r="H20" i="37" s="1"/>
  <c r="D20" i="38" s="1"/>
  <c r="F20" i="38" s="1"/>
  <c r="H20" i="38" s="1"/>
  <c r="D20" i="39" s="1"/>
  <c r="F20" i="39" s="1"/>
  <c r="H20" i="39" s="1"/>
  <c r="D20" i="40" s="1"/>
  <c r="F20" i="40" s="1"/>
  <c r="H20" i="40" s="1"/>
  <c r="D20" i="41" s="1"/>
  <c r="F20" i="41" s="1"/>
  <c r="H20" i="41" s="1"/>
  <c r="D20" i="36"/>
  <c r="F20" i="36" s="1"/>
  <c r="H20" i="36" s="1"/>
  <c r="D22" i="37"/>
  <c r="F22" i="37" s="1"/>
  <c r="H22" i="37" s="1"/>
  <c r="D22" i="38" s="1"/>
  <c r="F22" i="38" s="1"/>
  <c r="H22" i="38" s="1"/>
  <c r="D22" i="39" s="1"/>
  <c r="F22" i="39" s="1"/>
  <c r="H22" i="39" s="1"/>
  <c r="D22" i="40" s="1"/>
  <c r="F22" i="40" s="1"/>
  <c r="H22" i="40" s="1"/>
  <c r="D22" i="41" s="1"/>
  <c r="F22" i="41" s="1"/>
  <c r="H22" i="41" s="1"/>
  <c r="D22" i="36"/>
  <c r="F22" i="36" s="1"/>
  <c r="H22" i="36" s="1"/>
  <c r="H12" i="17"/>
  <c r="D12" i="18" s="1"/>
  <c r="D36" i="17"/>
  <c r="D43" i="17" s="1"/>
  <c r="D9" i="29"/>
  <c r="F9" i="29" s="1"/>
  <c r="H9" i="29" s="1"/>
  <c r="D36" i="19"/>
  <c r="D43" i="19" s="1"/>
  <c r="F7" i="19"/>
  <c r="F18" i="17"/>
  <c r="H18" i="17" s="1"/>
  <c r="D18" i="18" s="1"/>
  <c r="F18" i="18" s="1"/>
  <c r="H18" i="18" s="1"/>
  <c r="D18" i="19" s="1"/>
  <c r="F17" i="20"/>
  <c r="D25" i="14"/>
  <c r="F25" i="14" s="1"/>
  <c r="H25" i="14" s="1"/>
  <c r="D25" i="15" s="1"/>
  <c r="D25" i="12"/>
  <c r="G25" i="12"/>
  <c r="G30" i="12" s="1"/>
  <c r="E25" i="12"/>
  <c r="C30" i="12" s="1"/>
  <c r="C25" i="12"/>
  <c r="C32" i="12" s="1"/>
  <c r="F24" i="12"/>
  <c r="H24" i="12" s="1"/>
  <c r="F23" i="12"/>
  <c r="H23" i="12" s="1"/>
  <c r="F22" i="12"/>
  <c r="H22" i="12" s="1"/>
  <c r="F21" i="12"/>
  <c r="H21" i="12" s="1"/>
  <c r="F20" i="12"/>
  <c r="H20" i="12" s="1"/>
  <c r="F19" i="12"/>
  <c r="H19" i="12" s="1"/>
  <c r="F18" i="12"/>
  <c r="H18" i="12" s="1"/>
  <c r="F17" i="12"/>
  <c r="H17" i="12" s="1"/>
  <c r="F16" i="12"/>
  <c r="H16" i="12" s="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H10" i="12" s="1"/>
  <c r="F9" i="12"/>
  <c r="H9" i="12" s="1"/>
  <c r="F8" i="12"/>
  <c r="H8" i="12" s="1"/>
  <c r="F7" i="12"/>
  <c r="H7" i="12" s="1"/>
  <c r="F6" i="12"/>
  <c r="H6" i="12" s="1"/>
  <c r="F5" i="12"/>
  <c r="F18" i="19" l="1"/>
  <c r="H18" i="19" s="1"/>
  <c r="D18" i="20" s="1"/>
  <c r="F18" i="20" s="1"/>
  <c r="H18" i="20" s="1"/>
  <c r="D18" i="21" s="1"/>
  <c r="F18" i="21" s="1"/>
  <c r="H18" i="21" s="1"/>
  <c r="D18" i="22" s="1"/>
  <c r="F18" i="22" s="1"/>
  <c r="H18" i="22" s="1"/>
  <c r="D18" i="23" s="1"/>
  <c r="F18" i="23" s="1"/>
  <c r="H18" i="23" s="1"/>
  <c r="D18" i="24" s="1"/>
  <c r="F18" i="24" s="1"/>
  <c r="H18" i="24" s="1"/>
  <c r="D18" i="25" s="1"/>
  <c r="F18" i="25" s="1"/>
  <c r="H18" i="25" s="1"/>
  <c r="D18" i="26" s="1"/>
  <c r="F18" i="26" s="1"/>
  <c r="H18" i="26" s="1"/>
  <c r="D18" i="27" s="1"/>
  <c r="F18" i="27" s="1"/>
  <c r="H18" i="27" s="1"/>
  <c r="D19" i="28"/>
  <c r="F19" i="28" s="1"/>
  <c r="H7" i="19"/>
  <c r="D9" i="31"/>
  <c r="D9" i="30"/>
  <c r="F12" i="18"/>
  <c r="D25" i="18"/>
  <c r="H17" i="20"/>
  <c r="D17" i="21" s="1"/>
  <c r="F25" i="15"/>
  <c r="H25" i="15" s="1"/>
  <c r="D25" i="16" s="1"/>
  <c r="F25" i="16" s="1"/>
  <c r="H25" i="16" s="1"/>
  <c r="D25" i="17" s="1"/>
  <c r="G32" i="12"/>
  <c r="F25" i="12"/>
  <c r="D33" i="12"/>
  <c r="H33" i="12" s="1"/>
  <c r="H5" i="12"/>
  <c r="H25" i="12" s="1"/>
  <c r="H41" i="11"/>
  <c r="D41" i="11"/>
  <c r="E25" i="11"/>
  <c r="G25" i="11"/>
  <c r="C25" i="11"/>
  <c r="D18" i="28" l="1"/>
  <c r="F18" i="28" s="1"/>
  <c r="H18" i="28" s="1"/>
  <c r="D18" i="29" s="1"/>
  <c r="F18" i="29" s="1"/>
  <c r="H18" i="29" s="1"/>
  <c r="D18" i="30" s="1"/>
  <c r="F18" i="30" s="1"/>
  <c r="H18" i="30" s="1"/>
  <c r="D18" i="31" s="1"/>
  <c r="F18" i="31" s="1"/>
  <c r="H18" i="31" s="1"/>
  <c r="D18" i="32" s="1"/>
  <c r="F18" i="32" s="1"/>
  <c r="H18" i="32" s="1"/>
  <c r="D18" i="33" s="1"/>
  <c r="F18" i="33" s="1"/>
  <c r="H18" i="33" s="1"/>
  <c r="D18" i="34" s="1"/>
  <c r="F18" i="34" s="1"/>
  <c r="H18" i="34" s="1"/>
  <c r="D18" i="35" s="1"/>
  <c r="F18" i="35" s="1"/>
  <c r="H26" i="27"/>
  <c r="F9" i="30"/>
  <c r="H19" i="28"/>
  <c r="D19" i="29" s="1"/>
  <c r="F19" i="29" s="1"/>
  <c r="H19" i="29" s="1"/>
  <c r="D19" i="30" s="1"/>
  <c r="F19" i="30" s="1"/>
  <c r="H19" i="30" s="1"/>
  <c r="D19" i="31" s="1"/>
  <c r="F19" i="31" s="1"/>
  <c r="H19" i="31" s="1"/>
  <c r="D19" i="32" s="1"/>
  <c r="F19" i="32" s="1"/>
  <c r="H19" i="32" s="1"/>
  <c r="D19" i="33" s="1"/>
  <c r="F19" i="33" s="1"/>
  <c r="H19" i="33" s="1"/>
  <c r="D19" i="34" s="1"/>
  <c r="F19" i="34" s="1"/>
  <c r="H19" i="34" s="1"/>
  <c r="D19" i="35" s="1"/>
  <c r="F19" i="35" s="1"/>
  <c r="H19" i="35" s="1"/>
  <c r="F25" i="17"/>
  <c r="H25" i="17" s="1"/>
  <c r="H12" i="18"/>
  <c r="D12" i="19" s="1"/>
  <c r="F25" i="18"/>
  <c r="H25" i="18" s="1"/>
  <c r="F9" i="31"/>
  <c r="D7" i="20"/>
  <c r="F17" i="21"/>
  <c r="G30" i="11"/>
  <c r="C30" i="11"/>
  <c r="C32" i="11"/>
  <c r="G32" i="11" s="1"/>
  <c r="F24" i="11"/>
  <c r="H24" i="11" s="1"/>
  <c r="F23" i="11"/>
  <c r="H23" i="11" s="1"/>
  <c r="F22" i="11"/>
  <c r="H22" i="11" s="1"/>
  <c r="F21" i="11"/>
  <c r="H21" i="11" s="1"/>
  <c r="F20" i="11"/>
  <c r="H20" i="11" s="1"/>
  <c r="F19" i="11"/>
  <c r="H19" i="11" s="1"/>
  <c r="F18" i="11"/>
  <c r="H18" i="11" s="1"/>
  <c r="F17" i="11"/>
  <c r="H17" i="11" s="1"/>
  <c r="F16" i="11"/>
  <c r="H16" i="11" s="1"/>
  <c r="F15" i="11"/>
  <c r="H15" i="11" s="1"/>
  <c r="F14" i="11"/>
  <c r="H14" i="11" s="1"/>
  <c r="F13" i="11"/>
  <c r="H13" i="11" s="1"/>
  <c r="F12" i="11"/>
  <c r="H12" i="11" s="1"/>
  <c r="F11" i="11"/>
  <c r="H11" i="11" s="1"/>
  <c r="F10" i="11"/>
  <c r="H10" i="11" s="1"/>
  <c r="F9" i="11"/>
  <c r="F8" i="11"/>
  <c r="H8" i="11" s="1"/>
  <c r="F7" i="11"/>
  <c r="H7" i="11" s="1"/>
  <c r="F6" i="11"/>
  <c r="H6" i="11" s="1"/>
  <c r="F5" i="11"/>
  <c r="H5" i="11" s="1"/>
  <c r="F7" i="20" l="1"/>
  <c r="F12" i="19"/>
  <c r="F25" i="19" s="1"/>
  <c r="D25" i="19"/>
  <c r="H9" i="31"/>
  <c r="D19" i="36"/>
  <c r="F19" i="36" s="1"/>
  <c r="H19" i="36" s="1"/>
  <c r="D19" i="37"/>
  <c r="F19" i="37" s="1"/>
  <c r="H19" i="37" s="1"/>
  <c r="D19" i="38" s="1"/>
  <c r="F19" i="38" s="1"/>
  <c r="H19" i="38" s="1"/>
  <c r="D19" i="39" s="1"/>
  <c r="F19" i="39" s="1"/>
  <c r="H19" i="39" s="1"/>
  <c r="D19" i="40" s="1"/>
  <c r="F19" i="40" s="1"/>
  <c r="H19" i="40" s="1"/>
  <c r="D19" i="41" s="1"/>
  <c r="F19" i="41" s="1"/>
  <c r="H19" i="41" s="1"/>
  <c r="H9" i="30"/>
  <c r="H18" i="35"/>
  <c r="D18" i="36" s="1"/>
  <c r="F18" i="36" s="1"/>
  <c r="H18" i="36" s="1"/>
  <c r="D37" i="35"/>
  <c r="D43" i="35" s="1"/>
  <c r="H17" i="21"/>
  <c r="D17" i="22" s="1"/>
  <c r="F25" i="11"/>
  <c r="H9" i="11"/>
  <c r="H25" i="11" s="1"/>
  <c r="D33" i="11"/>
  <c r="H33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6" i="9"/>
  <c r="F7" i="9"/>
  <c r="F8" i="9"/>
  <c r="F5" i="9"/>
  <c r="D9" i="33" l="1"/>
  <c r="D9" i="32"/>
  <c r="H12" i="19"/>
  <c r="H7" i="20"/>
  <c r="D7" i="21" s="1"/>
  <c r="F17" i="22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6" i="10"/>
  <c r="F7" i="10"/>
  <c r="F8" i="10"/>
  <c r="F5" i="10"/>
  <c r="F7" i="21" l="1"/>
  <c r="F9" i="32"/>
  <c r="D12" i="20"/>
  <c r="H25" i="19"/>
  <c r="H26" i="19" s="1"/>
  <c r="F9" i="33"/>
  <c r="H17" i="22"/>
  <c r="D17" i="23" s="1"/>
  <c r="H41" i="10"/>
  <c r="D41" i="10"/>
  <c r="G25" i="10"/>
  <c r="G30" i="10" s="1"/>
  <c r="E25" i="10"/>
  <c r="C30" i="10" s="1"/>
  <c r="C25" i="10"/>
  <c r="C32" i="10" s="1"/>
  <c r="G32" i="10" s="1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9" i="33" l="1"/>
  <c r="D9" i="34" s="1"/>
  <c r="F12" i="20"/>
  <c r="D25" i="20"/>
  <c r="H9" i="32"/>
  <c r="H7" i="21"/>
  <c r="D7" i="22" s="1"/>
  <c r="F17" i="23"/>
  <c r="D36" i="23" s="1"/>
  <c r="F25" i="10"/>
  <c r="H5" i="10"/>
  <c r="H25" i="10" s="1"/>
  <c r="D33" i="10"/>
  <c r="H33" i="10" s="1"/>
  <c r="G25" i="8"/>
  <c r="H36" i="23" l="1"/>
  <c r="H43" i="23" s="1"/>
  <c r="D43" i="23"/>
  <c r="F7" i="22"/>
  <c r="D25" i="22"/>
  <c r="H12" i="20"/>
  <c r="D12" i="21" s="1"/>
  <c r="F25" i="20"/>
  <c r="H25" i="20" s="1"/>
  <c r="H26" i="20" s="1"/>
  <c r="F9" i="34"/>
  <c r="H17" i="23"/>
  <c r="H9" i="34" l="1"/>
  <c r="D9" i="35" s="1"/>
  <c r="F9" i="35" s="1"/>
  <c r="F12" i="21"/>
  <c r="D25" i="21"/>
  <c r="H7" i="22"/>
  <c r="D7" i="23" s="1"/>
  <c r="F25" i="22"/>
  <c r="H25" i="22" s="1"/>
  <c r="H26" i="22" s="1"/>
  <c r="F17" i="24"/>
  <c r="H41" i="9"/>
  <c r="D41" i="9"/>
  <c r="G25" i="9"/>
  <c r="G30" i="9" s="1"/>
  <c r="E25" i="9"/>
  <c r="C30" i="9" s="1"/>
  <c r="C25" i="9"/>
  <c r="C32" i="9" s="1"/>
  <c r="G32" i="9" s="1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F25" i="9"/>
  <c r="D41" i="8"/>
  <c r="F7" i="23" l="1"/>
  <c r="D25" i="23"/>
  <c r="H12" i="21"/>
  <c r="F25" i="21"/>
  <c r="H25" i="21" s="1"/>
  <c r="H26" i="21" s="1"/>
  <c r="H9" i="35"/>
  <c r="H17" i="24"/>
  <c r="D17" i="25" s="1"/>
  <c r="H25" i="9"/>
  <c r="D33" i="9"/>
  <c r="H33" i="9" s="1"/>
  <c r="D40" i="7"/>
  <c r="D40" i="6"/>
  <c r="D9" i="36" l="1"/>
  <c r="F9" i="36" s="1"/>
  <c r="D9" i="37"/>
  <c r="H7" i="23"/>
  <c r="D7" i="24" s="1"/>
  <c r="F25" i="23"/>
  <c r="H25" i="23" s="1"/>
  <c r="F17" i="25"/>
  <c r="H41" i="8"/>
  <c r="F9" i="37" l="1"/>
  <c r="F7" i="24"/>
  <c r="D25" i="24"/>
  <c r="H9" i="36"/>
  <c r="H17" i="25"/>
  <c r="D17" i="26" s="1"/>
  <c r="C25" i="8"/>
  <c r="C32" i="8" s="1"/>
  <c r="E25" i="8"/>
  <c r="H37" i="7"/>
  <c r="H7" i="24" l="1"/>
  <c r="D7" i="25" s="1"/>
  <c r="F25" i="24"/>
  <c r="H25" i="24" s="1"/>
  <c r="H9" i="37"/>
  <c r="D9" i="38" s="1"/>
  <c r="F17" i="26"/>
  <c r="F22" i="8"/>
  <c r="H22" i="8" s="1"/>
  <c r="F9" i="38" l="1"/>
  <c r="F7" i="25"/>
  <c r="D25" i="25"/>
  <c r="H17" i="26"/>
  <c r="D17" i="27" s="1"/>
  <c r="F12" i="8"/>
  <c r="H12" i="8" s="1"/>
  <c r="H7" i="25" l="1"/>
  <c r="D7" i="26" s="1"/>
  <c r="F25" i="25"/>
  <c r="H25" i="25" s="1"/>
  <c r="H9" i="38"/>
  <c r="D9" i="39" s="1"/>
  <c r="F17" i="27"/>
  <c r="G30" i="8"/>
  <c r="C30" i="8"/>
  <c r="D33" i="8" s="1"/>
  <c r="G32" i="8"/>
  <c r="F24" i="8"/>
  <c r="H24" i="8" s="1"/>
  <c r="F23" i="8"/>
  <c r="H23" i="8" s="1"/>
  <c r="F21" i="8"/>
  <c r="H21" i="8" s="1"/>
  <c r="F20" i="8"/>
  <c r="H20" i="8" s="1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1" i="8"/>
  <c r="F11" i="8"/>
  <c r="H10" i="8"/>
  <c r="F10" i="8"/>
  <c r="H9" i="8"/>
  <c r="F9" i="8"/>
  <c r="H8" i="8"/>
  <c r="F7" i="8"/>
  <c r="H7" i="8" s="1"/>
  <c r="F6" i="8"/>
  <c r="H6" i="8" s="1"/>
  <c r="F5" i="8"/>
  <c r="H40" i="7"/>
  <c r="H38" i="6"/>
  <c r="D35" i="5"/>
  <c r="F9" i="39" l="1"/>
  <c r="F7" i="26"/>
  <c r="D25" i="26"/>
  <c r="H17" i="27"/>
  <c r="D17" i="28" s="1"/>
  <c r="F25" i="8"/>
  <c r="H33" i="8"/>
  <c r="H5" i="8"/>
  <c r="H25" i="8" s="1"/>
  <c r="H7" i="26" l="1"/>
  <c r="D7" i="27" s="1"/>
  <c r="F25" i="26"/>
  <c r="H25" i="26" s="1"/>
  <c r="H9" i="39"/>
  <c r="D9" i="40" s="1"/>
  <c r="F9" i="40" s="1"/>
  <c r="F17" i="28"/>
  <c r="G24" i="7"/>
  <c r="H9" i="40" l="1"/>
  <c r="D9" i="41" s="1"/>
  <c r="F9" i="41" s="1"/>
  <c r="F7" i="27"/>
  <c r="D25" i="27"/>
  <c r="H17" i="28"/>
  <c r="D43" i="28"/>
  <c r="D40" i="5"/>
  <c r="D17" i="29" l="1"/>
  <c r="F17" i="29" s="1"/>
  <c r="H25" i="28"/>
  <c r="H7" i="27"/>
  <c r="D7" i="28" s="1"/>
  <c r="F25" i="27"/>
  <c r="H25" i="27" s="1"/>
  <c r="I26" i="27" s="1"/>
  <c r="H9" i="41"/>
  <c r="H17" i="29"/>
  <c r="F25" i="29"/>
  <c r="H25" i="29" s="1"/>
  <c r="F19" i="7"/>
  <c r="D17" i="31" l="1"/>
  <c r="D17" i="30"/>
  <c r="F7" i="28"/>
  <c r="F25" i="28" s="1"/>
  <c r="D25" i="29" s="1"/>
  <c r="D25" i="28"/>
  <c r="E24" i="7"/>
  <c r="F17" i="30" l="1"/>
  <c r="D25" i="30"/>
  <c r="F17" i="31"/>
  <c r="D25" i="31"/>
  <c r="G29" i="7"/>
  <c r="C29" i="7"/>
  <c r="C24" i="7"/>
  <c r="C31" i="7" s="1"/>
  <c r="F23" i="7"/>
  <c r="H23" i="7" s="1"/>
  <c r="F22" i="7"/>
  <c r="H22" i="7" s="1"/>
  <c r="F21" i="7"/>
  <c r="H21" i="7" s="1"/>
  <c r="F20" i="7"/>
  <c r="H20" i="7" s="1"/>
  <c r="H19" i="7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1" i="7"/>
  <c r="H11" i="7" s="1"/>
  <c r="F10" i="7"/>
  <c r="H10" i="7" s="1"/>
  <c r="F9" i="7"/>
  <c r="H9" i="7" s="1"/>
  <c r="H8" i="7"/>
  <c r="F7" i="7"/>
  <c r="F6" i="7"/>
  <c r="H6" i="7" s="1"/>
  <c r="F5" i="7"/>
  <c r="H5" i="7" s="1"/>
  <c r="H40" i="6"/>
  <c r="F24" i="7" l="1"/>
  <c r="H17" i="31"/>
  <c r="F25" i="31"/>
  <c r="H25" i="31" s="1"/>
  <c r="H17" i="30"/>
  <c r="F25" i="30"/>
  <c r="H25" i="30" s="1"/>
  <c r="G31" i="7"/>
  <c r="H7" i="7"/>
  <c r="H24" i="7" s="1"/>
  <c r="D32" i="7"/>
  <c r="H32" i="7" s="1"/>
  <c r="E24" i="6"/>
  <c r="D17" i="33" l="1"/>
  <c r="D17" i="32"/>
  <c r="G24" i="6"/>
  <c r="F17" i="32" l="1"/>
  <c r="D25" i="32"/>
  <c r="F17" i="33"/>
  <c r="D25" i="33"/>
  <c r="G29" i="6"/>
  <c r="C29" i="6"/>
  <c r="C24" i="6"/>
  <c r="C31" i="6" s="1"/>
  <c r="F23" i="6"/>
  <c r="H23" i="6" s="1"/>
  <c r="F22" i="6"/>
  <c r="H22" i="6" s="1"/>
  <c r="F21" i="6"/>
  <c r="H21" i="6" s="1"/>
  <c r="F20" i="6"/>
  <c r="H20" i="6" s="1"/>
  <c r="F19" i="6"/>
  <c r="H19" i="6" s="1"/>
  <c r="F18" i="6"/>
  <c r="H18" i="6" s="1"/>
  <c r="F17" i="6"/>
  <c r="H17" i="6" s="1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F10" i="6"/>
  <c r="H10" i="6" s="1"/>
  <c r="F9" i="6"/>
  <c r="H9" i="6" s="1"/>
  <c r="H8" i="6"/>
  <c r="H7" i="6"/>
  <c r="F7" i="6"/>
  <c r="H6" i="6"/>
  <c r="F6" i="6"/>
  <c r="F5" i="6"/>
  <c r="F24" i="6" s="1"/>
  <c r="H5" i="6" l="1"/>
  <c r="H17" i="33"/>
  <c r="D17" i="34" s="1"/>
  <c r="F25" i="33"/>
  <c r="H25" i="33" s="1"/>
  <c r="H17" i="32"/>
  <c r="F25" i="32"/>
  <c r="H25" i="32" s="1"/>
  <c r="G31" i="6"/>
  <c r="H24" i="6"/>
  <c r="D32" i="6"/>
  <c r="F17" i="34" l="1"/>
  <c r="D25" i="34"/>
  <c r="H32" i="6"/>
  <c r="H35" i="5"/>
  <c r="H40" i="5" s="1"/>
  <c r="H17" i="34" l="1"/>
  <c r="D17" i="35" s="1"/>
  <c r="F17" i="35" s="1"/>
  <c r="F25" i="34"/>
  <c r="H25" i="34" s="1"/>
  <c r="D25" i="35" s="1"/>
  <c r="H17" i="35" l="1"/>
  <c r="F25" i="35"/>
  <c r="H25" i="35" s="1"/>
  <c r="D25" i="36" s="1"/>
  <c r="E24" i="5"/>
  <c r="D17" i="37" l="1"/>
  <c r="D17" i="36"/>
  <c r="F17" i="36" s="1"/>
  <c r="G24" i="5"/>
  <c r="G29" i="5" s="1"/>
  <c r="C29" i="5"/>
  <c r="D32" i="5" s="1"/>
  <c r="C24" i="5"/>
  <c r="C31" i="5" s="1"/>
  <c r="F23" i="5"/>
  <c r="H23" i="5" s="1"/>
  <c r="F22" i="5"/>
  <c r="H22" i="5" s="1"/>
  <c r="F21" i="5"/>
  <c r="H21" i="5" s="1"/>
  <c r="F20" i="5"/>
  <c r="H20" i="5" s="1"/>
  <c r="F19" i="5"/>
  <c r="H19" i="5" s="1"/>
  <c r="F18" i="5"/>
  <c r="H18" i="5" s="1"/>
  <c r="F17" i="5"/>
  <c r="H17" i="5" s="1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H8" i="5"/>
  <c r="F7" i="5"/>
  <c r="H7" i="5" s="1"/>
  <c r="F6" i="5"/>
  <c r="H6" i="5" s="1"/>
  <c r="F5" i="5"/>
  <c r="H5" i="5" s="1"/>
  <c r="H17" i="36" l="1"/>
  <c r="F25" i="36"/>
  <c r="H25" i="36" s="1"/>
  <c r="F17" i="37"/>
  <c r="D25" i="37"/>
  <c r="G31" i="5"/>
  <c r="F24" i="5"/>
  <c r="H24" i="5"/>
  <c r="G24" i="4"/>
  <c r="E24" i="4"/>
  <c r="C24" i="4"/>
  <c r="H8" i="4"/>
  <c r="H17" i="37" l="1"/>
  <c r="D17" i="38" s="1"/>
  <c r="F25" i="37"/>
  <c r="H25" i="37" s="1"/>
  <c r="H32" i="5"/>
  <c r="C31" i="4"/>
  <c r="F17" i="38" l="1"/>
  <c r="D25" i="38"/>
  <c r="H17" i="38" l="1"/>
  <c r="D17" i="39" s="1"/>
  <c r="F25" i="38"/>
  <c r="H25" i="38" s="1"/>
  <c r="F17" i="39" l="1"/>
  <c r="D25" i="39"/>
  <c r="C24" i="3"/>
  <c r="F10" i="4"/>
  <c r="H10" i="4" s="1"/>
  <c r="G29" i="4"/>
  <c r="C29" i="4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6" i="4"/>
  <c r="H16" i="4" s="1"/>
  <c r="F15" i="4"/>
  <c r="H15" i="4" s="1"/>
  <c r="F14" i="4"/>
  <c r="H14" i="4" s="1"/>
  <c r="F13" i="4"/>
  <c r="F12" i="4"/>
  <c r="H12" i="4" s="1"/>
  <c r="F11" i="4"/>
  <c r="H11" i="4" s="1"/>
  <c r="F17" i="4"/>
  <c r="H17" i="4" s="1"/>
  <c r="F9" i="4"/>
  <c r="H9" i="4" s="1"/>
  <c r="F7" i="4"/>
  <c r="H7" i="4" s="1"/>
  <c r="F6" i="4"/>
  <c r="H6" i="4" s="1"/>
  <c r="F5" i="4"/>
  <c r="F24" i="4" s="1"/>
  <c r="L24" i="4" l="1"/>
  <c r="D32" i="4"/>
  <c r="D40" i="4" s="1"/>
  <c r="H5" i="4"/>
  <c r="H17" i="39"/>
  <c r="D17" i="40" s="1"/>
  <c r="F17" i="40" s="1"/>
  <c r="F25" i="39"/>
  <c r="H25" i="39" s="1"/>
  <c r="H13" i="4"/>
  <c r="G31" i="4"/>
  <c r="H8" i="3"/>
  <c r="H17" i="40" l="1"/>
  <c r="D17" i="41" s="1"/>
  <c r="F17" i="41" s="1"/>
  <c r="F25" i="40"/>
  <c r="H25" i="40" s="1"/>
  <c r="D25" i="41"/>
  <c r="D25" i="40"/>
  <c r="H24" i="4"/>
  <c r="H32" i="4"/>
  <c r="H40" i="4" s="1"/>
  <c r="E24" i="3"/>
  <c r="H17" i="41" l="1"/>
  <c r="F25" i="41"/>
  <c r="H25" i="41" s="1"/>
  <c r="F22" i="3"/>
  <c r="H22" i="3" s="1"/>
  <c r="F23" i="3"/>
  <c r="H23" i="3" s="1"/>
  <c r="F19" i="3" l="1"/>
  <c r="H19" i="3" s="1"/>
  <c r="F20" i="3"/>
  <c r="H20" i="3" s="1"/>
  <c r="F21" i="3"/>
  <c r="H21" i="3" s="1"/>
  <c r="F18" i="3"/>
  <c r="H18" i="3" s="1"/>
  <c r="G24" i="3"/>
  <c r="G29" i="3" s="1"/>
  <c r="C29" i="3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7" i="3"/>
  <c r="H7" i="3" s="1"/>
  <c r="F6" i="3"/>
  <c r="H6" i="3" s="1"/>
  <c r="F5" i="3"/>
  <c r="F24" i="3" s="1"/>
  <c r="C31" i="3" l="1"/>
  <c r="D32" i="3"/>
  <c r="D40" i="3" s="1"/>
  <c r="H5" i="3"/>
  <c r="H24" i="3" s="1"/>
  <c r="H9" i="2"/>
  <c r="H19" i="2"/>
  <c r="G31" i="3" l="1"/>
  <c r="H32" i="3"/>
  <c r="H40" i="3" s="1"/>
  <c r="N8" i="2"/>
  <c r="G20" i="2" l="1"/>
  <c r="G25" i="2" s="1"/>
  <c r="E20" i="2"/>
  <c r="C25" i="2" s="1"/>
  <c r="C20" i="2"/>
  <c r="C27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1" i="2"/>
  <c r="H11" i="2" s="1"/>
  <c r="F10" i="2"/>
  <c r="H10" i="2" s="1"/>
  <c r="F12" i="2"/>
  <c r="H12" i="2" s="1"/>
  <c r="F8" i="2"/>
  <c r="H8" i="2" s="1"/>
  <c r="F7" i="2"/>
  <c r="H7" i="2" s="1"/>
  <c r="F6" i="2"/>
  <c r="H6" i="2" s="1"/>
  <c r="F5" i="2"/>
  <c r="H5" i="2" s="1"/>
  <c r="F20" i="2" l="1"/>
  <c r="G27" i="2"/>
  <c r="C36" i="2"/>
  <c r="D28" i="2"/>
  <c r="D36" i="2" s="1"/>
  <c r="H20" i="2"/>
  <c r="E20" i="1"/>
  <c r="E36" i="2" l="1"/>
  <c r="C30" i="3" s="1"/>
  <c r="C40" i="3" s="1"/>
  <c r="E40" i="3" s="1"/>
  <c r="C30" i="4" s="1"/>
  <c r="C40" i="4" s="1"/>
  <c r="E40" i="4" s="1"/>
  <c r="C30" i="5" s="1"/>
  <c r="H28" i="2"/>
  <c r="H36" i="2" s="1"/>
  <c r="G20" i="1"/>
  <c r="G25" i="1" s="1"/>
  <c r="H19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5" i="1"/>
  <c r="C25" i="1"/>
  <c r="C20" i="1"/>
  <c r="H5" i="1"/>
  <c r="C27" i="1" l="1"/>
  <c r="C34" i="1" s="1"/>
  <c r="C40" i="5"/>
  <c r="E40" i="5" s="1"/>
  <c r="C30" i="6" s="1"/>
  <c r="C40" i="6" s="1"/>
  <c r="E40" i="6" s="1"/>
  <c r="C30" i="7" s="1"/>
  <c r="C40" i="7" s="1"/>
  <c r="E40" i="7" s="1"/>
  <c r="C31" i="8" s="1"/>
  <c r="C41" i="8" s="1"/>
  <c r="E41" i="8" s="1"/>
  <c r="C31" i="9" s="1"/>
  <c r="C41" i="9" s="1"/>
  <c r="E41" i="9" s="1"/>
  <c r="C31" i="10" s="1"/>
  <c r="C41" i="10" s="1"/>
  <c r="E41" i="10" s="1"/>
  <c r="C31" i="11" s="1"/>
  <c r="C41" i="11" s="1"/>
  <c r="E41" i="11" s="1"/>
  <c r="C31" i="12" s="1"/>
  <c r="C43" i="12" s="1"/>
  <c r="E43" i="12" s="1"/>
  <c r="C31" i="13" s="1"/>
  <c r="H20" i="1"/>
  <c r="D28" i="1"/>
  <c r="D34" i="1" s="1"/>
  <c r="F20" i="1"/>
  <c r="G27" i="1" l="1"/>
  <c r="G34" i="1" s="1"/>
  <c r="C43" i="13"/>
  <c r="E43" i="13" s="1"/>
  <c r="C31" i="14" s="1"/>
  <c r="E34" i="1"/>
  <c r="H28" i="1"/>
  <c r="H34" i="1" s="1"/>
  <c r="I34" i="1" s="1"/>
  <c r="G26" i="2" s="1"/>
  <c r="G36" i="2" s="1"/>
  <c r="I36" i="2" s="1"/>
  <c r="G30" i="3" s="1"/>
  <c r="C43" i="14" l="1"/>
  <c r="E43" i="14" s="1"/>
  <c r="C31" i="15" s="1"/>
  <c r="G40" i="3"/>
  <c r="I40" i="3" s="1"/>
  <c r="G30" i="4" s="1"/>
  <c r="G40" i="4" s="1"/>
  <c r="I40" i="4" s="1"/>
  <c r="G30" i="5" s="1"/>
  <c r="G40" i="5" s="1"/>
  <c r="I40" i="5" s="1"/>
  <c r="G30" i="6" s="1"/>
  <c r="G40" i="6" s="1"/>
  <c r="I40" i="6" s="1"/>
  <c r="G30" i="7" s="1"/>
  <c r="G40" i="7" s="1"/>
  <c r="I40" i="7" s="1"/>
  <c r="G31" i="8" s="1"/>
  <c r="G41" i="8" s="1"/>
  <c r="I41" i="8" s="1"/>
  <c r="G31" i="9" s="1"/>
  <c r="G41" i="9" s="1"/>
  <c r="I41" i="9" s="1"/>
  <c r="G31" i="10" s="1"/>
  <c r="G41" i="10" s="1"/>
  <c r="I41" i="10" s="1"/>
  <c r="G31" i="11" s="1"/>
  <c r="G41" i="11" s="1"/>
  <c r="I41" i="11" s="1"/>
  <c r="G31" i="12" s="1"/>
  <c r="G43" i="12" s="1"/>
  <c r="I43" i="12" s="1"/>
  <c r="G31" i="13" s="1"/>
  <c r="G43" i="13" l="1"/>
  <c r="I43" i="13" s="1"/>
  <c r="G31" i="14" s="1"/>
  <c r="G43" i="14" s="1"/>
  <c r="I43" i="14" s="1"/>
  <c r="G31" i="15" s="1"/>
  <c r="C43" i="15"/>
  <c r="E43" i="15" s="1"/>
  <c r="C31" i="16" s="1"/>
  <c r="C43" i="16" l="1"/>
  <c r="G43" i="15"/>
  <c r="I43" i="15" s="1"/>
  <c r="G31" i="16" s="1"/>
  <c r="G43" i="16" s="1"/>
  <c r="E43" i="16" l="1"/>
  <c r="C31" i="17" s="1"/>
  <c r="C43" i="17" s="1"/>
  <c r="E43" i="17" s="1"/>
  <c r="C31" i="18" s="1"/>
  <c r="C43" i="18" s="1"/>
  <c r="E43" i="18" s="1"/>
  <c r="C31" i="19" s="1"/>
  <c r="I43" i="16"/>
  <c r="G31" i="17" s="1"/>
  <c r="G43" i="17" s="1"/>
  <c r="I43" i="17" s="1"/>
  <c r="G31" i="18" s="1"/>
  <c r="C43" i="19" l="1"/>
  <c r="E43" i="19" s="1"/>
  <c r="C31" i="20" s="1"/>
  <c r="C43" i="20" s="1"/>
  <c r="E43" i="20" s="1"/>
  <c r="C31" i="21" s="1"/>
  <c r="C43" i="21" s="1"/>
  <c r="E43" i="21" s="1"/>
  <c r="C31" i="22" s="1"/>
  <c r="C43" i="22" s="1"/>
  <c r="E43" i="22" s="1"/>
  <c r="C31" i="23" s="1"/>
  <c r="C43" i="23" s="1"/>
  <c r="E43" i="23" s="1"/>
  <c r="C31" i="24" s="1"/>
  <c r="C43" i="24" s="1"/>
  <c r="E43" i="24" s="1"/>
  <c r="C31" i="25" s="1"/>
  <c r="C43" i="25" s="1"/>
  <c r="E43" i="25" s="1"/>
  <c r="C31" i="26" s="1"/>
  <c r="C43" i="26" s="1"/>
  <c r="E43" i="26" s="1"/>
  <c r="C31" i="27" s="1"/>
  <c r="C43" i="27" s="1"/>
  <c r="E43" i="27" s="1"/>
  <c r="C31" i="28" s="1"/>
  <c r="C43" i="28" s="1"/>
  <c r="E43" i="28" s="1"/>
  <c r="C31" i="29" s="1"/>
  <c r="G43" i="18"/>
  <c r="I43" i="18" s="1"/>
  <c r="G31" i="19" s="1"/>
  <c r="C43" i="29" l="1"/>
  <c r="E43" i="29" s="1"/>
  <c r="C31" i="30" s="1"/>
  <c r="C43" i="30" s="1"/>
  <c r="E43" i="30" s="1"/>
  <c r="C31" i="31" s="1"/>
  <c r="C43" i="31" s="1"/>
  <c r="E43" i="31" s="1"/>
  <c r="C31" i="32" s="1"/>
  <c r="C43" i="32" s="1"/>
  <c r="E43" i="32" s="1"/>
  <c r="C31" i="33" s="1"/>
  <c r="C43" i="33" s="1"/>
  <c r="E43" i="33" s="1"/>
  <c r="C31" i="34" s="1"/>
  <c r="C43" i="34" s="1"/>
  <c r="E43" i="34" s="1"/>
  <c r="C31" i="35" s="1"/>
  <c r="C43" i="35" s="1"/>
  <c r="E43" i="35" s="1"/>
  <c r="C31" i="36" s="1"/>
  <c r="C43" i="36" s="1"/>
  <c r="E43" i="36" s="1"/>
  <c r="C31" i="37" s="1"/>
  <c r="C43" i="37" s="1"/>
  <c r="E43" i="37" s="1"/>
  <c r="C31" i="38" s="1"/>
  <c r="C43" i="38" s="1"/>
  <c r="E43" i="38" s="1"/>
  <c r="C31" i="39" s="1"/>
  <c r="C43" i="39" s="1"/>
  <c r="E43" i="39" s="1"/>
  <c r="C31" i="40" s="1"/>
  <c r="C43" i="40" s="1"/>
  <c r="E43" i="40" s="1"/>
  <c r="C31" i="41" s="1"/>
  <c r="C43" i="41" s="1"/>
  <c r="E43" i="41" s="1"/>
  <c r="C31" i="42" s="1"/>
  <c r="C43" i="42" s="1"/>
  <c r="E43" i="42" s="1"/>
  <c r="G43" i="19"/>
  <c r="I43" i="19" s="1"/>
  <c r="G31" i="20" s="1"/>
  <c r="G43" i="20" s="1"/>
  <c r="I43" i="20" s="1"/>
  <c r="G31" i="21" s="1"/>
  <c r="G43" i="21" s="1"/>
  <c r="I43" i="21" s="1"/>
  <c r="G31" i="22" l="1"/>
  <c r="G43" i="22" s="1"/>
  <c r="I43" i="22" s="1"/>
  <c r="G31" i="23" s="1"/>
  <c r="G43" i="23" s="1"/>
  <c r="I43" i="23" s="1"/>
  <c r="G31" i="24" l="1"/>
  <c r="G43" i="24" s="1"/>
  <c r="I43" i="24" s="1"/>
  <c r="G31" i="25" s="1"/>
  <c r="G43" i="25" s="1"/>
  <c r="I43" i="25" s="1"/>
  <c r="G31" i="26" s="1"/>
  <c r="G43" i="26" s="1"/>
  <c r="I43" i="26" s="1"/>
  <c r="G31" i="27" s="1"/>
  <c r="G43" i="27" s="1"/>
  <c r="I43" i="27" s="1"/>
  <c r="G31" i="28" s="1"/>
  <c r="G43" i="28" s="1"/>
  <c r="I43" i="28" s="1"/>
  <c r="K44" i="23"/>
  <c r="G31" i="29" l="1"/>
  <c r="G31" i="30"/>
  <c r="G43" i="30" s="1"/>
  <c r="I43" i="30" s="1"/>
  <c r="G31" i="31" s="1"/>
  <c r="G43" i="31" s="1"/>
  <c r="I43" i="31" s="1"/>
  <c r="G31" i="32" s="1"/>
  <c r="G43" i="32" s="1"/>
  <c r="I43" i="32" s="1"/>
  <c r="G31" i="33" s="1"/>
  <c r="G31" i="34" s="1"/>
  <c r="G43" i="34" s="1"/>
  <c r="I43" i="34" s="1"/>
  <c r="G31" i="35" s="1"/>
  <c r="G43" i="35" s="1"/>
  <c r="I43" i="35" s="1"/>
  <c r="G31" i="36" s="1"/>
  <c r="G43" i="36" s="1"/>
  <c r="I43" i="36" s="1"/>
  <c r="G31" i="37" l="1"/>
  <c r="G43" i="37" s="1"/>
  <c r="I43" i="37" s="1"/>
  <c r="G31" i="38" s="1"/>
  <c r="G43" i="38" s="1"/>
  <c r="I43" i="38" s="1"/>
  <c r="G31" i="39" s="1"/>
  <c r="G43" i="39" s="1"/>
  <c r="I43" i="39" s="1"/>
  <c r="G31" i="40" s="1"/>
  <c r="G43" i="40" s="1"/>
  <c r="I43" i="40" s="1"/>
  <c r="G31" i="41" s="1"/>
  <c r="G43" i="41" s="1"/>
  <c r="I43" i="41" s="1"/>
  <c r="G31" i="42" s="1"/>
  <c r="G43" i="42" s="1"/>
  <c r="I43" i="42" s="1"/>
  <c r="G43" i="29"/>
  <c r="I43" i="29" s="1"/>
</calcChain>
</file>

<file path=xl/sharedStrings.xml><?xml version="1.0" encoding="utf-8"?>
<sst xmlns="http://schemas.openxmlformats.org/spreadsheetml/2006/main" count="2767" uniqueCount="212">
  <si>
    <t xml:space="preserve">NO. </t>
  </si>
  <si>
    <t>NAME</t>
  </si>
  <si>
    <t>BF</t>
  </si>
  <si>
    <t>RENT</t>
  </si>
  <si>
    <t>TOTAL DUE</t>
  </si>
  <si>
    <t xml:space="preserve">PAID </t>
  </si>
  <si>
    <t>BAL</t>
  </si>
  <si>
    <t>STIMA</t>
  </si>
  <si>
    <t>ROSELYN SHOP</t>
  </si>
  <si>
    <t>VACCANT</t>
  </si>
  <si>
    <t xml:space="preserve">NEW </t>
  </si>
  <si>
    <t>JOHN GACHIANI</t>
  </si>
  <si>
    <t>MITCHEL MAINA</t>
  </si>
  <si>
    <t>JEREMIA GITHUA</t>
  </si>
  <si>
    <t xml:space="preserve">JACKSON NJUGUNA </t>
  </si>
  <si>
    <t>SHADRACK KIOKO</t>
  </si>
  <si>
    <t>ALEX NGILA</t>
  </si>
  <si>
    <t>FAITH WANGARI</t>
  </si>
  <si>
    <t>PAUL ODAYA</t>
  </si>
  <si>
    <t>STEVE LEIYAN</t>
  </si>
  <si>
    <t xml:space="preserve">JOHN TAUTA </t>
  </si>
  <si>
    <t xml:space="preserve">RENT STATEMENT </t>
  </si>
  <si>
    <t>FOR THE MONTH OF JULY 2018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</si>
  <si>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</si>
  <si>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</si>
  <si>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</si>
  <si>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</si>
  <si>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</si>
  <si>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</si>
  <si>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</si>
  <si>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</si>
  <si>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JULY</t>
  </si>
  <si>
    <t>COMM</t>
  </si>
  <si>
    <t>PAYMENTS</t>
  </si>
  <si>
    <t xml:space="preserve"> </t>
  </si>
  <si>
    <t>RICHARD</t>
  </si>
  <si>
    <t>ELECTRICITY</t>
  </si>
  <si>
    <t>7,8</t>
  </si>
  <si>
    <t>JACOB ONYANGO</t>
  </si>
  <si>
    <t>FOR THE MONTH OF AUGUST 2018</t>
  </si>
  <si>
    <t>AUG</t>
  </si>
  <si>
    <t>SAKUDA MOOKE</t>
  </si>
  <si>
    <t xml:space="preserve">JACKSON </t>
  </si>
  <si>
    <t>03-08-2018 ADVANCE</t>
  </si>
  <si>
    <t xml:space="preserve">PREPARED BY </t>
  </si>
  <si>
    <t>RUTH</t>
  </si>
  <si>
    <t>APPROVED BY</t>
  </si>
  <si>
    <t>GRACE</t>
  </si>
  <si>
    <t xml:space="preserve">RECEIVED BY </t>
  </si>
  <si>
    <t>JOHN</t>
  </si>
  <si>
    <t>DIRECT TO LL</t>
  </si>
  <si>
    <t>LL</t>
  </si>
  <si>
    <t>SEP</t>
  </si>
  <si>
    <t>FOR THE MONTH OF SEPTEMBER 2018</t>
  </si>
  <si>
    <t>DIRECT TO LL-15</t>
  </si>
  <si>
    <t>RONALD MWENDWA</t>
  </si>
  <si>
    <t>NEW</t>
  </si>
  <si>
    <t>MICHAEL MAINA</t>
  </si>
  <si>
    <t xml:space="preserve">   </t>
  </si>
  <si>
    <t>FOR THE MONTH OF OCTOBER 2018</t>
  </si>
  <si>
    <t>OCT</t>
  </si>
  <si>
    <t>KIOKO</t>
  </si>
  <si>
    <t>DIRECT TO LL 3,6,13</t>
  </si>
  <si>
    <t>GEORGE MUIRURI</t>
  </si>
  <si>
    <t>FOR THE MONTH OF NOVEMBER 2018</t>
  </si>
  <si>
    <t>NOV</t>
  </si>
  <si>
    <t>KELVIN MBIRARU</t>
  </si>
  <si>
    <t>JAMES KIPCHIRCHIR</t>
  </si>
  <si>
    <t>FOR THE MONTH OF DECEMBER 2018</t>
  </si>
  <si>
    <t>DEC</t>
  </si>
  <si>
    <t>STEPHEN NGARI</t>
  </si>
  <si>
    <t>PAID ON 10-12-2018</t>
  </si>
  <si>
    <t>PAID ON 14/12/18</t>
  </si>
  <si>
    <t>PAID ON 24/12/18</t>
  </si>
  <si>
    <t>FOR THE MONTH OF JANUARY 2019</t>
  </si>
  <si>
    <t>JAN</t>
  </si>
  <si>
    <t>BEATRICE</t>
  </si>
  <si>
    <t>PAID ON 9/1/19</t>
  </si>
  <si>
    <t>STIMA ON 9/1/19</t>
  </si>
  <si>
    <t>STIMA ON 18/1/19</t>
  </si>
  <si>
    <t>FOR THE MONTH OF FEBRUARY 2019</t>
  </si>
  <si>
    <t>FEB</t>
  </si>
  <si>
    <t>ALEX</t>
  </si>
  <si>
    <t>ELIUD MATHU</t>
  </si>
  <si>
    <t>ERIC SIRENGO</t>
  </si>
  <si>
    <t>NICK ODHIAMBO</t>
  </si>
  <si>
    <t>SAMUEL NJOROGE</t>
  </si>
  <si>
    <t>PAID ON 9/2/19</t>
  </si>
  <si>
    <t>PAID ON 12/2/19</t>
  </si>
  <si>
    <t>NO. 9</t>
  </si>
  <si>
    <t xml:space="preserve">VACCATED </t>
  </si>
  <si>
    <t>NO. 18 &amp; 19</t>
  </si>
  <si>
    <t>DAVID KABUE</t>
  </si>
  <si>
    <t>FOR THE MONTH OF MARCH 2019</t>
  </si>
  <si>
    <t>MARCH</t>
  </si>
  <si>
    <t>PAID ON 4/3/19</t>
  </si>
  <si>
    <t>HENRY NJOROGE</t>
  </si>
  <si>
    <t>ALEX MUTISO</t>
  </si>
  <si>
    <t>EUNICE</t>
  </si>
  <si>
    <t>PAID ON 9/3/19</t>
  </si>
  <si>
    <t>vaccated</t>
  </si>
  <si>
    <t>PAID ON 21/3/19</t>
  </si>
  <si>
    <t>FOR THE MONTH OF APRIL 2019</t>
  </si>
  <si>
    <t>APRIL</t>
  </si>
  <si>
    <t>SIMON MULWA</t>
  </si>
  <si>
    <t>PAID ON 8/4/19</t>
  </si>
  <si>
    <t>PAID ON 9/4/19</t>
  </si>
  <si>
    <t>MIRIAM WAIRIMU</t>
  </si>
  <si>
    <t>FOR THE MONTH OF MAY 2019</t>
  </si>
  <si>
    <t>MAY</t>
  </si>
  <si>
    <t>MAGDALINE NJERI</t>
  </si>
  <si>
    <t>PAID ON 9/5/19</t>
  </si>
  <si>
    <t>FOR THE MONTH OF JUNE  2019</t>
  </si>
  <si>
    <t xml:space="preserve">JUNE </t>
  </si>
  <si>
    <t>LL2000</t>
  </si>
  <si>
    <t xml:space="preserve">JACKLINE </t>
  </si>
  <si>
    <t>LL3000</t>
  </si>
  <si>
    <t>PAID ON 10/6/19</t>
  </si>
  <si>
    <t>NO. 6</t>
  </si>
  <si>
    <t>LL 4000</t>
  </si>
  <si>
    <t>FOR THE MONTH OF JULY 2019</t>
  </si>
  <si>
    <t>NO. 17 &amp; 19</t>
  </si>
  <si>
    <t>PAID ON 10/7/19</t>
  </si>
  <si>
    <t>broke the house and vaccated</t>
  </si>
  <si>
    <t>LOAN</t>
  </si>
  <si>
    <t xml:space="preserve">                                                            </t>
  </si>
  <si>
    <t>AUGUST</t>
  </si>
  <si>
    <t>FOR THE MONTH OF AUGUST 2019</t>
  </si>
  <si>
    <t xml:space="preserve">PAID ON </t>
  </si>
  <si>
    <t>electricity</t>
  </si>
  <si>
    <t>JEREMIAH</t>
  </si>
  <si>
    <t>DILLLECT TO LL</t>
  </si>
  <si>
    <t>JACKSON SONTEV</t>
  </si>
  <si>
    <t>ELIUD/PETER</t>
  </si>
  <si>
    <t>NO.5 NEW</t>
  </si>
  <si>
    <t>FLORENCE</t>
  </si>
  <si>
    <t>NICK</t>
  </si>
  <si>
    <t>PAID ON 9/9</t>
  </si>
  <si>
    <t>ROSELYNE SHOP</t>
  </si>
  <si>
    <t>FOR THE MONTH OF SEPTEMBER 2019</t>
  </si>
  <si>
    <t>SEPT</t>
  </si>
  <si>
    <t>DILLECT TO LL</t>
  </si>
  <si>
    <t>NJERI</t>
  </si>
  <si>
    <t>NO 18</t>
  </si>
  <si>
    <t>LL 300</t>
  </si>
  <si>
    <t>LL300</t>
  </si>
  <si>
    <t>LL 600</t>
  </si>
  <si>
    <t>ALEX MUTISO,NO20,1</t>
  </si>
  <si>
    <t>FOR THE MONTH OF OCTOBER 2019</t>
  </si>
  <si>
    <t>ALEX MUTISO,NO,20.NO.1</t>
  </si>
  <si>
    <t>LL vacated</t>
  </si>
  <si>
    <t>LL1300</t>
  </si>
  <si>
    <t>PAID ON 9/10</t>
  </si>
  <si>
    <t xml:space="preserve">LL </t>
  </si>
  <si>
    <t>FOR THE MONTH OF NOVEMBER 2019</t>
  </si>
  <si>
    <t>NOVEMBER</t>
  </si>
  <si>
    <t>VACCATING ON DEPOSIT</t>
  </si>
  <si>
    <t>TO PAY ON 31/10</t>
  </si>
  <si>
    <t>NO.4,7,10,15</t>
  </si>
  <si>
    <t>LL 3000</t>
  </si>
  <si>
    <t>LEIYAN</t>
  </si>
  <si>
    <t>VACCATING</t>
  </si>
  <si>
    <t>LL3600</t>
  </si>
  <si>
    <t>NO.4,7</t>
  </si>
  <si>
    <t>LL CHICKEN HOUSE</t>
  </si>
  <si>
    <t>NO.21,</t>
  </si>
  <si>
    <t>NGARI</t>
  </si>
  <si>
    <t>FOR THE MONTH OF DECEMBER 2019</t>
  </si>
  <si>
    <t>DECEMBER</t>
  </si>
  <si>
    <t>EVICTED</t>
  </si>
  <si>
    <t>FOR THE MONTH OF JANUARY 2020</t>
  </si>
  <si>
    <t>JANUARY</t>
  </si>
  <si>
    <t>FOR THE MONTH OF FEBRUARY 2020</t>
  </si>
  <si>
    <t>FEBRUARY</t>
  </si>
  <si>
    <t>NO. I</t>
  </si>
  <si>
    <t>FOR THE MONTH OF MARCH 2020</t>
  </si>
  <si>
    <t>FOR THE MONTH OF APRIL 2020</t>
  </si>
  <si>
    <t>FOR THE MONTH OF MAY 2020</t>
  </si>
  <si>
    <t>FOR THE MONTH OF JUNE 2020</t>
  </si>
  <si>
    <t>JUNE</t>
  </si>
  <si>
    <t>1000PAID ON MARCH</t>
  </si>
  <si>
    <t>SHOP</t>
  </si>
  <si>
    <t>FOR THE MONTH OF JULY 2020</t>
  </si>
  <si>
    <t>FOR THE MONTH OF SEPTEMBER 2020</t>
  </si>
  <si>
    <t>SEPTEMBER</t>
  </si>
  <si>
    <t>FOR THE MONTH OF OCTOBER 2020</t>
  </si>
  <si>
    <t>OCTOBER</t>
  </si>
  <si>
    <t>FOR THE MONTH OF NOVEMBER 2020</t>
  </si>
  <si>
    <t>DIRECT TOLL 14</t>
  </si>
  <si>
    <t>DIRECT TOLL 14,2</t>
  </si>
  <si>
    <t>NO. I PAID LL</t>
  </si>
  <si>
    <t>JACKLINE PAID LL</t>
  </si>
  <si>
    <t>FOR THE MONTH OF DECEMBER 2020</t>
  </si>
  <si>
    <t>FOR THE MONTH OF JANUARY 2021</t>
  </si>
  <si>
    <t>FOR THE MONTH OF FEBRUARY 2021</t>
  </si>
  <si>
    <t>FOR THE MONTH OF MARCH 2021</t>
  </si>
  <si>
    <t>FOR THE MONTH OF APRIL 2021</t>
  </si>
  <si>
    <t>FOR THE MONTH OF MAY 2021</t>
  </si>
  <si>
    <t>FOR THE MONTH OF JUNE 2021</t>
  </si>
  <si>
    <t>VACCATED</t>
  </si>
  <si>
    <t>STEVE LEYIAN VACCATED</t>
  </si>
  <si>
    <t>FOR THE MONTH OF AUGUST 2021</t>
  </si>
  <si>
    <t>FOR THE MONTH OF JULY 2021</t>
  </si>
  <si>
    <t>FOR THE MONTH OF SEPT 2021</t>
  </si>
  <si>
    <t>FOR THE MONTH OF OCTOBER 2021</t>
  </si>
  <si>
    <t>FOR THE MONTH OF NOVEMBER 2021</t>
  </si>
  <si>
    <t>s</t>
  </si>
  <si>
    <t>cre</t>
  </si>
  <si>
    <t>NICHOLAS TAUTA</t>
  </si>
  <si>
    <t>MAINA</t>
  </si>
  <si>
    <t>REUBEN NANDIE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</si>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</sst>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0" fontId="2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3" fontId="2" fillId="0" borderId="1" xfId="0" applyNumberFormat="1" applyFont="1" applyBorder="1"/>
    <xf numFmtId="16" fontId="0" fillId="0" borderId="1" xfId="0" applyNumberFormat="1" applyBorder="1"/>
    <xf numFmtId="14" fontId="0" fillId="0" borderId="1" xfId="0" applyNumberFormat="1" applyFont="1" applyFill="1" applyBorder="1"/>
    <xf numFmtId="3" fontId="0" fillId="0" borderId="0" xfId="0" applyNumberFormat="1"/>
    <xf numFmtId="14" fontId="0" fillId="0" borderId="1" xfId="0" applyNumberFormat="1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4" xfId="0" applyFill="1" applyBorder="1"/>
    <xf numFmtId="0" fontId="6" fillId="0" borderId="0" xfId="0" applyFont="1"/>
    <xf numFmtId="49" fontId="5" fillId="0" borderId="0" xfId="1" applyNumberFormat="1" applyFont="1" applyBorder="1" applyAlignment="1">
      <alignment horizontal="right"/>
    </xf>
    <xf numFmtId="0" fontId="7" fillId="0" borderId="0" xfId="0" applyFont="1" applyBorder="1"/>
    <xf numFmtId="4" fontId="7" fillId="0" borderId="0" xfId="0" applyNumberFormat="1" applyFont="1" applyBorder="1"/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16" fontId="6" fillId="0" borderId="1" xfId="0" applyNumberFormat="1" applyFont="1" applyBorder="1"/>
    <xf numFmtId="14" fontId="6" fillId="0" borderId="1" xfId="0" applyNumberFormat="1" applyFont="1" applyBorder="1"/>
    <xf numFmtId="14" fontId="6" fillId="0" borderId="1" xfId="0" applyNumberFormat="1" applyFont="1" applyFill="1" applyBorder="1"/>
    <xf numFmtId="0" fontId="6" fillId="0" borderId="1" xfId="0" applyFont="1" applyFill="1" applyBorder="1"/>
    <xf numFmtId="3" fontId="7" fillId="0" borderId="1" xfId="0" applyNumberFormat="1" applyFont="1" applyBorder="1"/>
    <xf numFmtId="0" fontId="0" fillId="0" borderId="5" xfId="0" applyFill="1" applyBorder="1"/>
    <xf numFmtId="14" fontId="6" fillId="0" borderId="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="110" zoomScaleNormal="110" workbookViewId="0">
      <selection activeCell="G12" sqref="G12"/>
    </sheetView>
  </sheetViews>
  <sheetFormatPr defaultRowHeight="15" x14ac:dyDescent="0.25"/>
  <cols>
    <col min="1" max="1" width="4.28515625" customWidth="1"/>
    <col min="2" max="2" width="18.140625" customWidth="1"/>
    <col min="5" max="5" width="8.28515625" customWidth="1"/>
    <col min="6" max="6" width="12.140625" customWidth="1"/>
    <col min="7" max="7" width="8.2851562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22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9</v>
      </c>
      <c r="C6" s="3"/>
      <c r="D6" s="3"/>
      <c r="E6" s="3"/>
      <c r="F6" s="3">
        <f t="shared" ref="F6:F18" si="0">D6+E6</f>
        <v>0</v>
      </c>
      <c r="G6" s="3"/>
      <c r="H6" s="3">
        <f t="shared" ref="H6:H19" si="1">F6-G6</f>
        <v>0</v>
      </c>
    </row>
    <row r="7" spans="1:9" x14ac:dyDescent="0.25">
      <c r="A7" s="3">
        <v>3</v>
      </c>
      <c r="B7" s="3" t="s">
        <v>9</v>
      </c>
      <c r="C7" s="3"/>
      <c r="D7" s="3"/>
      <c r="E7" s="3"/>
      <c r="F7" s="3">
        <f t="shared" si="0"/>
        <v>0</v>
      </c>
      <c r="G7" s="3"/>
      <c r="H7" s="3">
        <f t="shared" si="1"/>
        <v>0</v>
      </c>
    </row>
    <row r="8" spans="1:9" x14ac:dyDescent="0.25">
      <c r="A8" s="3">
        <v>4</v>
      </c>
      <c r="B8" s="3" t="s">
        <v>10</v>
      </c>
      <c r="C8" s="3">
        <v>300</v>
      </c>
      <c r="D8" s="3"/>
      <c r="E8" s="3">
        <v>2000</v>
      </c>
      <c r="F8" s="3">
        <f t="shared" si="0"/>
        <v>2000</v>
      </c>
      <c r="G8" s="3">
        <v>2000</v>
      </c>
      <c r="H8" s="3">
        <f t="shared" si="1"/>
        <v>0</v>
      </c>
    </row>
    <row r="9" spans="1:9" x14ac:dyDescent="0.25">
      <c r="A9" s="3">
        <v>5</v>
      </c>
      <c r="B9" s="3" t="s">
        <v>11</v>
      </c>
      <c r="C9" s="3">
        <v>300</v>
      </c>
      <c r="D9" s="3"/>
      <c r="E9" s="3">
        <v>2000</v>
      </c>
      <c r="F9" s="3">
        <f t="shared" si="0"/>
        <v>2000</v>
      </c>
      <c r="G9" s="3">
        <v>2000</v>
      </c>
      <c r="H9" s="3">
        <f t="shared" si="1"/>
        <v>0</v>
      </c>
    </row>
    <row r="10" spans="1:9" x14ac:dyDescent="0.25">
      <c r="A10" s="3">
        <v>6</v>
      </c>
      <c r="B10" s="3" t="s">
        <v>12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3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9" x14ac:dyDescent="0.25">
      <c r="A12" s="3">
        <v>9</v>
      </c>
      <c r="B12" s="3" t="s">
        <v>14</v>
      </c>
      <c r="C12" s="3"/>
      <c r="D12" s="3"/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3" t="s">
        <v>15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</row>
    <row r="16" spans="1:9" x14ac:dyDescent="0.25">
      <c r="A16" s="3">
        <v>13</v>
      </c>
      <c r="B16" s="3" t="s">
        <v>17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</row>
    <row r="17" spans="1:9" x14ac:dyDescent="0.25">
      <c r="A17" s="3">
        <v>14</v>
      </c>
      <c r="B17" s="3" t="s">
        <v>18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 t="shared" si="1"/>
        <v>0</v>
      </c>
    </row>
    <row r="18" spans="1:9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0"/>
        <v>2000</v>
      </c>
      <c r="G18" s="3">
        <v>2000</v>
      </c>
      <c r="H18" s="3">
        <f t="shared" si="1"/>
        <v>0</v>
      </c>
    </row>
    <row r="19" spans="1:9" x14ac:dyDescent="0.25">
      <c r="A19" s="3">
        <v>16</v>
      </c>
      <c r="B19" s="3"/>
      <c r="C19" s="3"/>
      <c r="D19" s="3"/>
      <c r="E19" s="3"/>
      <c r="F19" s="3"/>
      <c r="G19" s="3"/>
      <c r="H19" s="3">
        <f t="shared" si="1"/>
        <v>0</v>
      </c>
    </row>
    <row r="20" spans="1:9" x14ac:dyDescent="0.25">
      <c r="A20" s="3"/>
      <c r="B20" s="2" t="s">
        <v>23</v>
      </c>
      <c r="C20" s="2">
        <f>SUM(C5:C19)</f>
        <v>3000</v>
      </c>
      <c r="D20" s="2"/>
      <c r="E20" s="2">
        <f>SUM(E5:E19)</f>
        <v>26500</v>
      </c>
      <c r="F20" s="2">
        <f>SUM(F5:F19)</f>
        <v>26500</v>
      </c>
      <c r="G20" s="2">
        <f>SUM(G5:G19)</f>
        <v>24500</v>
      </c>
      <c r="H20" s="3">
        <f>SUM(H5:H19)</f>
        <v>2000</v>
      </c>
    </row>
    <row r="22" spans="1:9" x14ac:dyDescent="0.25">
      <c r="B22" s="4" t="s">
        <v>24</v>
      </c>
      <c r="C22" s="5"/>
      <c r="D22" s="6"/>
      <c r="E22" s="7"/>
      <c r="F22" s="8"/>
      <c r="G22" s="9"/>
      <c r="H22" s="8"/>
    </row>
    <row r="23" spans="1:9" x14ac:dyDescent="0.25">
      <c r="B23" s="1" t="s">
        <v>25</v>
      </c>
      <c r="C23" s="1"/>
      <c r="D23" s="1"/>
      <c r="E23" s="10"/>
      <c r="F23" s="1" t="s">
        <v>26</v>
      </c>
      <c r="G23" s="11"/>
      <c r="H23" s="11"/>
      <c r="I23" s="11"/>
    </row>
    <row r="24" spans="1:9" x14ac:dyDescent="0.25">
      <c r="B24" s="2" t="s">
        <v>27</v>
      </c>
      <c r="C24" s="2" t="s">
        <v>28</v>
      </c>
      <c r="D24" s="2" t="s">
        <v>29</v>
      </c>
      <c r="E24" s="2" t="s">
        <v>30</v>
      </c>
      <c r="F24" s="2" t="s">
        <v>27</v>
      </c>
      <c r="G24" s="2" t="s">
        <v>28</v>
      </c>
      <c r="H24" s="2" t="s">
        <v>29</v>
      </c>
      <c r="I24" s="2" t="s">
        <v>30</v>
      </c>
    </row>
    <row r="25" spans="1:9" x14ac:dyDescent="0.25">
      <c r="B25" s="12" t="s">
        <v>31</v>
      </c>
      <c r="C25" s="13">
        <f>E20</f>
        <v>26500</v>
      </c>
      <c r="D25" s="12"/>
      <c r="E25" s="12"/>
      <c r="F25" s="12" t="s">
        <v>31</v>
      </c>
      <c r="G25" s="13">
        <f>G20</f>
        <v>24500</v>
      </c>
      <c r="H25" s="12"/>
      <c r="I25" s="12"/>
    </row>
    <row r="26" spans="1:9" x14ac:dyDescent="0.25">
      <c r="B26" s="12" t="s">
        <v>2</v>
      </c>
      <c r="C26" s="13"/>
      <c r="D26" s="12"/>
      <c r="E26" s="12"/>
      <c r="F26" s="12" t="s">
        <v>2</v>
      </c>
      <c r="G26" s="13"/>
      <c r="H26" s="12"/>
      <c r="I26" s="12"/>
    </row>
    <row r="27" spans="1:9" x14ac:dyDescent="0.25">
      <c r="B27" s="3" t="s">
        <v>36</v>
      </c>
      <c r="C27" s="3">
        <f>C20</f>
        <v>3000</v>
      </c>
      <c r="D27" s="3"/>
      <c r="E27" s="3"/>
      <c r="F27" s="3" t="s">
        <v>36</v>
      </c>
      <c r="G27" s="3">
        <f>C27</f>
        <v>3000</v>
      </c>
      <c r="H27" s="3"/>
      <c r="I27" s="12"/>
    </row>
    <row r="28" spans="1:9" x14ac:dyDescent="0.25">
      <c r="B28" s="12" t="s">
        <v>32</v>
      </c>
      <c r="C28" s="14">
        <v>0.1</v>
      </c>
      <c r="D28" s="13">
        <f>C25*C28</f>
        <v>2650</v>
      </c>
      <c r="E28" s="12"/>
      <c r="F28" s="12" t="s">
        <v>32</v>
      </c>
      <c r="G28" s="14">
        <v>0.1</v>
      </c>
      <c r="H28" s="13">
        <f>D28</f>
        <v>2650</v>
      </c>
      <c r="I28" s="12"/>
    </row>
    <row r="29" spans="1:9" x14ac:dyDescent="0.25">
      <c r="B29" s="15" t="s">
        <v>33</v>
      </c>
      <c r="C29" s="12" t="s">
        <v>34</v>
      </c>
      <c r="D29" s="12"/>
      <c r="E29" s="12"/>
      <c r="F29" s="15" t="s">
        <v>33</v>
      </c>
      <c r="G29" s="13"/>
      <c r="H29" s="12"/>
      <c r="I29" s="12"/>
    </row>
    <row r="30" spans="1:9" x14ac:dyDescent="0.25">
      <c r="B30" s="19">
        <v>43291</v>
      </c>
      <c r="C30" s="3"/>
      <c r="D30" s="3">
        <v>23850</v>
      </c>
      <c r="E30" s="3"/>
      <c r="F30" s="19">
        <v>43291</v>
      </c>
      <c r="G30" s="3"/>
      <c r="H30" s="3">
        <v>23850</v>
      </c>
      <c r="I30" s="12"/>
    </row>
    <row r="31" spans="1:9" x14ac:dyDescent="0.25">
      <c r="B31" s="3" t="s">
        <v>36</v>
      </c>
      <c r="C31" s="3"/>
      <c r="D31" s="3">
        <v>3000</v>
      </c>
      <c r="E31" s="3"/>
      <c r="F31" s="3" t="s">
        <v>36</v>
      </c>
      <c r="G31" s="3"/>
      <c r="H31" s="3">
        <v>3000</v>
      </c>
      <c r="I31" s="12"/>
    </row>
    <row r="32" spans="1:9" x14ac:dyDescent="0.25">
      <c r="B32" s="16"/>
      <c r="C32" s="12"/>
      <c r="D32" s="12"/>
      <c r="E32" s="12"/>
      <c r="F32" s="16"/>
      <c r="G32" s="12"/>
      <c r="H32" s="12"/>
      <c r="I32" s="12"/>
    </row>
    <row r="33" spans="2:9" x14ac:dyDescent="0.25">
      <c r="B33" s="17"/>
      <c r="C33" s="12"/>
      <c r="D33" s="12"/>
      <c r="E33" s="12"/>
      <c r="F33" s="3"/>
      <c r="G33" s="3"/>
      <c r="H33" s="3"/>
      <c r="I33" s="12"/>
    </row>
    <row r="34" spans="2:9" x14ac:dyDescent="0.25">
      <c r="B34" s="15" t="s">
        <v>23</v>
      </c>
      <c r="C34" s="18">
        <f>C25+C26+C27</f>
        <v>29500</v>
      </c>
      <c r="D34" s="18">
        <f>SUM(D28:D33)</f>
        <v>29500</v>
      </c>
      <c r="E34" s="18">
        <f>C34-D34</f>
        <v>0</v>
      </c>
      <c r="F34" s="15" t="s">
        <v>23</v>
      </c>
      <c r="G34" s="18">
        <f>G25+G26+G27</f>
        <v>27500</v>
      </c>
      <c r="H34" s="18">
        <f>SUM(H28:H33)</f>
        <v>29500</v>
      </c>
      <c r="I34" s="13">
        <f>G34-H34</f>
        <v>-2000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K35" sqref="K35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102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>
        <v>300</v>
      </c>
      <c r="D7" s="3">
        <v>2000</v>
      </c>
      <c r="E7" s="3">
        <v>2000</v>
      </c>
      <c r="F7" s="3">
        <f t="shared" si="0"/>
        <v>4000</v>
      </c>
      <c r="G7" s="3">
        <v>4000</v>
      </c>
      <c r="H7" s="24">
        <f t="shared" si="1"/>
        <v>0</v>
      </c>
    </row>
    <row r="8" spans="1:9" x14ac:dyDescent="0.25">
      <c r="A8" s="3">
        <v>4</v>
      </c>
      <c r="B8" s="3" t="s">
        <v>70</v>
      </c>
      <c r="C8" s="3">
        <v>300</v>
      </c>
      <c r="D8" s="3">
        <v>4000</v>
      </c>
      <c r="E8" s="3">
        <v>2000</v>
      </c>
      <c r="F8" s="3">
        <f t="shared" si="0"/>
        <v>6000</v>
      </c>
      <c r="G8" s="3">
        <v>2000</v>
      </c>
      <c r="H8" s="24">
        <f>F8-G8</f>
        <v>4000</v>
      </c>
    </row>
    <row r="9" spans="1:9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 t="shared" si="0"/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3" t="s">
        <v>83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>
        <v>4000</v>
      </c>
      <c r="E11" s="3">
        <v>4000</v>
      </c>
      <c r="F11" s="3">
        <f t="shared" si="0"/>
        <v>8000</v>
      </c>
      <c r="G11" s="3">
        <v>4000</v>
      </c>
      <c r="H11" s="24">
        <f t="shared" si="1"/>
        <v>4000</v>
      </c>
    </row>
    <row r="12" spans="1:9" x14ac:dyDescent="0.25">
      <c r="A12" s="3">
        <v>9</v>
      </c>
      <c r="B12" s="3" t="s">
        <v>56</v>
      </c>
      <c r="C12" s="3">
        <v>300</v>
      </c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  <c r="I12" t="s">
        <v>51</v>
      </c>
    </row>
    <row r="13" spans="1:9" x14ac:dyDescent="0.25">
      <c r="A13" s="3">
        <v>10</v>
      </c>
      <c r="B13" s="42" t="s">
        <v>107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  <c r="I13" t="s">
        <v>51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>
        <v>2000</v>
      </c>
      <c r="E18" s="3">
        <v>2000</v>
      </c>
      <c r="F18" s="3">
        <f t="shared" si="0"/>
        <v>4000</v>
      </c>
      <c r="G18" s="3">
        <v>4000</v>
      </c>
      <c r="H18" s="3">
        <f>F18-G18</f>
        <v>0</v>
      </c>
    </row>
    <row r="19" spans="1:12" x14ac:dyDescent="0.25">
      <c r="A19" s="3">
        <v>16</v>
      </c>
      <c r="B19" s="3" t="s">
        <v>85</v>
      </c>
      <c r="C19" s="3"/>
      <c r="D19" s="3"/>
      <c r="E19" s="3">
        <v>3000</v>
      </c>
      <c r="F19" s="3">
        <f t="shared" si="0"/>
        <v>3000</v>
      </c>
      <c r="G19" s="3"/>
      <c r="H19" s="3">
        <f>F19-G19</f>
        <v>3000</v>
      </c>
    </row>
    <row r="20" spans="1:12" x14ac:dyDescent="0.25">
      <c r="A20" s="3">
        <v>17</v>
      </c>
      <c r="B20" s="3" t="s">
        <v>92</v>
      </c>
      <c r="C20" s="3" t="s">
        <v>51</v>
      </c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104</v>
      </c>
      <c r="C21" s="3" t="s">
        <v>51</v>
      </c>
      <c r="D21" s="3"/>
      <c r="E21" s="3">
        <v>2000</v>
      </c>
      <c r="F21" s="3">
        <f t="shared" si="0"/>
        <v>2000</v>
      </c>
      <c r="G21" s="3">
        <v>2000</v>
      </c>
      <c r="H21" s="3">
        <f t="shared" si="1"/>
        <v>0</v>
      </c>
    </row>
    <row r="22" spans="1:12" x14ac:dyDescent="0.25">
      <c r="A22" s="3">
        <v>19</v>
      </c>
      <c r="B22" s="3" t="s">
        <v>56</v>
      </c>
      <c r="C22" s="3" t="s">
        <v>51</v>
      </c>
      <c r="D22" s="3"/>
      <c r="E22" s="3">
        <v>2000</v>
      </c>
      <c r="F22" s="3">
        <f t="shared" si="0"/>
        <v>2000</v>
      </c>
      <c r="G22" s="3">
        <v>2000</v>
      </c>
      <c r="H22" s="3">
        <f t="shared" si="1"/>
        <v>0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3900</v>
      </c>
      <c r="D25" s="2"/>
      <c r="E25" s="2">
        <f>SUM(E5:E24)</f>
        <v>43500</v>
      </c>
      <c r="F25" s="2">
        <f>SUM(F5:F24)</f>
        <v>55500</v>
      </c>
      <c r="G25" s="2">
        <f>SUM(G5:G24)</f>
        <v>44500</v>
      </c>
      <c r="H25" s="2">
        <f>SUM(H5:H24)</f>
        <v>11000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103</v>
      </c>
      <c r="C30" s="35">
        <f>E25</f>
        <v>43500</v>
      </c>
      <c r="D30" s="34"/>
      <c r="E30" s="34"/>
      <c r="F30" s="34" t="s">
        <v>103</v>
      </c>
      <c r="G30" s="35">
        <f>G25</f>
        <v>44500</v>
      </c>
      <c r="H30" s="34"/>
      <c r="I30" s="34"/>
      <c r="L30" s="21"/>
    </row>
    <row r="31" spans="1:12" x14ac:dyDescent="0.25">
      <c r="B31" s="34" t="s">
        <v>2</v>
      </c>
      <c r="C31" s="35">
        <f>MARCH!E41</f>
        <v>-5900</v>
      </c>
      <c r="D31" s="34"/>
      <c r="E31" s="34"/>
      <c r="F31" s="34" t="s">
        <v>2</v>
      </c>
      <c r="G31" s="35">
        <f>MARCH!I41</f>
        <v>-17900</v>
      </c>
      <c r="H31" s="34"/>
      <c r="I31" s="34"/>
    </row>
    <row r="32" spans="1:12" x14ac:dyDescent="0.25">
      <c r="B32" s="34" t="s">
        <v>36</v>
      </c>
      <c r="C32" s="34">
        <f>C25</f>
        <v>3900</v>
      </c>
      <c r="D32" s="34"/>
      <c r="E32" s="34"/>
      <c r="F32" s="34" t="s">
        <v>36</v>
      </c>
      <c r="G32" s="34">
        <f>C32</f>
        <v>3900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4350</v>
      </c>
      <c r="E33" s="34"/>
      <c r="F33" s="34" t="s">
        <v>32</v>
      </c>
      <c r="G33" s="36">
        <v>0.1</v>
      </c>
      <c r="H33" s="35">
        <f>D33</f>
        <v>4350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105</v>
      </c>
      <c r="C35" s="34"/>
      <c r="D35" s="34">
        <v>900</v>
      </c>
      <c r="E35" s="34"/>
      <c r="F35" s="38" t="s">
        <v>105</v>
      </c>
      <c r="G35" s="34"/>
      <c r="H35" s="34">
        <v>900</v>
      </c>
      <c r="I35" s="34"/>
    </row>
    <row r="36" spans="2:9" x14ac:dyDescent="0.25">
      <c r="B36" s="3" t="s">
        <v>106</v>
      </c>
      <c r="C36" s="3"/>
      <c r="D36" s="3">
        <v>36550</v>
      </c>
      <c r="E36" s="3"/>
      <c r="F36" s="3" t="s">
        <v>106</v>
      </c>
      <c r="G36" s="3"/>
      <c r="H36" s="3">
        <v>36550</v>
      </c>
      <c r="I36" s="3"/>
    </row>
    <row r="37" spans="2:9" x14ac:dyDescent="0.25">
      <c r="B37" s="38" t="s">
        <v>50</v>
      </c>
      <c r="C37" s="34"/>
      <c r="D37" s="34">
        <v>4600</v>
      </c>
      <c r="E37" s="34"/>
      <c r="F37" s="38" t="s">
        <v>50</v>
      </c>
      <c r="G37" s="34"/>
      <c r="H37" s="34">
        <v>4600</v>
      </c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38"/>
      <c r="C40" s="34"/>
      <c r="D40" s="40"/>
      <c r="E40" s="34"/>
      <c r="F40" s="34"/>
      <c r="G40" s="34"/>
      <c r="H40" s="34"/>
      <c r="I40" s="34"/>
    </row>
    <row r="41" spans="2:9" x14ac:dyDescent="0.25">
      <c r="B41" s="33" t="s">
        <v>23</v>
      </c>
      <c r="C41" s="41">
        <f>C30+C31+C32-D33</f>
        <v>37150</v>
      </c>
      <c r="D41" s="41">
        <f>SUM(D35:D40)</f>
        <v>42050</v>
      </c>
      <c r="E41" s="41">
        <f>C41-D41</f>
        <v>-4900</v>
      </c>
      <c r="F41" s="33" t="s">
        <v>23</v>
      </c>
      <c r="G41" s="41">
        <f>G30+G31+G32-H33</f>
        <v>26150</v>
      </c>
      <c r="H41" s="41">
        <f>SUM(H35:H40)</f>
        <v>42050</v>
      </c>
      <c r="I41" s="41">
        <f>G41-H41</f>
        <v>-15900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G19" sqref="G19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108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1000</v>
      </c>
      <c r="H7" s="24">
        <f t="shared" si="1"/>
        <v>1000</v>
      </c>
    </row>
    <row r="8" spans="1:9" x14ac:dyDescent="0.25">
      <c r="A8" s="3">
        <v>4</v>
      </c>
      <c r="B8" s="3" t="s">
        <v>70</v>
      </c>
      <c r="C8" s="3">
        <v>300</v>
      </c>
      <c r="D8" s="3">
        <v>4000</v>
      </c>
      <c r="E8" s="3">
        <v>2000</v>
      </c>
      <c r="F8" s="3">
        <f t="shared" si="0"/>
        <v>6000</v>
      </c>
      <c r="G8" s="3">
        <v>2000</v>
      </c>
      <c r="H8" s="24">
        <f>F8-G8</f>
        <v>4000</v>
      </c>
    </row>
    <row r="9" spans="1:9" x14ac:dyDescent="0.25">
      <c r="A9" s="3">
        <v>5</v>
      </c>
      <c r="B9" s="3" t="s">
        <v>55</v>
      </c>
      <c r="C9" s="3"/>
      <c r="D9" s="3"/>
      <c r="E9" s="3">
        <v>2000</v>
      </c>
      <c r="F9" s="3">
        <f t="shared" si="0"/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3" t="s">
        <v>110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>
        <v>4000</v>
      </c>
      <c r="E11" s="3">
        <v>4000</v>
      </c>
      <c r="F11" s="3">
        <f t="shared" si="0"/>
        <v>8000</v>
      </c>
      <c r="G11" s="3"/>
      <c r="H11" s="24">
        <f t="shared" si="1"/>
        <v>8000</v>
      </c>
    </row>
    <row r="12" spans="1:9" x14ac:dyDescent="0.25">
      <c r="A12" s="3">
        <v>9</v>
      </c>
      <c r="B12" s="3" t="s">
        <v>56</v>
      </c>
      <c r="C12" s="3"/>
      <c r="D12" s="3"/>
      <c r="E12" s="3">
        <v>2000</v>
      </c>
      <c r="F12" s="3">
        <f t="shared" si="0"/>
        <v>2000</v>
      </c>
      <c r="G12" s="3"/>
      <c r="H12" s="24">
        <f t="shared" si="1"/>
        <v>2000</v>
      </c>
      <c r="I12" t="s">
        <v>51</v>
      </c>
    </row>
    <row r="13" spans="1:9" x14ac:dyDescent="0.25">
      <c r="A13" s="3">
        <v>10</v>
      </c>
      <c r="B13" s="42" t="s">
        <v>107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/>
      <c r="H14" s="24">
        <f t="shared" si="1"/>
        <v>2000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56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0"/>
        <v>2000</v>
      </c>
      <c r="G18" s="3"/>
      <c r="H18" s="3">
        <f>F18-G18</f>
        <v>2000</v>
      </c>
    </row>
    <row r="19" spans="1:12" x14ac:dyDescent="0.25">
      <c r="A19" s="3">
        <v>16</v>
      </c>
      <c r="B19" s="3" t="s">
        <v>85</v>
      </c>
      <c r="C19" s="3"/>
      <c r="D19" s="3">
        <v>3000</v>
      </c>
      <c r="E19" s="3">
        <v>3000</v>
      </c>
      <c r="F19" s="3">
        <f t="shared" si="0"/>
        <v>6000</v>
      </c>
      <c r="G19" s="3">
        <v>2700</v>
      </c>
      <c r="H19" s="3">
        <f>F19-G19</f>
        <v>3300</v>
      </c>
    </row>
    <row r="20" spans="1:12" x14ac:dyDescent="0.25">
      <c r="A20" s="3">
        <v>17</v>
      </c>
      <c r="B20" s="3" t="s">
        <v>92</v>
      </c>
      <c r="C20" s="3" t="s">
        <v>51</v>
      </c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104</v>
      </c>
      <c r="C21" s="3" t="s">
        <v>51</v>
      </c>
      <c r="D21" s="3"/>
      <c r="E21" s="3">
        <v>2000</v>
      </c>
      <c r="F21" s="3">
        <f t="shared" si="0"/>
        <v>2000</v>
      </c>
      <c r="G21" s="3">
        <v>2000</v>
      </c>
      <c r="H21" s="3">
        <f t="shared" si="1"/>
        <v>0</v>
      </c>
    </row>
    <row r="22" spans="1:12" x14ac:dyDescent="0.25">
      <c r="A22" s="3">
        <v>19</v>
      </c>
      <c r="B22" s="3" t="s">
        <v>56</v>
      </c>
      <c r="C22" s="3" t="s">
        <v>51</v>
      </c>
      <c r="D22" s="3"/>
      <c r="E22" s="3">
        <v>2000</v>
      </c>
      <c r="F22" s="3">
        <f t="shared" si="0"/>
        <v>2000</v>
      </c>
      <c r="G22" s="3">
        <v>2000</v>
      </c>
      <c r="H22" s="3">
        <f t="shared" si="1"/>
        <v>0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3300</v>
      </c>
      <c r="D25" s="2"/>
      <c r="E25" s="2">
        <f>SUM(E5:E24)</f>
        <v>43500</v>
      </c>
      <c r="F25" s="2">
        <f>SUM(F5:F24)</f>
        <v>54500</v>
      </c>
      <c r="G25" s="2">
        <f>SUM(G5:G24)</f>
        <v>32200</v>
      </c>
      <c r="H25" s="2">
        <f>SUM(H5:H24)</f>
        <v>22300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109</v>
      </c>
      <c r="C30" s="35">
        <f>E25</f>
        <v>43500</v>
      </c>
      <c r="D30" s="34"/>
      <c r="E30" s="34"/>
      <c r="F30" s="34" t="s">
        <v>109</v>
      </c>
      <c r="G30" s="35">
        <f>G25</f>
        <v>32200</v>
      </c>
      <c r="H30" s="34"/>
      <c r="I30" s="34"/>
      <c r="L30" s="21"/>
    </row>
    <row r="31" spans="1:12" x14ac:dyDescent="0.25">
      <c r="B31" s="34" t="s">
        <v>2</v>
      </c>
      <c r="C31" s="35">
        <f>'APRIL '!E41</f>
        <v>-4900</v>
      </c>
      <c r="D31" s="34"/>
      <c r="E31" s="34"/>
      <c r="F31" s="34" t="s">
        <v>2</v>
      </c>
      <c r="G31" s="35">
        <f>'APRIL '!I41</f>
        <v>-15900</v>
      </c>
      <c r="H31" s="34"/>
      <c r="I31" s="34"/>
    </row>
    <row r="32" spans="1:12" x14ac:dyDescent="0.25">
      <c r="B32" s="34" t="s">
        <v>36</v>
      </c>
      <c r="C32" s="34">
        <f>C25</f>
        <v>3300</v>
      </c>
      <c r="D32" s="34"/>
      <c r="E32" s="34"/>
      <c r="F32" s="34" t="s">
        <v>36</v>
      </c>
      <c r="G32" s="34">
        <f>C32</f>
        <v>3300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4350</v>
      </c>
      <c r="E33" s="34"/>
      <c r="F33" s="34" t="s">
        <v>32</v>
      </c>
      <c r="G33" s="36">
        <v>0.1</v>
      </c>
      <c r="H33" s="35">
        <f>D33</f>
        <v>4350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111</v>
      </c>
      <c r="C35" s="34"/>
      <c r="D35" s="34">
        <v>36350</v>
      </c>
      <c r="E35" s="34"/>
      <c r="F35" s="38" t="s">
        <v>111</v>
      </c>
      <c r="G35" s="34"/>
      <c r="H35" s="34">
        <v>36350</v>
      </c>
      <c r="I35" s="34"/>
    </row>
    <row r="36" spans="2:9" x14ac:dyDescent="0.25">
      <c r="B36" s="3" t="s">
        <v>141</v>
      </c>
      <c r="C36" s="3"/>
      <c r="D36" s="3"/>
      <c r="E36" s="3"/>
      <c r="F36" s="3" t="s">
        <v>141</v>
      </c>
      <c r="G36" s="3"/>
      <c r="H36" s="3">
        <f>D36</f>
        <v>0</v>
      </c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38"/>
      <c r="C40" s="34"/>
      <c r="D40" s="40"/>
      <c r="E40" s="34"/>
      <c r="F40" s="34"/>
      <c r="G40" s="34"/>
      <c r="H40" s="34"/>
      <c r="I40" s="34"/>
    </row>
    <row r="41" spans="2:9" x14ac:dyDescent="0.25">
      <c r="B41" s="33" t="s">
        <v>23</v>
      </c>
      <c r="C41" s="41">
        <f>C30+C31+C32-D33</f>
        <v>37550</v>
      </c>
      <c r="D41" s="41">
        <f>SUM(D35:D40)</f>
        <v>36350</v>
      </c>
      <c r="E41" s="41">
        <f>C41-D41</f>
        <v>1200</v>
      </c>
      <c r="F41" s="33" t="s">
        <v>23</v>
      </c>
      <c r="G41" s="41">
        <f>G30+G31+G32-H33</f>
        <v>15250</v>
      </c>
      <c r="H41" s="41">
        <f>SUM(H35:H40)</f>
        <v>36350</v>
      </c>
      <c r="I41" s="41">
        <f>G41-H41</f>
        <v>-21100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zoomScaleNormal="100" workbookViewId="0">
      <selection activeCell="N31" sqref="N31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112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>
        <v>300</v>
      </c>
      <c r="D7" s="3">
        <v>1000</v>
      </c>
      <c r="E7" s="3">
        <v>2000</v>
      </c>
      <c r="F7" s="3">
        <f t="shared" si="0"/>
        <v>3000</v>
      </c>
      <c r="G7" s="3">
        <v>3000</v>
      </c>
      <c r="H7" s="24">
        <f t="shared" si="1"/>
        <v>0</v>
      </c>
    </row>
    <row r="8" spans="1:9" x14ac:dyDescent="0.25">
      <c r="A8" s="3">
        <v>4</v>
      </c>
      <c r="B8" s="3" t="s">
        <v>70</v>
      </c>
      <c r="C8" s="3">
        <v>300</v>
      </c>
      <c r="D8" s="3">
        <v>4000</v>
      </c>
      <c r="E8" s="3">
        <v>2000</v>
      </c>
      <c r="F8" s="3">
        <f t="shared" si="0"/>
        <v>6000</v>
      </c>
      <c r="G8" s="3">
        <v>6000</v>
      </c>
      <c r="H8" s="24">
        <f>F8-G8</f>
        <v>0</v>
      </c>
      <c r="I8" t="s">
        <v>119</v>
      </c>
    </row>
    <row r="9" spans="1:9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24">
        <f t="shared" si="1"/>
        <v>0</v>
      </c>
    </row>
    <row r="10" spans="1:9" x14ac:dyDescent="0.25">
      <c r="A10" s="3">
        <v>6</v>
      </c>
      <c r="B10" s="3" t="s">
        <v>110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  <c r="I10" t="s">
        <v>123</v>
      </c>
    </row>
    <row r="11" spans="1:9" x14ac:dyDescent="0.25">
      <c r="A11" s="3" t="s">
        <v>37</v>
      </c>
      <c r="B11" s="3" t="s">
        <v>13</v>
      </c>
      <c r="C11" s="3"/>
      <c r="D11" s="3">
        <v>8000</v>
      </c>
      <c r="E11" s="3">
        <v>4000</v>
      </c>
      <c r="F11" s="3">
        <f t="shared" si="0"/>
        <v>12000</v>
      </c>
      <c r="G11" s="3">
        <v>6000</v>
      </c>
      <c r="H11" s="24">
        <f t="shared" si="1"/>
        <v>6000</v>
      </c>
    </row>
    <row r="12" spans="1:9" x14ac:dyDescent="0.25">
      <c r="A12" s="3">
        <v>9</v>
      </c>
      <c r="B12" s="3" t="s">
        <v>115</v>
      </c>
      <c r="C12" s="3">
        <v>300</v>
      </c>
      <c r="D12" s="3">
        <v>2000</v>
      </c>
      <c r="E12" s="3">
        <v>2000</v>
      </c>
      <c r="F12" s="3">
        <f t="shared" si="0"/>
        <v>4000</v>
      </c>
      <c r="G12" s="3">
        <v>4000</v>
      </c>
      <c r="H12" s="24">
        <f t="shared" si="1"/>
        <v>0</v>
      </c>
      <c r="I12" t="s">
        <v>114</v>
      </c>
    </row>
    <row r="13" spans="1:9" x14ac:dyDescent="0.25">
      <c r="A13" s="3">
        <v>10</v>
      </c>
      <c r="B13" s="42" t="s">
        <v>107</v>
      </c>
      <c r="C13" s="3" t="s">
        <v>51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v>2000</v>
      </c>
      <c r="E14" s="3">
        <v>2000</v>
      </c>
      <c r="F14" s="3">
        <f t="shared" si="0"/>
        <v>4000</v>
      </c>
      <c r="G14" s="3"/>
      <c r="H14" s="24">
        <f t="shared" si="1"/>
        <v>4000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56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>
        <v>2000</v>
      </c>
      <c r="E18" s="3">
        <v>2000</v>
      </c>
      <c r="F18" s="3">
        <f t="shared" si="0"/>
        <v>4000</v>
      </c>
      <c r="G18" s="3">
        <v>2000</v>
      </c>
      <c r="H18" s="3">
        <f>F18-G18</f>
        <v>2000</v>
      </c>
    </row>
    <row r="19" spans="1:12" x14ac:dyDescent="0.25">
      <c r="A19" s="3">
        <v>16</v>
      </c>
      <c r="B19" s="3" t="s">
        <v>85</v>
      </c>
      <c r="C19" s="3"/>
      <c r="D19" s="3">
        <v>3300</v>
      </c>
      <c r="E19" s="3">
        <v>3000</v>
      </c>
      <c r="F19" s="3">
        <f t="shared" si="0"/>
        <v>6300</v>
      </c>
      <c r="G19" s="3">
        <v>5900</v>
      </c>
      <c r="H19" s="3">
        <f>F19-G19</f>
        <v>400</v>
      </c>
      <c r="I19" t="s">
        <v>116</v>
      </c>
    </row>
    <row r="20" spans="1:12" x14ac:dyDescent="0.25">
      <c r="A20" s="3">
        <v>17</v>
      </c>
      <c r="B20" s="3" t="s">
        <v>92</v>
      </c>
      <c r="C20" s="3"/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  <c r="I20" t="s">
        <v>51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0"/>
        <v>0</v>
      </c>
      <c r="G21" s="3"/>
      <c r="H21" s="3">
        <f t="shared" si="1"/>
        <v>0</v>
      </c>
    </row>
    <row r="22" spans="1:12" x14ac:dyDescent="0.25">
      <c r="A22" s="3">
        <v>19</v>
      </c>
      <c r="B22" s="3" t="s">
        <v>56</v>
      </c>
      <c r="C22" s="3"/>
      <c r="D22" s="3"/>
      <c r="E22" s="3">
        <v>2000</v>
      </c>
      <c r="F22" s="3">
        <f t="shared" si="0"/>
        <v>2000</v>
      </c>
      <c r="G22" s="3">
        <v>2000</v>
      </c>
      <c r="H22" s="3">
        <f t="shared" si="1"/>
        <v>0</v>
      </c>
      <c r="I22" t="s">
        <v>51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 t="shared" ref="C25:H25" si="2">SUM(C5:C24)</f>
        <v>3600</v>
      </c>
      <c r="D25" s="2">
        <f t="shared" si="2"/>
        <v>22300</v>
      </c>
      <c r="E25" s="2">
        <f t="shared" si="2"/>
        <v>39500</v>
      </c>
      <c r="F25" s="2">
        <f t="shared" si="2"/>
        <v>61800</v>
      </c>
      <c r="G25" s="2">
        <f t="shared" si="2"/>
        <v>49400</v>
      </c>
      <c r="H25" s="2">
        <f t="shared" si="2"/>
        <v>12400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113</v>
      </c>
      <c r="C30" s="35">
        <f>E25</f>
        <v>39500</v>
      </c>
      <c r="D30" s="34"/>
      <c r="E30" s="34"/>
      <c r="F30" s="34" t="s">
        <v>113</v>
      </c>
      <c r="G30" s="35">
        <f>G25</f>
        <v>49400</v>
      </c>
      <c r="H30" s="34"/>
      <c r="I30" s="34"/>
      <c r="L30" s="21"/>
    </row>
    <row r="31" spans="1:12" x14ac:dyDescent="0.25">
      <c r="B31" s="34" t="s">
        <v>2</v>
      </c>
      <c r="C31" s="35">
        <f>'MAY '!E41</f>
        <v>1200</v>
      </c>
      <c r="D31" s="34"/>
      <c r="E31" s="34"/>
      <c r="F31" s="34" t="s">
        <v>2</v>
      </c>
      <c r="G31" s="35">
        <f>'MAY '!I41</f>
        <v>-21100</v>
      </c>
      <c r="H31" s="34"/>
      <c r="I31" s="34"/>
    </row>
    <row r="32" spans="1:12" x14ac:dyDescent="0.25">
      <c r="B32" s="34" t="s">
        <v>36</v>
      </c>
      <c r="C32" s="34">
        <f>C25</f>
        <v>3600</v>
      </c>
      <c r="D32" s="34"/>
      <c r="E32" s="34"/>
      <c r="F32" s="34" t="s">
        <v>36</v>
      </c>
      <c r="G32" s="34">
        <f>C32</f>
        <v>3600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3950</v>
      </c>
      <c r="E33" s="34"/>
      <c r="F33" s="34" t="s">
        <v>32</v>
      </c>
      <c r="G33" s="36">
        <v>0.1</v>
      </c>
      <c r="H33" s="35">
        <f>D33</f>
        <v>3950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50</v>
      </c>
      <c r="C35" s="34"/>
      <c r="D35" s="34">
        <v>5000</v>
      </c>
      <c r="E35" s="34"/>
      <c r="F35" s="38" t="s">
        <v>50</v>
      </c>
      <c r="G35" s="34"/>
      <c r="H35" s="34">
        <v>5000</v>
      </c>
      <c r="I35" s="34"/>
    </row>
    <row r="36" spans="2:9" x14ac:dyDescent="0.25">
      <c r="B36" s="3" t="s">
        <v>85</v>
      </c>
      <c r="C36" s="3"/>
      <c r="D36" s="3">
        <v>3000</v>
      </c>
      <c r="E36" s="3"/>
      <c r="F36" s="3" t="s">
        <v>85</v>
      </c>
      <c r="G36" s="3"/>
      <c r="H36" s="3">
        <v>3000</v>
      </c>
      <c r="I36" s="3"/>
    </row>
    <row r="37" spans="2:9" x14ac:dyDescent="0.25">
      <c r="B37" s="38" t="s">
        <v>70</v>
      </c>
      <c r="C37" s="34"/>
      <c r="D37" s="34">
        <v>4000</v>
      </c>
      <c r="E37" s="34"/>
      <c r="F37" s="38" t="s">
        <v>70</v>
      </c>
      <c r="G37" s="34"/>
      <c r="H37" s="34">
        <v>4000</v>
      </c>
      <c r="I37" s="34"/>
    </row>
    <row r="38" spans="2:9" x14ac:dyDescent="0.25">
      <c r="B38" s="38" t="s">
        <v>117</v>
      </c>
      <c r="C38" s="34"/>
      <c r="D38" s="34">
        <v>26900</v>
      </c>
      <c r="E38" s="34"/>
      <c r="F38" s="38" t="s">
        <v>117</v>
      </c>
      <c r="G38" s="34"/>
      <c r="H38" s="34">
        <v>26900</v>
      </c>
      <c r="I38" s="34"/>
    </row>
    <row r="39" spans="2:9" x14ac:dyDescent="0.25">
      <c r="B39" s="39" t="s">
        <v>118</v>
      </c>
      <c r="C39" s="34"/>
      <c r="D39" s="34">
        <v>2300</v>
      </c>
      <c r="E39" s="34"/>
      <c r="F39" s="39" t="s">
        <v>118</v>
      </c>
      <c r="G39" s="34"/>
      <c r="H39" s="34">
        <v>2300</v>
      </c>
      <c r="I39" s="34"/>
    </row>
    <row r="40" spans="2:9" x14ac:dyDescent="0.25">
      <c r="B40" s="39" t="s">
        <v>121</v>
      </c>
      <c r="C40" s="34"/>
      <c r="D40" s="34">
        <v>4000</v>
      </c>
      <c r="E40" s="34"/>
      <c r="F40" s="39" t="s">
        <v>121</v>
      </c>
      <c r="G40" s="34"/>
      <c r="H40" s="34">
        <v>4000</v>
      </c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40350</v>
      </c>
      <c r="D43" s="41">
        <f>SUM(D35:D42)</f>
        <v>45200</v>
      </c>
      <c r="E43" s="41">
        <f>C43-D43</f>
        <v>-4850</v>
      </c>
      <c r="F43" s="33" t="s">
        <v>23</v>
      </c>
      <c r="G43" s="41">
        <f>G30+G31+G32-H33</f>
        <v>27950</v>
      </c>
      <c r="H43" s="41">
        <f>SUM(H35:H42)</f>
        <v>45200</v>
      </c>
      <c r="I43" s="41">
        <f>G43-H43</f>
        <v>-17250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45</v>
      </c>
      <c r="D47" t="s">
        <v>47</v>
      </c>
      <c r="G47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J32" sqref="J32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12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120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 t="s">
        <v>138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12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14" si="1">F6-G6</f>
        <v>0</v>
      </c>
      <c r="I6" t="s">
        <v>51</v>
      </c>
    </row>
    <row r="7" spans="1:12" x14ac:dyDescent="0.25">
      <c r="A7" s="3">
        <v>3</v>
      </c>
      <c r="B7" s="3" t="s">
        <v>38</v>
      </c>
      <c r="C7" s="3"/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</row>
    <row r="8" spans="1:12" x14ac:dyDescent="0.25">
      <c r="A8" s="3">
        <v>4</v>
      </c>
      <c r="B8" s="3" t="s">
        <v>70</v>
      </c>
      <c r="C8" s="3">
        <v>300</v>
      </c>
      <c r="D8" s="3"/>
      <c r="E8" s="3">
        <v>2000</v>
      </c>
      <c r="F8" s="3">
        <f t="shared" si="0"/>
        <v>2000</v>
      </c>
      <c r="G8" s="3">
        <v>2000</v>
      </c>
      <c r="H8" s="24">
        <f>F8-G8</f>
        <v>0</v>
      </c>
      <c r="I8" t="s">
        <v>51</v>
      </c>
    </row>
    <row r="9" spans="1:12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24">
        <f t="shared" si="1"/>
        <v>0</v>
      </c>
    </row>
    <row r="10" spans="1:12" x14ac:dyDescent="0.25">
      <c r="A10" s="3">
        <v>6</v>
      </c>
      <c r="B10" s="3" t="s">
        <v>142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  <c r="I10" t="s">
        <v>51</v>
      </c>
    </row>
    <row r="11" spans="1:12" x14ac:dyDescent="0.25">
      <c r="A11" s="3" t="s">
        <v>37</v>
      </c>
      <c r="B11" s="3" t="s">
        <v>13</v>
      </c>
      <c r="C11" s="3"/>
      <c r="D11" s="3">
        <v>6000</v>
      </c>
      <c r="E11" s="3">
        <v>4000</v>
      </c>
      <c r="F11" s="3">
        <f t="shared" si="0"/>
        <v>10000</v>
      </c>
      <c r="G11" s="3">
        <v>10000</v>
      </c>
      <c r="H11" s="24">
        <f t="shared" si="1"/>
        <v>0</v>
      </c>
      <c r="K11">
        <f>G5+G7+G11+G14+G15+G17+G19+G24</f>
        <v>27300</v>
      </c>
      <c r="L11">
        <f>K11+K12</f>
        <v>30000</v>
      </c>
    </row>
    <row r="12" spans="1:12" x14ac:dyDescent="0.25">
      <c r="A12" s="3">
        <v>9</v>
      </c>
      <c r="B12" s="3" t="s">
        <v>115</v>
      </c>
      <c r="C12" s="3"/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  <c r="I12" t="s">
        <v>51</v>
      </c>
      <c r="K12">
        <v>2700</v>
      </c>
    </row>
    <row r="13" spans="1:12" x14ac:dyDescent="0.25">
      <c r="A13" s="3">
        <v>10</v>
      </c>
      <c r="B13" s="42" t="s">
        <v>107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  <c r="I13" t="s">
        <v>51</v>
      </c>
      <c r="K13">
        <v>4061</v>
      </c>
    </row>
    <row r="14" spans="1:12" x14ac:dyDescent="0.25">
      <c r="A14" s="3">
        <v>11</v>
      </c>
      <c r="B14" s="3" t="s">
        <v>35</v>
      </c>
      <c r="C14" s="3">
        <v>300</v>
      </c>
      <c r="D14" s="3">
        <v>4000</v>
      </c>
      <c r="E14" s="3">
        <v>2000</v>
      </c>
      <c r="F14" s="3">
        <f t="shared" si="0"/>
        <v>6000</v>
      </c>
      <c r="G14" s="3">
        <v>4000</v>
      </c>
      <c r="H14" s="24">
        <f t="shared" si="1"/>
        <v>2000</v>
      </c>
      <c r="K14">
        <v>20300</v>
      </c>
    </row>
    <row r="15" spans="1:12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  <c r="K15">
        <v>14000</v>
      </c>
    </row>
    <row r="16" spans="1:12" x14ac:dyDescent="0.25">
      <c r="A16" s="3">
        <v>13</v>
      </c>
      <c r="B16" s="3" t="s">
        <v>56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  <c r="I16" t="s">
        <v>51</v>
      </c>
      <c r="K16">
        <v>3350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  <c r="K17">
        <f>L11-K13-K14-K16-K15</f>
        <v>-11711</v>
      </c>
    </row>
    <row r="18" spans="1:12" x14ac:dyDescent="0.25">
      <c r="A18" s="3">
        <v>15</v>
      </c>
      <c r="B18" s="3" t="s">
        <v>19</v>
      </c>
      <c r="C18" s="3"/>
      <c r="D18" s="3">
        <v>2000</v>
      </c>
      <c r="E18" s="3">
        <v>2000</v>
      </c>
      <c r="F18" s="3">
        <f t="shared" si="0"/>
        <v>4000</v>
      </c>
      <c r="G18" s="3">
        <v>4000</v>
      </c>
      <c r="H18" s="3">
        <f>F18-G18</f>
        <v>0</v>
      </c>
      <c r="I18" t="s">
        <v>51</v>
      </c>
    </row>
    <row r="19" spans="1:12" x14ac:dyDescent="0.25">
      <c r="A19" s="3">
        <v>16</v>
      </c>
      <c r="B19" s="3" t="s">
        <v>85</v>
      </c>
      <c r="C19" s="3"/>
      <c r="D19" s="3">
        <v>400</v>
      </c>
      <c r="E19" s="3">
        <v>3000</v>
      </c>
      <c r="F19" s="3">
        <f t="shared" si="0"/>
        <v>3400</v>
      </c>
      <c r="G19" s="3">
        <v>2800</v>
      </c>
      <c r="H19" s="3">
        <f>F19-G19</f>
        <v>600</v>
      </c>
    </row>
    <row r="20" spans="1:12" x14ac:dyDescent="0.25">
      <c r="A20" s="3">
        <v>17</v>
      </c>
      <c r="B20" s="3"/>
      <c r="C20" s="3"/>
      <c r="D20" s="3"/>
      <c r="E20" s="3"/>
      <c r="F20" s="3"/>
      <c r="G20" s="3"/>
      <c r="H20" s="3"/>
    </row>
    <row r="21" spans="1:12" x14ac:dyDescent="0.25">
      <c r="A21" s="3">
        <v>18</v>
      </c>
      <c r="B21" s="3"/>
      <c r="C21" s="3"/>
      <c r="D21" s="3"/>
      <c r="E21" s="3"/>
      <c r="F21" s="3"/>
      <c r="G21" s="3"/>
      <c r="H21" s="3"/>
    </row>
    <row r="22" spans="1:12" x14ac:dyDescent="0.25">
      <c r="A22" s="3">
        <v>19</v>
      </c>
      <c r="B22" s="3"/>
      <c r="C22" s="3"/>
      <c r="D22" s="3"/>
      <c r="E22" s="3"/>
      <c r="F22" s="3"/>
      <c r="G22" s="3"/>
      <c r="H22" s="3"/>
    </row>
    <row r="23" spans="1:12" x14ac:dyDescent="0.25">
      <c r="A23" s="3">
        <v>20</v>
      </c>
      <c r="B23" s="3"/>
      <c r="C23" s="3"/>
      <c r="D23" s="3"/>
      <c r="E23" s="3"/>
      <c r="F23" s="3"/>
      <c r="G23" s="3"/>
      <c r="H23" s="3"/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 t="shared" ref="C25:H25" si="2">SUM(C5:C24)</f>
        <v>2700</v>
      </c>
      <c r="D25" s="2">
        <f t="shared" si="2"/>
        <v>12400</v>
      </c>
      <c r="E25" s="2">
        <f t="shared" si="2"/>
        <v>33500</v>
      </c>
      <c r="F25" s="2">
        <f t="shared" si="2"/>
        <v>45900</v>
      </c>
      <c r="G25" s="2">
        <f t="shared" si="2"/>
        <v>43300</v>
      </c>
      <c r="H25" s="2">
        <f t="shared" si="2"/>
        <v>2600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31</v>
      </c>
      <c r="C30" s="35">
        <f>E25</f>
        <v>33500</v>
      </c>
      <c r="D30" s="34"/>
      <c r="E30" s="34"/>
      <c r="F30" s="34" t="s">
        <v>31</v>
      </c>
      <c r="G30" s="35">
        <f>G25</f>
        <v>43300</v>
      </c>
      <c r="H30" s="34"/>
      <c r="I30" s="34"/>
      <c r="L30" s="21"/>
    </row>
    <row r="31" spans="1:12" x14ac:dyDescent="0.25">
      <c r="B31" s="34" t="s">
        <v>2</v>
      </c>
      <c r="C31" s="35">
        <f>'JUNE '!E43</f>
        <v>-4850</v>
      </c>
      <c r="D31" s="34"/>
      <c r="E31" s="34"/>
      <c r="F31" s="34" t="s">
        <v>2</v>
      </c>
      <c r="G31" s="35">
        <f>'JUNE '!I43</f>
        <v>-17250</v>
      </c>
      <c r="H31" s="34"/>
      <c r="I31" s="34"/>
    </row>
    <row r="32" spans="1:12" x14ac:dyDescent="0.25">
      <c r="B32" s="34" t="s">
        <v>36</v>
      </c>
      <c r="C32" s="34">
        <f>C25</f>
        <v>2700</v>
      </c>
      <c r="D32" s="34"/>
      <c r="E32" s="34"/>
      <c r="F32" s="34" t="s">
        <v>36</v>
      </c>
      <c r="G32" s="34">
        <f>C32</f>
        <v>2700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3350</v>
      </c>
      <c r="E33" s="34"/>
      <c r="F33" s="34" t="s">
        <v>32</v>
      </c>
      <c r="G33" s="36">
        <v>0.1</v>
      </c>
      <c r="H33" s="35">
        <f>D33</f>
        <v>3350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122</v>
      </c>
      <c r="C35" s="34"/>
      <c r="D35" s="34">
        <v>4061</v>
      </c>
      <c r="E35" s="34"/>
      <c r="F35" s="38" t="s">
        <v>122</v>
      </c>
      <c r="G35" s="34"/>
      <c r="H35" s="34">
        <v>4061</v>
      </c>
      <c r="I35" s="34"/>
    </row>
    <row r="36" spans="2:9" x14ac:dyDescent="0.25">
      <c r="B36" s="3" t="s">
        <v>124</v>
      </c>
      <c r="C36" s="3"/>
      <c r="D36" s="3">
        <v>20300</v>
      </c>
      <c r="E36" s="3"/>
      <c r="F36" s="3" t="s">
        <v>124</v>
      </c>
      <c r="G36" s="3"/>
      <c r="H36" s="3">
        <v>20300</v>
      </c>
      <c r="I36" s="3"/>
    </row>
    <row r="37" spans="2:9" x14ac:dyDescent="0.25">
      <c r="B37" s="38" t="s">
        <v>50</v>
      </c>
      <c r="C37" s="34"/>
      <c r="D37" s="34">
        <f>E18+E16+E13+E12+E10+E8+E6</f>
        <v>14000</v>
      </c>
      <c r="E37" s="34"/>
      <c r="F37" s="38" t="s">
        <v>50</v>
      </c>
      <c r="G37" s="34"/>
      <c r="H37" s="34">
        <v>14000</v>
      </c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39"/>
      <c r="C40" s="34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28000</v>
      </c>
      <c r="D43" s="41">
        <f>SUM(D35:D42)</f>
        <v>38361</v>
      </c>
      <c r="E43" s="41">
        <f>C43-D43</f>
        <v>-10361</v>
      </c>
      <c r="F43" s="33" t="s">
        <v>23</v>
      </c>
      <c r="G43" s="41">
        <f>G30+G31+G32-H33</f>
        <v>25400</v>
      </c>
      <c r="H43" s="41">
        <f>SUM(H35:H42)</f>
        <v>38361</v>
      </c>
      <c r="I43" s="41">
        <f>G43-H43</f>
        <v>-12961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45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F20" sqref="F20"/>
    </sheetView>
  </sheetViews>
  <sheetFormatPr defaultRowHeight="15" x14ac:dyDescent="0.25"/>
  <cols>
    <col min="2" max="2" width="21.42578125" customWidth="1"/>
    <col min="3" max="3" width="14.140625" customWidth="1"/>
    <col min="4" max="4" width="10.140625" bestFit="1" customWidth="1"/>
  </cols>
  <sheetData>
    <row r="1" spans="1:11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1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1" x14ac:dyDescent="0.25">
      <c r="A3" s="1"/>
      <c r="B3" s="1"/>
      <c r="C3" s="1" t="s">
        <v>127</v>
      </c>
      <c r="D3" s="1"/>
      <c r="E3" s="1"/>
      <c r="F3" s="1"/>
      <c r="G3" s="1"/>
      <c r="H3" s="1"/>
    </row>
    <row r="4" spans="1:11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1" x14ac:dyDescent="0.25">
      <c r="A5" s="3">
        <v>1</v>
      </c>
      <c r="B5" s="3"/>
      <c r="C5" s="3"/>
      <c r="D5" s="3"/>
      <c r="E5" s="3"/>
      <c r="F5" s="3"/>
      <c r="G5" s="3"/>
      <c r="H5" s="3"/>
    </row>
    <row r="6" spans="1:11" x14ac:dyDescent="0.25">
      <c r="A6" s="3">
        <v>2</v>
      </c>
      <c r="B6" s="3" t="s">
        <v>132</v>
      </c>
      <c r="C6" s="3">
        <v>300</v>
      </c>
      <c r="D6" s="3"/>
      <c r="E6" s="3">
        <v>2000</v>
      </c>
      <c r="F6" s="3">
        <f>C6+D6+E6</f>
        <v>2300</v>
      </c>
      <c r="G6" s="3">
        <v>2300</v>
      </c>
      <c r="H6" s="3">
        <f t="shared" ref="H6:H25" si="0">F6-G6</f>
        <v>0</v>
      </c>
    </row>
    <row r="7" spans="1:11" x14ac:dyDescent="0.25">
      <c r="A7" s="3">
        <v>3</v>
      </c>
      <c r="B7" s="3" t="s">
        <v>38</v>
      </c>
      <c r="C7" s="3">
        <v>300</v>
      </c>
      <c r="D7" s="3">
        <f>'JULY  '!H7:H27</f>
        <v>0</v>
      </c>
      <c r="E7" s="3">
        <v>2000</v>
      </c>
      <c r="F7" s="3">
        <f t="shared" ref="F7:F24" si="1">C7+D7+E7</f>
        <v>2300</v>
      </c>
      <c r="G7" s="3">
        <v>1000</v>
      </c>
      <c r="H7" s="3">
        <f t="shared" si="0"/>
        <v>1300</v>
      </c>
    </row>
    <row r="8" spans="1:11" x14ac:dyDescent="0.25">
      <c r="A8" s="3">
        <v>4</v>
      </c>
      <c r="B8" s="3" t="s">
        <v>70</v>
      </c>
      <c r="C8" s="3">
        <v>300</v>
      </c>
      <c r="D8" s="3">
        <f>'JULY  '!H8:H28</f>
        <v>0</v>
      </c>
      <c r="E8" s="3">
        <v>2000</v>
      </c>
      <c r="F8" s="3">
        <f t="shared" si="1"/>
        <v>2300</v>
      </c>
      <c r="G8" s="3"/>
      <c r="H8" s="3">
        <f t="shared" si="0"/>
        <v>2300</v>
      </c>
    </row>
    <row r="9" spans="1:11" x14ac:dyDescent="0.25">
      <c r="A9" s="3">
        <v>5</v>
      </c>
      <c r="B9" s="3" t="s">
        <v>56</v>
      </c>
      <c r="C9" s="3">
        <v>300</v>
      </c>
      <c r="D9" s="3">
        <f>'JULY  '!H9:H29</f>
        <v>0</v>
      </c>
      <c r="E9" s="3">
        <v>2000</v>
      </c>
      <c r="F9" s="3">
        <f t="shared" si="1"/>
        <v>2300</v>
      </c>
      <c r="G9" s="3">
        <v>2300</v>
      </c>
      <c r="H9" s="3">
        <f t="shared" si="0"/>
        <v>0</v>
      </c>
      <c r="I9" t="s">
        <v>51</v>
      </c>
    </row>
    <row r="10" spans="1:11" x14ac:dyDescent="0.25">
      <c r="A10" s="3">
        <v>6</v>
      </c>
      <c r="B10" s="3" t="s">
        <v>133</v>
      </c>
      <c r="C10" s="3">
        <v>300</v>
      </c>
      <c r="D10" s="3"/>
      <c r="E10" s="3">
        <v>2000</v>
      </c>
      <c r="F10" s="3">
        <f t="shared" si="1"/>
        <v>2300</v>
      </c>
      <c r="G10" s="3">
        <v>2000</v>
      </c>
      <c r="H10" s="3">
        <f t="shared" si="0"/>
        <v>300</v>
      </c>
    </row>
    <row r="11" spans="1:11" x14ac:dyDescent="0.25">
      <c r="A11" s="3" t="s">
        <v>37</v>
      </c>
      <c r="B11" s="3" t="s">
        <v>130</v>
      </c>
      <c r="C11" s="3"/>
      <c r="D11" s="3"/>
      <c r="E11" s="3">
        <v>4000</v>
      </c>
      <c r="F11" s="3">
        <f t="shared" si="1"/>
        <v>4000</v>
      </c>
      <c r="G11" s="3"/>
      <c r="H11" s="3">
        <f t="shared" si="0"/>
        <v>4000</v>
      </c>
    </row>
    <row r="12" spans="1:11" x14ac:dyDescent="0.25">
      <c r="A12" s="3">
        <v>9</v>
      </c>
      <c r="B12" s="3" t="s">
        <v>115</v>
      </c>
      <c r="C12" s="3">
        <v>300</v>
      </c>
      <c r="D12" s="3">
        <f>'JULY  '!H12:H32</f>
        <v>0</v>
      </c>
      <c r="E12" s="3">
        <v>2000</v>
      </c>
      <c r="F12" s="3">
        <f t="shared" si="1"/>
        <v>2300</v>
      </c>
      <c r="G12" s="3">
        <v>2300</v>
      </c>
      <c r="H12" s="3">
        <f t="shared" si="0"/>
        <v>0</v>
      </c>
      <c r="I12" t="s">
        <v>51</v>
      </c>
    </row>
    <row r="13" spans="1:11" x14ac:dyDescent="0.25">
      <c r="A13" s="3">
        <v>10</v>
      </c>
      <c r="B13" s="42" t="s">
        <v>107</v>
      </c>
      <c r="C13" s="3">
        <v>300</v>
      </c>
      <c r="D13" s="3">
        <f>'JULY  '!H13:H33</f>
        <v>0</v>
      </c>
      <c r="E13" s="3">
        <v>2000</v>
      </c>
      <c r="F13" s="3">
        <f t="shared" si="1"/>
        <v>2300</v>
      </c>
      <c r="G13" s="3">
        <v>2300</v>
      </c>
      <c r="H13" s="3">
        <f t="shared" si="0"/>
        <v>0</v>
      </c>
      <c r="I13" t="s">
        <v>51</v>
      </c>
    </row>
    <row r="14" spans="1:11" x14ac:dyDescent="0.25">
      <c r="A14" s="3">
        <v>11</v>
      </c>
      <c r="B14" s="3" t="s">
        <v>35</v>
      </c>
      <c r="C14" s="3">
        <v>300</v>
      </c>
      <c r="D14" s="3">
        <f>'JULY  '!H14:H34</f>
        <v>2000</v>
      </c>
      <c r="E14" s="3">
        <v>2000</v>
      </c>
      <c r="F14" s="3">
        <f t="shared" si="1"/>
        <v>4300</v>
      </c>
      <c r="G14" s="3">
        <v>2300</v>
      </c>
      <c r="H14" s="3">
        <f t="shared" si="0"/>
        <v>2000</v>
      </c>
    </row>
    <row r="15" spans="1:11" x14ac:dyDescent="0.25">
      <c r="A15" s="3">
        <v>12</v>
      </c>
      <c r="B15" s="3" t="s">
        <v>16</v>
      </c>
      <c r="C15" s="3">
        <v>300</v>
      </c>
      <c r="D15" s="3">
        <f>'JULY  '!H15:H35</f>
        <v>0</v>
      </c>
      <c r="E15" s="3">
        <v>2000</v>
      </c>
      <c r="F15" s="3">
        <f t="shared" si="1"/>
        <v>2300</v>
      </c>
      <c r="G15" s="3">
        <v>2300</v>
      </c>
      <c r="H15" s="3">
        <f t="shared" si="0"/>
        <v>0</v>
      </c>
      <c r="K15">
        <f>G6+G7+G10+G14+G15+G17+G18+G19</f>
        <v>17700</v>
      </c>
    </row>
    <row r="16" spans="1:11" x14ac:dyDescent="0.25">
      <c r="A16" s="3">
        <v>13</v>
      </c>
      <c r="B16" s="3" t="s">
        <v>16</v>
      </c>
      <c r="C16" s="3">
        <v>300</v>
      </c>
      <c r="D16" s="3">
        <f>'JULY  '!H16:H36</f>
        <v>0</v>
      </c>
      <c r="E16" s="3">
        <v>2000</v>
      </c>
      <c r="F16" s="3">
        <f t="shared" si="1"/>
        <v>2300</v>
      </c>
      <c r="G16" s="3">
        <v>1300</v>
      </c>
      <c r="H16" s="3">
        <f t="shared" si="0"/>
        <v>1000</v>
      </c>
      <c r="I16" t="s">
        <v>51</v>
      </c>
      <c r="K16">
        <v>7000</v>
      </c>
    </row>
    <row r="17" spans="1:13" x14ac:dyDescent="0.25">
      <c r="A17" s="3">
        <v>14</v>
      </c>
      <c r="B17" s="3" t="s">
        <v>57</v>
      </c>
      <c r="C17" s="3">
        <v>300</v>
      </c>
      <c r="D17" s="3">
        <f>'JULY  '!H17:H37</f>
        <v>0</v>
      </c>
      <c r="E17" s="3">
        <v>2000</v>
      </c>
      <c r="F17" s="3">
        <f t="shared" si="1"/>
        <v>2300</v>
      </c>
      <c r="G17" s="3">
        <v>2300</v>
      </c>
      <c r="H17" s="3">
        <f t="shared" si="0"/>
        <v>0</v>
      </c>
      <c r="K17">
        <v>15839</v>
      </c>
    </row>
    <row r="18" spans="1:13" x14ac:dyDescent="0.25">
      <c r="A18" s="3">
        <v>15</v>
      </c>
      <c r="B18" s="3" t="s">
        <v>19</v>
      </c>
      <c r="C18" s="3">
        <v>300</v>
      </c>
      <c r="D18" s="3">
        <f>'JULY  '!H18:H38</f>
        <v>0</v>
      </c>
      <c r="E18" s="3">
        <v>2000</v>
      </c>
      <c r="F18" s="3">
        <f t="shared" si="1"/>
        <v>2300</v>
      </c>
      <c r="G18" s="3">
        <v>2300</v>
      </c>
      <c r="H18" s="3">
        <f t="shared" si="0"/>
        <v>0</v>
      </c>
      <c r="K18">
        <v>4800</v>
      </c>
    </row>
    <row r="19" spans="1:13" x14ac:dyDescent="0.25">
      <c r="A19" s="3">
        <v>16</v>
      </c>
      <c r="B19" s="3" t="s">
        <v>85</v>
      </c>
      <c r="C19" s="3">
        <v>300</v>
      </c>
      <c r="D19" s="3">
        <f>'JULY  '!H19:H39</f>
        <v>600</v>
      </c>
      <c r="E19" s="3">
        <v>3000</v>
      </c>
      <c r="F19" s="3">
        <f>C19+D19+E19</f>
        <v>3900</v>
      </c>
      <c r="G19" s="3">
        <f>2900+300</f>
        <v>3200</v>
      </c>
      <c r="H19" s="3">
        <f t="shared" si="0"/>
        <v>700</v>
      </c>
      <c r="I19" t="s">
        <v>144</v>
      </c>
      <c r="K19">
        <v>3700</v>
      </c>
    </row>
    <row r="20" spans="1:13" x14ac:dyDescent="0.25">
      <c r="A20" s="3">
        <v>17</v>
      </c>
      <c r="B20" s="3" t="s">
        <v>85</v>
      </c>
      <c r="C20" s="3">
        <v>300</v>
      </c>
      <c r="D20" s="3">
        <f>'JULY  '!H20:H40</f>
        <v>0</v>
      </c>
      <c r="E20" s="3">
        <v>2000</v>
      </c>
      <c r="F20" s="3">
        <f>C20+D20+E20</f>
        <v>2300</v>
      </c>
      <c r="G20" s="3">
        <v>2300</v>
      </c>
      <c r="H20" s="3">
        <f t="shared" si="0"/>
        <v>0</v>
      </c>
      <c r="I20" t="s">
        <v>51</v>
      </c>
    </row>
    <row r="21" spans="1:13" x14ac:dyDescent="0.25">
      <c r="A21" s="3">
        <v>18</v>
      </c>
      <c r="B21" s="3" t="s">
        <v>56</v>
      </c>
      <c r="C21" s="3">
        <v>300</v>
      </c>
      <c r="D21" s="3">
        <f>'JULY  '!H21:H41</f>
        <v>0</v>
      </c>
      <c r="E21" s="3">
        <v>2000</v>
      </c>
      <c r="F21" s="3">
        <f t="shared" si="1"/>
        <v>2300</v>
      </c>
      <c r="G21" s="3"/>
      <c r="H21" s="3">
        <f t="shared" si="0"/>
        <v>2300</v>
      </c>
      <c r="K21">
        <f>K15-K16-K17-K18-K19</f>
        <v>-13639</v>
      </c>
      <c r="L21">
        <f>'JULY  '!K17</f>
        <v>-11711</v>
      </c>
      <c r="M21">
        <f>K21+L21</f>
        <v>-25350</v>
      </c>
    </row>
    <row r="22" spans="1:13" x14ac:dyDescent="0.25">
      <c r="A22" s="3">
        <v>19</v>
      </c>
      <c r="B22" s="3"/>
      <c r="C22" s="3"/>
      <c r="D22" s="3">
        <f>'JULY  '!H22:H42</f>
        <v>0</v>
      </c>
      <c r="E22" s="3"/>
      <c r="F22" s="3">
        <f t="shared" si="1"/>
        <v>0</v>
      </c>
      <c r="G22" s="3"/>
      <c r="H22" s="3">
        <f t="shared" si="0"/>
        <v>0</v>
      </c>
    </row>
    <row r="23" spans="1:13" x14ac:dyDescent="0.25">
      <c r="A23" s="3">
        <v>20</v>
      </c>
      <c r="B23" s="3"/>
      <c r="C23" s="3"/>
      <c r="D23" s="3">
        <f>'JULY  '!H23:H43</f>
        <v>0</v>
      </c>
      <c r="E23" s="3"/>
      <c r="F23" s="3">
        <f t="shared" si="1"/>
        <v>0</v>
      </c>
      <c r="G23" s="3"/>
      <c r="H23" s="3">
        <f t="shared" si="0"/>
        <v>0</v>
      </c>
    </row>
    <row r="24" spans="1:13" x14ac:dyDescent="0.25">
      <c r="A24" s="3">
        <v>21</v>
      </c>
      <c r="B24" s="3" t="s">
        <v>97</v>
      </c>
      <c r="C24" s="3">
        <v>300</v>
      </c>
      <c r="D24" s="3">
        <f>'JULY  '!H24:H44</f>
        <v>0</v>
      </c>
      <c r="E24" s="3">
        <v>2000</v>
      </c>
      <c r="F24" s="3">
        <f t="shared" si="1"/>
        <v>2300</v>
      </c>
      <c r="G24" s="3">
        <v>2300</v>
      </c>
      <c r="H24" s="3">
        <f t="shared" si="0"/>
        <v>0</v>
      </c>
      <c r="I24" t="s">
        <v>51</v>
      </c>
    </row>
    <row r="25" spans="1:13" x14ac:dyDescent="0.25">
      <c r="A25" s="3"/>
      <c r="B25" s="2" t="s">
        <v>23</v>
      </c>
      <c r="C25" s="2">
        <f>SUM(C5:C24)</f>
        <v>4800</v>
      </c>
      <c r="D25" s="3">
        <f>'JULY  '!H25:H45</f>
        <v>2600</v>
      </c>
      <c r="E25" s="2">
        <f>SUM(E5:E24)</f>
        <v>37000</v>
      </c>
      <c r="F25" s="3">
        <f>C25+D25+E25</f>
        <v>44400</v>
      </c>
      <c r="G25" s="2">
        <f>SUM(G5:G24)</f>
        <v>30500</v>
      </c>
      <c r="H25" s="3">
        <f t="shared" si="0"/>
        <v>13900</v>
      </c>
      <c r="K25">
        <f>E25+C25</f>
        <v>41800</v>
      </c>
    </row>
    <row r="26" spans="1:13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3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3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3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3" x14ac:dyDescent="0.25">
      <c r="B30" s="34" t="s">
        <v>126</v>
      </c>
      <c r="C30" s="35">
        <f>E25</f>
        <v>37000</v>
      </c>
      <c r="D30" s="34"/>
      <c r="E30" s="34"/>
      <c r="F30" s="34" t="s">
        <v>126</v>
      </c>
      <c r="G30" s="35">
        <f>G25</f>
        <v>30500</v>
      </c>
      <c r="H30" s="34"/>
      <c r="I30" s="34"/>
    </row>
    <row r="31" spans="1:13" x14ac:dyDescent="0.25">
      <c r="B31" s="34" t="s">
        <v>2</v>
      </c>
      <c r="C31" s="35">
        <f>'JULY  '!E43</f>
        <v>-10361</v>
      </c>
      <c r="D31" s="34"/>
      <c r="E31" s="34"/>
      <c r="F31" s="34" t="s">
        <v>2</v>
      </c>
      <c r="G31" s="35">
        <f>'JULY  '!I43</f>
        <v>-12961</v>
      </c>
      <c r="H31" s="34"/>
      <c r="I31" s="34"/>
    </row>
    <row r="32" spans="1:13" x14ac:dyDescent="0.25">
      <c r="B32" s="34" t="s">
        <v>36</v>
      </c>
      <c r="C32" s="34">
        <f>C25</f>
        <v>4800</v>
      </c>
      <c r="D32" s="34"/>
      <c r="E32" s="34"/>
      <c r="F32" s="34" t="s">
        <v>36</v>
      </c>
      <c r="G32" s="34"/>
      <c r="H32" s="34"/>
      <c r="I32" s="34"/>
    </row>
    <row r="33" spans="2:13" x14ac:dyDescent="0.25">
      <c r="B33" s="34" t="s">
        <v>32</v>
      </c>
      <c r="C33" s="36">
        <v>0.1</v>
      </c>
      <c r="D33" s="35">
        <f>C33*C30</f>
        <v>3700</v>
      </c>
      <c r="E33" s="34"/>
      <c r="F33" s="34" t="s">
        <v>32</v>
      </c>
      <c r="G33" s="36">
        <v>0.1</v>
      </c>
      <c r="H33" s="35">
        <f>D33</f>
        <v>3700</v>
      </c>
      <c r="I33" s="34"/>
      <c r="M33" s="21">
        <f>C30+C32</f>
        <v>41800</v>
      </c>
    </row>
    <row r="34" spans="2:13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3" x14ac:dyDescent="0.25">
      <c r="B35" s="38" t="s">
        <v>124</v>
      </c>
      <c r="C35" s="34"/>
      <c r="D35" s="34">
        <v>7000</v>
      </c>
      <c r="E35" s="34"/>
      <c r="F35" s="38" t="s">
        <v>124</v>
      </c>
      <c r="G35" s="34"/>
      <c r="H35" s="34">
        <v>7000</v>
      </c>
      <c r="I35" s="34"/>
    </row>
    <row r="36" spans="2:13" x14ac:dyDescent="0.25">
      <c r="B36" s="3" t="s">
        <v>128</v>
      </c>
      <c r="C36" s="3" t="s">
        <v>125</v>
      </c>
      <c r="D36" s="3">
        <v>15839</v>
      </c>
      <c r="E36" s="3"/>
      <c r="F36" s="3" t="s">
        <v>128</v>
      </c>
      <c r="G36" s="3" t="s">
        <v>125</v>
      </c>
      <c r="H36" s="3">
        <v>15839</v>
      </c>
      <c r="I36" s="3"/>
    </row>
    <row r="37" spans="2:13" x14ac:dyDescent="0.25">
      <c r="B37" s="38" t="s">
        <v>129</v>
      </c>
      <c r="C37" s="34"/>
      <c r="D37" s="34">
        <v>4800</v>
      </c>
      <c r="E37" s="34"/>
      <c r="F37" s="38" t="s">
        <v>129</v>
      </c>
      <c r="G37" s="34"/>
      <c r="H37" s="34">
        <v>4800</v>
      </c>
      <c r="I37" s="34"/>
    </row>
    <row r="38" spans="2:13" x14ac:dyDescent="0.25">
      <c r="B38" s="38"/>
      <c r="C38" s="34"/>
      <c r="D38" s="34"/>
      <c r="E38" s="34"/>
      <c r="F38" s="38"/>
      <c r="G38" s="34"/>
      <c r="H38" s="34"/>
      <c r="I38" s="34"/>
    </row>
    <row r="39" spans="2:13" x14ac:dyDescent="0.25">
      <c r="B39" s="39" t="s">
        <v>131</v>
      </c>
      <c r="C39" s="34"/>
      <c r="D39" s="34">
        <f>F12+G13+G16+G20+F24</f>
        <v>10500</v>
      </c>
      <c r="E39" s="34"/>
      <c r="F39" s="39" t="s">
        <v>131</v>
      </c>
      <c r="G39" s="34"/>
      <c r="H39" s="34">
        <f>D39</f>
        <v>10500</v>
      </c>
      <c r="I39" s="34"/>
    </row>
    <row r="40" spans="2:13" x14ac:dyDescent="0.25">
      <c r="B40" s="39" t="s">
        <v>134</v>
      </c>
      <c r="C40" s="34"/>
      <c r="D40" s="34">
        <f>F9</f>
        <v>2300</v>
      </c>
      <c r="E40" s="34"/>
      <c r="F40" s="39" t="s">
        <v>134</v>
      </c>
      <c r="G40" s="34"/>
      <c r="H40" s="34">
        <v>2300</v>
      </c>
      <c r="I40" s="34"/>
    </row>
    <row r="41" spans="2:13" x14ac:dyDescent="0.25">
      <c r="B41" s="39" t="s">
        <v>136</v>
      </c>
      <c r="D41" s="34">
        <v>300</v>
      </c>
      <c r="E41" s="34"/>
      <c r="F41" s="39" t="s">
        <v>136</v>
      </c>
      <c r="G41" s="34"/>
      <c r="H41" s="34">
        <v>300</v>
      </c>
      <c r="I41" s="34"/>
    </row>
    <row r="42" spans="2:13" x14ac:dyDescent="0.25">
      <c r="B42" s="38"/>
      <c r="C42" s="34"/>
      <c r="D42" s="40"/>
      <c r="E42" s="34"/>
      <c r="F42" s="34"/>
      <c r="G42" s="34"/>
      <c r="H42" s="34"/>
      <c r="I42" s="34"/>
    </row>
    <row r="43" spans="2:13" x14ac:dyDescent="0.25">
      <c r="B43" s="33" t="s">
        <v>23</v>
      </c>
      <c r="C43" s="41">
        <f>C30+C31+C32-D33</f>
        <v>27739</v>
      </c>
      <c r="D43" s="41">
        <f>SUM(D35:D42)</f>
        <v>40739</v>
      </c>
      <c r="E43" s="41">
        <f>C43-D43</f>
        <v>-13000</v>
      </c>
      <c r="F43" s="33" t="s">
        <v>23</v>
      </c>
      <c r="G43" s="41">
        <f>G30+G31+G32-H33</f>
        <v>13839</v>
      </c>
      <c r="H43" s="41">
        <f>SUM(H35:H42)</f>
        <v>40739</v>
      </c>
      <c r="I43" s="41">
        <f>G43-H43</f>
        <v>-26900</v>
      </c>
    </row>
    <row r="45" spans="2:13" x14ac:dyDescent="0.25">
      <c r="B45" t="s">
        <v>44</v>
      </c>
      <c r="D45" t="s">
        <v>46</v>
      </c>
      <c r="G45" t="s">
        <v>48</v>
      </c>
    </row>
    <row r="47" spans="2:13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4" workbookViewId="0">
      <selection activeCell="L22" sqref="L22"/>
    </sheetView>
  </sheetViews>
  <sheetFormatPr defaultRowHeight="15" x14ac:dyDescent="0.25"/>
  <cols>
    <col min="2" max="2" width="18.140625" customWidth="1"/>
  </cols>
  <sheetData>
    <row r="1" spans="1:13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3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3" x14ac:dyDescent="0.25">
      <c r="A3" s="1"/>
      <c r="B3" s="1"/>
      <c r="C3" s="1" t="s">
        <v>139</v>
      </c>
      <c r="D3" s="1"/>
      <c r="E3" s="1"/>
      <c r="F3" s="1"/>
      <c r="G3" s="1"/>
      <c r="H3" s="1"/>
    </row>
    <row r="4" spans="1:13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3" x14ac:dyDescent="0.25">
      <c r="A5" s="3">
        <v>1</v>
      </c>
      <c r="B5" s="3"/>
      <c r="C5" s="3"/>
      <c r="D5" s="3">
        <f>AUGUST2019!H5:H25</f>
        <v>0</v>
      </c>
      <c r="E5" s="3"/>
      <c r="F5" s="3"/>
      <c r="G5" s="3"/>
      <c r="H5" s="3"/>
    </row>
    <row r="6" spans="1:13" x14ac:dyDescent="0.25">
      <c r="A6" s="3">
        <v>2</v>
      </c>
      <c r="B6" s="3" t="s">
        <v>132</v>
      </c>
      <c r="C6" s="3">
        <v>300</v>
      </c>
      <c r="D6" s="3"/>
      <c r="E6" s="3">
        <v>2000</v>
      </c>
      <c r="F6" s="3">
        <f>C6+D6+E6</f>
        <v>2300</v>
      </c>
      <c r="G6" s="3">
        <v>2300</v>
      </c>
      <c r="H6" s="3">
        <f t="shared" ref="H6:H25" si="0">F6-G6</f>
        <v>0</v>
      </c>
      <c r="I6" t="s">
        <v>150</v>
      </c>
    </row>
    <row r="7" spans="1:13" x14ac:dyDescent="0.25">
      <c r="A7" s="3">
        <v>3</v>
      </c>
      <c r="B7" s="3" t="s">
        <v>38</v>
      </c>
      <c r="C7" s="3">
        <v>300</v>
      </c>
      <c r="D7" s="3">
        <f>AUGUST2019!H7:H27</f>
        <v>1300</v>
      </c>
      <c r="E7" s="3">
        <v>2000</v>
      </c>
      <c r="F7" s="3">
        <f t="shared" ref="F7:F24" si="1">C7+D7+E7</f>
        <v>3600</v>
      </c>
      <c r="G7" s="3">
        <v>2000</v>
      </c>
      <c r="H7" s="3">
        <f t="shared" si="0"/>
        <v>1600</v>
      </c>
      <c r="K7">
        <f>G7+G10+G11+G12+G13+G14+G15+G16+G17+G18+G19+4000</f>
        <v>34000</v>
      </c>
    </row>
    <row r="8" spans="1:13" x14ac:dyDescent="0.25">
      <c r="A8" s="3">
        <v>4</v>
      </c>
      <c r="B8" s="3" t="s">
        <v>70</v>
      </c>
      <c r="C8" s="3">
        <v>300</v>
      </c>
      <c r="D8" s="3">
        <f>AUGUST2019!H8:H28</f>
        <v>2300</v>
      </c>
      <c r="E8" s="3">
        <v>2000</v>
      </c>
      <c r="F8" s="3">
        <f t="shared" si="1"/>
        <v>4600</v>
      </c>
      <c r="G8" s="3">
        <v>1300</v>
      </c>
      <c r="H8" s="3">
        <f t="shared" si="0"/>
        <v>3300</v>
      </c>
      <c r="I8" t="s">
        <v>151</v>
      </c>
      <c r="K8">
        <v>7000</v>
      </c>
    </row>
    <row r="9" spans="1:13" x14ac:dyDescent="0.25">
      <c r="A9" s="3">
        <v>5</v>
      </c>
      <c r="B9" s="3"/>
      <c r="C9" s="3"/>
      <c r="D9" s="3">
        <f>AUGUST2019!H9:H29</f>
        <v>0</v>
      </c>
      <c r="E9" s="3"/>
      <c r="F9" s="3">
        <f t="shared" si="1"/>
        <v>0</v>
      </c>
      <c r="G9" s="3"/>
      <c r="H9" s="3">
        <f t="shared" si="0"/>
        <v>0</v>
      </c>
      <c r="K9">
        <v>15280</v>
      </c>
    </row>
    <row r="10" spans="1:13" x14ac:dyDescent="0.25">
      <c r="A10" s="3">
        <v>6</v>
      </c>
      <c r="B10" s="3" t="s">
        <v>133</v>
      </c>
      <c r="C10" s="3">
        <v>300</v>
      </c>
      <c r="D10" s="3">
        <f>AUGUST2019!H10:H30</f>
        <v>300</v>
      </c>
      <c r="E10" s="3">
        <v>2000</v>
      </c>
      <c r="F10" s="3">
        <f t="shared" si="1"/>
        <v>2600</v>
      </c>
      <c r="G10" s="3">
        <v>2300</v>
      </c>
      <c r="H10" s="3">
        <f t="shared" si="0"/>
        <v>300</v>
      </c>
      <c r="K10">
        <v>3920</v>
      </c>
    </row>
    <row r="11" spans="1:13" x14ac:dyDescent="0.25">
      <c r="A11" s="3" t="s">
        <v>37</v>
      </c>
      <c r="B11" s="3" t="s">
        <v>130</v>
      </c>
      <c r="C11" s="3"/>
      <c r="D11" s="3">
        <f>AUGUST2019!H11:H31</f>
        <v>4000</v>
      </c>
      <c r="E11" s="3">
        <v>4000</v>
      </c>
      <c r="F11" s="3">
        <f t="shared" si="1"/>
        <v>8000</v>
      </c>
      <c r="G11" s="3">
        <v>5000</v>
      </c>
      <c r="H11" s="3">
        <f t="shared" si="0"/>
        <v>3000</v>
      </c>
    </row>
    <row r="12" spans="1:13" x14ac:dyDescent="0.25">
      <c r="A12" s="3">
        <v>9</v>
      </c>
      <c r="B12" s="3" t="s">
        <v>115</v>
      </c>
      <c r="C12" s="3">
        <v>300</v>
      </c>
      <c r="D12" s="3">
        <f>AUGUST2019!H12:H32</f>
        <v>0</v>
      </c>
      <c r="E12" s="3">
        <v>2000</v>
      </c>
      <c r="F12" s="3">
        <f t="shared" si="1"/>
        <v>2300</v>
      </c>
      <c r="G12" s="3">
        <v>2300</v>
      </c>
      <c r="H12" s="3">
        <f t="shared" si="0"/>
        <v>0</v>
      </c>
      <c r="K12">
        <f>K7-K8-K9-K10-K11</f>
        <v>7800</v>
      </c>
      <c r="L12">
        <f>AUGUST2019!M21</f>
        <v>-25350</v>
      </c>
      <c r="M12">
        <f>K12+L12</f>
        <v>-17550</v>
      </c>
    </row>
    <row r="13" spans="1:13" x14ac:dyDescent="0.25">
      <c r="A13" s="3">
        <v>10</v>
      </c>
      <c r="B13" s="42" t="s">
        <v>107</v>
      </c>
      <c r="C13" s="3">
        <v>300</v>
      </c>
      <c r="D13" s="3">
        <f>AUGUST2019!H13:H33</f>
        <v>0</v>
      </c>
      <c r="E13" s="3">
        <v>2000</v>
      </c>
      <c r="F13" s="3">
        <f t="shared" si="1"/>
        <v>2300</v>
      </c>
      <c r="G13" s="3">
        <v>2300</v>
      </c>
      <c r="H13" s="3">
        <f t="shared" si="0"/>
        <v>0</v>
      </c>
    </row>
    <row r="14" spans="1:13" x14ac:dyDescent="0.25">
      <c r="A14" s="3">
        <v>11</v>
      </c>
      <c r="B14" s="3" t="s">
        <v>35</v>
      </c>
      <c r="C14" s="3">
        <v>300</v>
      </c>
      <c r="D14" s="3">
        <f>AUGUST2019!H14:H34</f>
        <v>2000</v>
      </c>
      <c r="E14" s="3">
        <v>2000</v>
      </c>
      <c r="F14" s="3">
        <f t="shared" si="1"/>
        <v>4300</v>
      </c>
      <c r="G14" s="3">
        <v>4300</v>
      </c>
      <c r="H14" s="3">
        <f t="shared" si="0"/>
        <v>0</v>
      </c>
    </row>
    <row r="15" spans="1:13" x14ac:dyDescent="0.25">
      <c r="A15" s="3">
        <v>12</v>
      </c>
      <c r="B15" s="3" t="s">
        <v>16</v>
      </c>
      <c r="C15" s="3">
        <v>300</v>
      </c>
      <c r="D15" s="3">
        <f>AUGUST2019!H15:H35</f>
        <v>0</v>
      </c>
      <c r="E15" s="3">
        <v>2000</v>
      </c>
      <c r="F15" s="3">
        <f t="shared" si="1"/>
        <v>2300</v>
      </c>
      <c r="G15" s="3">
        <v>2300</v>
      </c>
      <c r="H15" s="3">
        <f t="shared" si="0"/>
        <v>0</v>
      </c>
    </row>
    <row r="16" spans="1:13" x14ac:dyDescent="0.25">
      <c r="A16" s="3">
        <v>13</v>
      </c>
      <c r="B16" s="3" t="s">
        <v>16</v>
      </c>
      <c r="C16" s="3">
        <v>300</v>
      </c>
      <c r="D16" s="3">
        <f>AUGUST2019!H16:H36</f>
        <v>1000</v>
      </c>
      <c r="E16" s="3">
        <v>2000</v>
      </c>
      <c r="F16" s="3">
        <f t="shared" si="1"/>
        <v>3300</v>
      </c>
      <c r="G16" s="3">
        <v>2400</v>
      </c>
      <c r="H16" s="3">
        <f t="shared" si="0"/>
        <v>900</v>
      </c>
    </row>
    <row r="17" spans="1:11" x14ac:dyDescent="0.25">
      <c r="A17" s="3">
        <v>14</v>
      </c>
      <c r="B17" s="3" t="s">
        <v>57</v>
      </c>
      <c r="C17" s="3">
        <v>300</v>
      </c>
      <c r="D17" s="3">
        <f>AUGUST2019!H17:H37</f>
        <v>0</v>
      </c>
      <c r="E17" s="3">
        <v>2000</v>
      </c>
      <c r="F17" s="3">
        <f t="shared" si="1"/>
        <v>2300</v>
      </c>
      <c r="G17" s="3">
        <v>2300</v>
      </c>
      <c r="H17" s="3">
        <f t="shared" si="0"/>
        <v>0</v>
      </c>
    </row>
    <row r="18" spans="1:11" x14ac:dyDescent="0.25">
      <c r="A18" s="3">
        <v>15</v>
      </c>
      <c r="B18" s="3" t="s">
        <v>19</v>
      </c>
      <c r="C18" s="3">
        <v>300</v>
      </c>
      <c r="D18" s="3">
        <f>AUGUST2019!H18:H38</f>
        <v>0</v>
      </c>
      <c r="E18" s="3">
        <v>2000</v>
      </c>
      <c r="F18" s="3">
        <f t="shared" si="1"/>
        <v>2300</v>
      </c>
      <c r="G18" s="3">
        <v>2300</v>
      </c>
      <c r="H18" s="3">
        <f t="shared" si="0"/>
        <v>0</v>
      </c>
    </row>
    <row r="19" spans="1:11" x14ac:dyDescent="0.25">
      <c r="A19" s="3">
        <v>16</v>
      </c>
      <c r="B19" s="3" t="s">
        <v>85</v>
      </c>
      <c r="C19" s="3"/>
      <c r="D19" s="3">
        <f>AUGUST2019!H19:H39</f>
        <v>700</v>
      </c>
      <c r="E19" s="3">
        <v>3000</v>
      </c>
      <c r="F19" s="3">
        <f t="shared" si="1"/>
        <v>3700</v>
      </c>
      <c r="G19" s="3">
        <v>2500</v>
      </c>
      <c r="H19" s="3">
        <f t="shared" si="0"/>
        <v>1200</v>
      </c>
    </row>
    <row r="20" spans="1:11" x14ac:dyDescent="0.25">
      <c r="A20" s="3">
        <v>17</v>
      </c>
      <c r="B20" s="3"/>
      <c r="C20" s="3"/>
      <c r="D20" s="3">
        <f>AUGUST2019!H20:H40</f>
        <v>0</v>
      </c>
      <c r="E20" s="3"/>
      <c r="F20" s="3">
        <f t="shared" si="1"/>
        <v>0</v>
      </c>
      <c r="G20" s="3"/>
      <c r="H20" s="3">
        <f t="shared" si="0"/>
        <v>0</v>
      </c>
    </row>
    <row r="21" spans="1:11" x14ac:dyDescent="0.25">
      <c r="A21" s="3">
        <v>18</v>
      </c>
      <c r="B21" s="3">
        <v>705941150</v>
      </c>
      <c r="C21" s="3">
        <v>300</v>
      </c>
      <c r="D21" s="3">
        <f>AUGUST2019!H21:H41</f>
        <v>2300</v>
      </c>
      <c r="E21" s="3">
        <v>2000</v>
      </c>
      <c r="F21" s="3">
        <f t="shared" si="1"/>
        <v>4600</v>
      </c>
      <c r="G21" s="3">
        <v>600</v>
      </c>
      <c r="H21" s="3">
        <f t="shared" si="0"/>
        <v>4000</v>
      </c>
      <c r="I21" t="s">
        <v>146</v>
      </c>
    </row>
    <row r="22" spans="1:11" x14ac:dyDescent="0.25">
      <c r="A22" s="3">
        <v>19</v>
      </c>
      <c r="B22" s="3"/>
      <c r="C22" s="3"/>
      <c r="D22" s="3">
        <f>AUGUST2019!H22:H42</f>
        <v>0</v>
      </c>
      <c r="E22" s="3"/>
      <c r="F22" s="3">
        <f t="shared" si="1"/>
        <v>0</v>
      </c>
      <c r="G22" s="3"/>
      <c r="H22" s="3">
        <f t="shared" si="0"/>
        <v>0</v>
      </c>
    </row>
    <row r="23" spans="1:11" x14ac:dyDescent="0.25">
      <c r="A23" s="3">
        <v>20</v>
      </c>
      <c r="B23" s="3" t="s">
        <v>56</v>
      </c>
      <c r="C23" s="3">
        <v>300</v>
      </c>
      <c r="D23" s="3">
        <f>AUGUST2019!H23:H43</f>
        <v>0</v>
      </c>
      <c r="E23" s="3">
        <v>2000</v>
      </c>
      <c r="F23" s="3">
        <f t="shared" si="1"/>
        <v>2300</v>
      </c>
      <c r="G23" s="3">
        <v>2300</v>
      </c>
      <c r="H23" s="3">
        <f t="shared" si="0"/>
        <v>0</v>
      </c>
      <c r="I23" t="s">
        <v>144</v>
      </c>
    </row>
    <row r="24" spans="1:11" x14ac:dyDescent="0.25">
      <c r="A24" s="3">
        <v>21</v>
      </c>
      <c r="B24" s="3" t="s">
        <v>97</v>
      </c>
      <c r="C24" s="3">
        <v>300</v>
      </c>
      <c r="D24" s="3">
        <f>AUGUST2019!H24:H44</f>
        <v>0</v>
      </c>
      <c r="E24" s="3">
        <v>2000</v>
      </c>
      <c r="F24" s="3">
        <f t="shared" si="1"/>
        <v>2300</v>
      </c>
      <c r="G24" s="3">
        <v>2300</v>
      </c>
      <c r="H24" s="3">
        <f t="shared" si="0"/>
        <v>0</v>
      </c>
      <c r="I24" t="s">
        <v>145</v>
      </c>
    </row>
    <row r="25" spans="1:11" x14ac:dyDescent="0.25">
      <c r="A25" s="3"/>
      <c r="B25" s="2" t="s">
        <v>23</v>
      </c>
      <c r="C25" s="2">
        <f>SUM(C5:C24)</f>
        <v>4200</v>
      </c>
      <c r="D25" s="3">
        <f>AUGUST2019!H25:H45</f>
        <v>13900</v>
      </c>
      <c r="E25" s="2">
        <f>SUM(E5:E24)</f>
        <v>35000</v>
      </c>
      <c r="F25" s="3">
        <f>C25+D25+E25</f>
        <v>53100</v>
      </c>
      <c r="G25" s="2">
        <f>SUM(G5:G24)</f>
        <v>38800</v>
      </c>
      <c r="H25" s="3">
        <f t="shared" si="0"/>
        <v>14300</v>
      </c>
      <c r="K25">
        <f>E25+C25</f>
        <v>39200</v>
      </c>
    </row>
    <row r="26" spans="1:11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1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140</v>
      </c>
      <c r="C30" s="35">
        <f>E25</f>
        <v>35000</v>
      </c>
      <c r="D30" s="34"/>
      <c r="E30" s="34"/>
      <c r="F30" s="34" t="s">
        <v>140</v>
      </c>
      <c r="G30" s="35">
        <f>G25</f>
        <v>38800</v>
      </c>
      <c r="H30" s="34"/>
      <c r="I30" s="34"/>
    </row>
    <row r="31" spans="1:11" x14ac:dyDescent="0.25">
      <c r="B31" s="34" t="s">
        <v>2</v>
      </c>
      <c r="C31" s="35">
        <f>AUGUST2019!E43</f>
        <v>-13000</v>
      </c>
      <c r="D31" s="34"/>
      <c r="E31" s="34"/>
      <c r="F31" s="34" t="s">
        <v>2</v>
      </c>
      <c r="G31" s="35">
        <f>AUGUST2019!I43</f>
        <v>-26900</v>
      </c>
      <c r="H31" s="34"/>
      <c r="I31" s="34"/>
    </row>
    <row r="32" spans="1:11" x14ac:dyDescent="0.25">
      <c r="B32" s="34" t="s">
        <v>36</v>
      </c>
      <c r="C32" s="34">
        <f>C25</f>
        <v>4200</v>
      </c>
      <c r="D32" s="34"/>
      <c r="E32" s="34"/>
      <c r="F32" s="34" t="s">
        <v>36</v>
      </c>
      <c r="G32" s="34"/>
      <c r="H32" s="34"/>
      <c r="I32" s="34"/>
    </row>
    <row r="33" spans="2:9" x14ac:dyDescent="0.25">
      <c r="B33" s="34" t="s">
        <v>32</v>
      </c>
      <c r="C33" s="36">
        <v>0.1</v>
      </c>
      <c r="D33" s="35">
        <f>C33*K25</f>
        <v>3920</v>
      </c>
      <c r="E33" s="34"/>
      <c r="F33" s="34" t="s">
        <v>32</v>
      </c>
      <c r="G33" s="36">
        <v>0.1</v>
      </c>
      <c r="H33" s="35">
        <f>D33</f>
        <v>3920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C35" s="34"/>
      <c r="D35" s="34">
        <v>7000</v>
      </c>
      <c r="E35" s="34"/>
      <c r="F35" s="38" t="s">
        <v>124</v>
      </c>
      <c r="G35" s="34"/>
      <c r="H35" s="34">
        <v>7000</v>
      </c>
      <c r="I35" s="34"/>
    </row>
    <row r="36" spans="2:9" x14ac:dyDescent="0.25">
      <c r="B36" s="3" t="s">
        <v>137</v>
      </c>
      <c r="C36" s="3"/>
      <c r="D36" s="3">
        <v>15280</v>
      </c>
      <c r="E36" s="3"/>
      <c r="F36" s="3" t="s">
        <v>137</v>
      </c>
      <c r="G36" s="38"/>
      <c r="H36" s="3">
        <f>D36</f>
        <v>15280</v>
      </c>
      <c r="I36" s="3"/>
    </row>
    <row r="37" spans="2:9" x14ac:dyDescent="0.25">
      <c r="B37" s="38" t="s">
        <v>70</v>
      </c>
      <c r="C37" s="34"/>
      <c r="D37" s="34">
        <f>1300</f>
        <v>1300</v>
      </c>
      <c r="E37" s="34"/>
      <c r="F37" s="38" t="s">
        <v>70</v>
      </c>
      <c r="G37" s="34"/>
      <c r="H37" s="34">
        <f>1300</f>
        <v>1300</v>
      </c>
      <c r="I37" s="34"/>
    </row>
    <row r="38" spans="2:9" x14ac:dyDescent="0.25">
      <c r="B38" s="38" t="s">
        <v>147</v>
      </c>
      <c r="C38" s="34"/>
      <c r="D38" s="34">
        <f>600+F6</f>
        <v>2900</v>
      </c>
      <c r="E38" s="34"/>
      <c r="F38" s="38" t="s">
        <v>149</v>
      </c>
      <c r="G38" s="34"/>
      <c r="H38" s="34">
        <f>600+F6</f>
        <v>2900</v>
      </c>
      <c r="I38" s="34"/>
    </row>
    <row r="39" spans="2:9" x14ac:dyDescent="0.25">
      <c r="B39" s="39" t="s">
        <v>143</v>
      </c>
      <c r="C39" s="34"/>
      <c r="D39" s="34">
        <v>600</v>
      </c>
      <c r="E39" s="34"/>
      <c r="F39" s="39" t="s">
        <v>143</v>
      </c>
      <c r="G39" s="34"/>
      <c r="H39" s="34">
        <v>600</v>
      </c>
      <c r="I39" s="34"/>
    </row>
    <row r="40" spans="2:9" x14ac:dyDescent="0.25">
      <c r="B40" s="39"/>
      <c r="C40" s="34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22280</v>
      </c>
      <c r="D43" s="41">
        <f>SUM(D35:D42)</f>
        <v>27080</v>
      </c>
      <c r="E43" s="41">
        <f>C43-D43</f>
        <v>-4800</v>
      </c>
      <c r="F43" s="33" t="s">
        <v>23</v>
      </c>
      <c r="G43" s="41">
        <f>G30+G31+G32-H33</f>
        <v>7980</v>
      </c>
      <c r="H43" s="41">
        <f>SUM(H35:H42)</f>
        <v>27080</v>
      </c>
      <c r="I43" s="41">
        <f>G43-H43</f>
        <v>-19100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  <pageSetup paperSize="286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4" workbookViewId="0">
      <selection activeCell="M33" sqref="M33"/>
    </sheetView>
  </sheetViews>
  <sheetFormatPr defaultRowHeight="15" x14ac:dyDescent="0.25"/>
  <cols>
    <col min="2" max="2" width="16" customWidth="1"/>
    <col min="3" max="4" width="12.7109375" customWidth="1"/>
    <col min="5" max="5" width="11.42578125" customWidth="1"/>
    <col min="6" max="6" width="10.7109375" customWidth="1"/>
  </cols>
  <sheetData>
    <row r="1" spans="1:12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148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/>
      <c r="C5" s="3"/>
      <c r="D5" s="3">
        <f>AUGUST2019!H5:H25</f>
        <v>0</v>
      </c>
      <c r="E5" s="3"/>
      <c r="F5" s="3"/>
      <c r="G5" s="3"/>
      <c r="H5" s="3"/>
    </row>
    <row r="6" spans="1:12" x14ac:dyDescent="0.25">
      <c r="A6" s="3">
        <v>2</v>
      </c>
      <c r="B6" s="3"/>
      <c r="C6" s="3"/>
      <c r="D6" s="3"/>
      <c r="E6" s="3"/>
      <c r="F6" s="3"/>
      <c r="G6" s="3"/>
      <c r="H6" s="3"/>
    </row>
    <row r="7" spans="1:12" x14ac:dyDescent="0.25">
      <c r="A7" s="3">
        <v>3</v>
      </c>
      <c r="B7" s="3" t="s">
        <v>38</v>
      </c>
      <c r="C7" s="3"/>
      <c r="D7" s="3">
        <f>'SEPT 19'!H6:H24</f>
        <v>1600</v>
      </c>
      <c r="E7" s="3">
        <v>2000</v>
      </c>
      <c r="F7" s="3">
        <f t="shared" ref="F7:F24" si="0">C7+D7+E7</f>
        <v>3600</v>
      </c>
      <c r="G7" s="3">
        <v>2000</v>
      </c>
      <c r="H7" s="3">
        <f t="shared" ref="H7:H24" si="1">F7-G7</f>
        <v>1600</v>
      </c>
    </row>
    <row r="8" spans="1:12" x14ac:dyDescent="0.25">
      <c r="A8" s="3">
        <v>4</v>
      </c>
      <c r="B8" s="3" t="s">
        <v>70</v>
      </c>
      <c r="C8" s="3">
        <v>300</v>
      </c>
      <c r="D8" s="3">
        <f>'SEPT 19'!H7:H25</f>
        <v>3300</v>
      </c>
      <c r="E8" s="3">
        <v>2000</v>
      </c>
      <c r="F8" s="3">
        <f t="shared" si="0"/>
        <v>5600</v>
      </c>
      <c r="G8" s="3">
        <v>5600</v>
      </c>
      <c r="H8" s="3">
        <f t="shared" si="1"/>
        <v>0</v>
      </c>
      <c r="I8" t="s">
        <v>157</v>
      </c>
      <c r="L8">
        <f>G7+G14+G15+G16</f>
        <v>7600</v>
      </c>
    </row>
    <row r="9" spans="1:12" x14ac:dyDescent="0.25">
      <c r="A9" s="3">
        <v>5</v>
      </c>
      <c r="B9" s="3"/>
      <c r="C9" s="3"/>
      <c r="D9" s="3">
        <f>'SEPT 19'!H8:H26</f>
        <v>0</v>
      </c>
      <c r="E9" s="3"/>
      <c r="F9" s="3">
        <f t="shared" si="0"/>
        <v>0</v>
      </c>
      <c r="G9" s="3"/>
      <c r="H9" s="3">
        <f t="shared" si="1"/>
        <v>0</v>
      </c>
      <c r="L9">
        <v>7000</v>
      </c>
    </row>
    <row r="10" spans="1:12" x14ac:dyDescent="0.25">
      <c r="A10" s="3">
        <v>6</v>
      </c>
      <c r="B10" s="3" t="s">
        <v>133</v>
      </c>
      <c r="C10" s="3">
        <v>300</v>
      </c>
      <c r="D10" s="3">
        <f>'SEPT 19'!H9:H27</f>
        <v>300</v>
      </c>
      <c r="E10" s="3">
        <v>2000</v>
      </c>
      <c r="F10" s="3">
        <f t="shared" si="0"/>
        <v>2600</v>
      </c>
      <c r="G10" s="3">
        <f>2300</f>
        <v>2300</v>
      </c>
      <c r="H10" s="3">
        <f t="shared" si="1"/>
        <v>300</v>
      </c>
      <c r="I10" t="s">
        <v>51</v>
      </c>
      <c r="L10">
        <v>17070</v>
      </c>
    </row>
    <row r="11" spans="1:12" x14ac:dyDescent="0.25">
      <c r="A11" s="3" t="s">
        <v>37</v>
      </c>
      <c r="B11" s="3" t="s">
        <v>130</v>
      </c>
      <c r="C11" s="3"/>
      <c r="D11" s="3">
        <f>'SEPT 19'!H10:H28</f>
        <v>3000</v>
      </c>
      <c r="E11" s="3">
        <v>4000</v>
      </c>
      <c r="F11" s="3">
        <f t="shared" si="0"/>
        <v>7000</v>
      </c>
      <c r="G11" s="3">
        <v>7000</v>
      </c>
      <c r="H11" s="3">
        <f t="shared" si="1"/>
        <v>0</v>
      </c>
      <c r="I11" t="s">
        <v>162</v>
      </c>
    </row>
    <row r="12" spans="1:12" x14ac:dyDescent="0.25">
      <c r="A12" s="3">
        <v>9</v>
      </c>
      <c r="B12" s="3" t="s">
        <v>115</v>
      </c>
      <c r="C12" s="3">
        <v>300</v>
      </c>
      <c r="D12" s="3">
        <f>'SEPT 19'!H11:H29</f>
        <v>0</v>
      </c>
      <c r="E12" s="3">
        <v>2000</v>
      </c>
      <c r="F12" s="3">
        <f t="shared" si="0"/>
        <v>2300</v>
      </c>
      <c r="G12" s="3">
        <v>2300</v>
      </c>
      <c r="H12" s="3">
        <f t="shared" si="1"/>
        <v>0</v>
      </c>
      <c r="I12" t="s">
        <v>153</v>
      </c>
    </row>
    <row r="13" spans="1:12" x14ac:dyDescent="0.25">
      <c r="A13" s="3">
        <v>10</v>
      </c>
      <c r="B13" s="42" t="s">
        <v>107</v>
      </c>
      <c r="C13" s="3">
        <v>300</v>
      </c>
      <c r="D13" s="3">
        <f>'SEPT 19'!H12:H30</f>
        <v>0</v>
      </c>
      <c r="E13" s="3">
        <v>2000</v>
      </c>
      <c r="F13" s="3">
        <f t="shared" si="0"/>
        <v>2300</v>
      </c>
      <c r="G13" s="3">
        <v>2300</v>
      </c>
      <c r="H13" s="3">
        <f t="shared" si="1"/>
        <v>0</v>
      </c>
    </row>
    <row r="14" spans="1:12" x14ac:dyDescent="0.25">
      <c r="A14" s="3">
        <v>11</v>
      </c>
      <c r="B14" s="3" t="s">
        <v>35</v>
      </c>
      <c r="C14" s="3">
        <v>300</v>
      </c>
      <c r="D14" s="3">
        <f>'SEPT 19'!H13:H31</f>
        <v>0</v>
      </c>
      <c r="E14" s="3">
        <v>2000</v>
      </c>
      <c r="F14" s="3">
        <f t="shared" si="0"/>
        <v>2300</v>
      </c>
      <c r="G14" s="3">
        <v>2300</v>
      </c>
      <c r="H14" s="3">
        <f t="shared" si="1"/>
        <v>0</v>
      </c>
    </row>
    <row r="15" spans="1:12" x14ac:dyDescent="0.25">
      <c r="A15" s="3">
        <v>12</v>
      </c>
      <c r="B15" s="3" t="s">
        <v>16</v>
      </c>
      <c r="C15" s="3">
        <v>300</v>
      </c>
      <c r="D15" s="3">
        <f>'SEPT 19'!H14:H32</f>
        <v>0</v>
      </c>
      <c r="E15" s="3">
        <v>2000</v>
      </c>
      <c r="F15" s="3">
        <f t="shared" si="0"/>
        <v>2300</v>
      </c>
      <c r="G15" s="3">
        <v>1600</v>
      </c>
      <c r="H15" s="3">
        <f t="shared" si="1"/>
        <v>700</v>
      </c>
    </row>
    <row r="16" spans="1:12" x14ac:dyDescent="0.25">
      <c r="A16" s="3">
        <v>13</v>
      </c>
      <c r="B16" s="3" t="s">
        <v>16</v>
      </c>
      <c r="C16" s="3">
        <v>300</v>
      </c>
      <c r="D16" s="3">
        <f>'SEPT 19'!H15:H33</f>
        <v>900</v>
      </c>
      <c r="E16" s="3">
        <v>2000</v>
      </c>
      <c r="F16" s="3">
        <f t="shared" si="0"/>
        <v>3200</v>
      </c>
      <c r="G16" s="3">
        <v>1700</v>
      </c>
      <c r="H16" s="3">
        <f t="shared" si="1"/>
        <v>1500</v>
      </c>
    </row>
    <row r="17" spans="1:12" x14ac:dyDescent="0.25">
      <c r="A17" s="3">
        <v>14</v>
      </c>
      <c r="B17" s="3" t="s">
        <v>57</v>
      </c>
      <c r="C17" s="3">
        <v>300</v>
      </c>
      <c r="D17" s="3">
        <f>'SEPT 19'!H16:H34</f>
        <v>0</v>
      </c>
      <c r="E17" s="3">
        <v>2000</v>
      </c>
      <c r="F17" s="3">
        <f t="shared" si="0"/>
        <v>2300</v>
      </c>
      <c r="G17" s="3">
        <v>2300</v>
      </c>
      <c r="H17" s="3">
        <f t="shared" si="1"/>
        <v>0</v>
      </c>
      <c r="I17" t="s">
        <v>156</v>
      </c>
    </row>
    <row r="18" spans="1:12" x14ac:dyDescent="0.25">
      <c r="A18" s="3">
        <v>15</v>
      </c>
      <c r="B18" s="3" t="s">
        <v>19</v>
      </c>
      <c r="C18" s="3">
        <v>300</v>
      </c>
      <c r="D18" s="3">
        <f>'SEPT 19'!H17:H35</f>
        <v>0</v>
      </c>
      <c r="E18" s="3">
        <v>2000</v>
      </c>
      <c r="F18" s="3">
        <f t="shared" si="0"/>
        <v>2300</v>
      </c>
      <c r="G18" s="3">
        <v>2300</v>
      </c>
      <c r="H18" s="3">
        <f t="shared" si="1"/>
        <v>0</v>
      </c>
      <c r="I18" t="s">
        <v>164</v>
      </c>
    </row>
    <row r="19" spans="1:12" x14ac:dyDescent="0.25">
      <c r="A19" s="3">
        <v>16</v>
      </c>
      <c r="B19" s="3" t="s">
        <v>85</v>
      </c>
      <c r="C19" s="3"/>
      <c r="D19" s="3">
        <f>'SEPT 19'!H18:H36</f>
        <v>1200</v>
      </c>
      <c r="E19" s="3">
        <v>3000</v>
      </c>
      <c r="F19" s="3">
        <f t="shared" si="0"/>
        <v>4200</v>
      </c>
      <c r="G19" s="3">
        <f>2000+1000</f>
        <v>3000</v>
      </c>
      <c r="H19" s="3">
        <f t="shared" si="1"/>
        <v>1200</v>
      </c>
      <c r="I19" t="s">
        <v>159</v>
      </c>
      <c r="L19" s="21">
        <f>L8-H33</f>
        <v>4170</v>
      </c>
    </row>
    <row r="20" spans="1:12" x14ac:dyDescent="0.25">
      <c r="A20" s="3">
        <v>17</v>
      </c>
      <c r="B20" s="3"/>
      <c r="C20" s="3"/>
      <c r="D20" s="3">
        <f>'SEPT 19'!H19:H37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2" x14ac:dyDescent="0.25">
      <c r="A21" s="3">
        <v>18</v>
      </c>
      <c r="B21" s="3">
        <v>705941150</v>
      </c>
      <c r="C21" s="3"/>
      <c r="D21" s="3">
        <f>'SEPT 19'!H20:H38</f>
        <v>4000</v>
      </c>
      <c r="E21" s="3"/>
      <c r="F21" s="3">
        <f t="shared" si="0"/>
        <v>4000</v>
      </c>
      <c r="G21" s="3">
        <v>4000</v>
      </c>
      <c r="H21" s="3">
        <f t="shared" si="1"/>
        <v>0</v>
      </c>
      <c r="I21" t="s">
        <v>51</v>
      </c>
    </row>
    <row r="22" spans="1:12" x14ac:dyDescent="0.25">
      <c r="A22" s="3">
        <v>19</v>
      </c>
      <c r="B22" s="3"/>
      <c r="C22" s="3"/>
      <c r="D22" s="3">
        <f>'SEPT 19'!H21:H39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2" x14ac:dyDescent="0.25">
      <c r="A23" s="3">
        <v>20</v>
      </c>
      <c r="B23" s="3" t="s">
        <v>56</v>
      </c>
      <c r="C23" s="3">
        <v>300</v>
      </c>
      <c r="D23" s="3">
        <f>'SEPT 19'!H22:H40</f>
        <v>0</v>
      </c>
      <c r="E23" s="3">
        <v>2000</v>
      </c>
      <c r="F23" s="3">
        <f t="shared" si="0"/>
        <v>2300</v>
      </c>
      <c r="G23" s="3">
        <v>2300</v>
      </c>
      <c r="H23" s="3">
        <f t="shared" si="1"/>
        <v>0</v>
      </c>
      <c r="I23" t="s">
        <v>51</v>
      </c>
    </row>
    <row r="24" spans="1:12" x14ac:dyDescent="0.25">
      <c r="A24" s="3">
        <v>21</v>
      </c>
      <c r="B24" s="3" t="s">
        <v>97</v>
      </c>
      <c r="C24" s="3">
        <v>300</v>
      </c>
      <c r="D24" s="3">
        <f>'SEPT 19'!H23:H41</f>
        <v>0</v>
      </c>
      <c r="E24" s="3">
        <v>2000</v>
      </c>
      <c r="F24" s="3">
        <f t="shared" si="0"/>
        <v>2300</v>
      </c>
      <c r="G24" s="3">
        <v>2300</v>
      </c>
      <c r="H24" s="3">
        <f t="shared" si="1"/>
        <v>0</v>
      </c>
      <c r="I24" t="s">
        <v>51</v>
      </c>
    </row>
    <row r="25" spans="1:12" x14ac:dyDescent="0.25">
      <c r="A25" s="3"/>
      <c r="B25" s="2" t="s">
        <v>23</v>
      </c>
      <c r="C25" s="2">
        <f>SUM(C5:C24)</f>
        <v>3300</v>
      </c>
      <c r="D25" s="3">
        <f>'SEPT 19'!H24:H42</f>
        <v>14300</v>
      </c>
      <c r="E25" s="2">
        <f>SUM(E5:E24)</f>
        <v>31000</v>
      </c>
      <c r="F25" s="3">
        <f>C25+D25+E25</f>
        <v>48600</v>
      </c>
      <c r="G25" s="2">
        <f>SUM(G5:G24)</f>
        <v>43300</v>
      </c>
      <c r="H25" s="3">
        <f>F25-G25</f>
        <v>5300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  <c r="K27" s="21">
        <f>C30+C32</f>
        <v>34300</v>
      </c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60</v>
      </c>
      <c r="C30" s="35">
        <f>E25</f>
        <v>31000</v>
      </c>
      <c r="D30" s="34"/>
      <c r="E30" s="34"/>
      <c r="F30" s="34" t="s">
        <v>60</v>
      </c>
      <c r="G30" s="35">
        <f>G25</f>
        <v>43300</v>
      </c>
      <c r="H30" s="34"/>
      <c r="I30" s="34"/>
    </row>
    <row r="31" spans="1:12" x14ac:dyDescent="0.25">
      <c r="B31" s="34" t="s">
        <v>2</v>
      </c>
      <c r="C31" s="35">
        <f>'SEPT 19'!E43</f>
        <v>-4800</v>
      </c>
      <c r="D31" s="34"/>
      <c r="E31" s="34"/>
      <c r="F31" s="34" t="s">
        <v>2</v>
      </c>
      <c r="G31" s="35">
        <f>'SEPT 19'!I43</f>
        <v>-19100</v>
      </c>
      <c r="H31" s="34"/>
      <c r="I31" s="34"/>
    </row>
    <row r="32" spans="1:12" x14ac:dyDescent="0.25">
      <c r="B32" s="34" t="s">
        <v>36</v>
      </c>
      <c r="C32" s="34">
        <f>C25</f>
        <v>3300</v>
      </c>
      <c r="D32" s="34"/>
      <c r="E32" s="34"/>
      <c r="F32" s="34" t="s">
        <v>36</v>
      </c>
      <c r="G32" s="34"/>
      <c r="H32" s="34"/>
      <c r="I32" s="34"/>
    </row>
    <row r="33" spans="2:13" x14ac:dyDescent="0.25">
      <c r="B33" s="34" t="s">
        <v>32</v>
      </c>
      <c r="C33" s="36">
        <v>0.1</v>
      </c>
      <c r="D33" s="35">
        <f>C33*K27</f>
        <v>3430</v>
      </c>
      <c r="E33" s="34"/>
      <c r="F33" s="34" t="s">
        <v>32</v>
      </c>
      <c r="G33" s="36">
        <v>0.1</v>
      </c>
      <c r="H33" s="35">
        <f>D33</f>
        <v>3430</v>
      </c>
      <c r="I33" s="34"/>
    </row>
    <row r="34" spans="2:13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3" x14ac:dyDescent="0.25">
      <c r="B35" s="38" t="s">
        <v>124</v>
      </c>
      <c r="C35" s="34"/>
      <c r="D35" s="34"/>
      <c r="E35" s="34"/>
      <c r="F35" s="38" t="s">
        <v>124</v>
      </c>
      <c r="G35" s="34"/>
      <c r="H35" s="34"/>
      <c r="I35" s="34"/>
      <c r="K35" s="21"/>
    </row>
    <row r="36" spans="2:13" x14ac:dyDescent="0.25">
      <c r="B36" s="3" t="s">
        <v>85</v>
      </c>
      <c r="C36" s="3"/>
      <c r="D36" s="3">
        <v>2000</v>
      </c>
      <c r="E36" s="3"/>
      <c r="F36" s="3" t="s">
        <v>85</v>
      </c>
      <c r="G36" s="3"/>
      <c r="H36" s="3">
        <v>2000</v>
      </c>
      <c r="I36" s="3"/>
      <c r="K36" s="21"/>
    </row>
    <row r="37" spans="2:13" x14ac:dyDescent="0.25">
      <c r="B37" s="38" t="s">
        <v>152</v>
      </c>
      <c r="C37" s="34"/>
      <c r="D37" s="34">
        <v>17070</v>
      </c>
      <c r="E37" s="34"/>
      <c r="F37" s="38" t="s">
        <v>152</v>
      </c>
      <c r="G37" s="34"/>
      <c r="H37" s="34">
        <v>17070</v>
      </c>
      <c r="I37" s="34"/>
      <c r="K37" s="21"/>
    </row>
    <row r="38" spans="2:13" x14ac:dyDescent="0.25">
      <c r="B38" s="38" t="s">
        <v>50</v>
      </c>
      <c r="C38" s="34"/>
      <c r="D38" s="34">
        <f>G24+G23+F12+G10+1000</f>
        <v>10200</v>
      </c>
      <c r="E38" s="34"/>
      <c r="F38" s="38" t="s">
        <v>50</v>
      </c>
      <c r="G38" s="34"/>
      <c r="H38" s="34">
        <f>F24+F23+F12+G10+1000</f>
        <v>10200</v>
      </c>
      <c r="I38" s="34"/>
      <c r="K38" s="21"/>
    </row>
    <row r="39" spans="2:13" x14ac:dyDescent="0.25">
      <c r="B39" s="39" t="s">
        <v>57</v>
      </c>
      <c r="C39" s="34"/>
      <c r="D39" s="34">
        <v>2300</v>
      </c>
      <c r="E39" s="34"/>
      <c r="F39" s="39" t="s">
        <v>57</v>
      </c>
      <c r="G39" s="34"/>
      <c r="H39" s="34">
        <v>2300</v>
      </c>
      <c r="I39" s="34"/>
    </row>
    <row r="40" spans="2:13" x14ac:dyDescent="0.25">
      <c r="B40" s="39" t="s">
        <v>143</v>
      </c>
      <c r="C40" s="34"/>
      <c r="D40" s="34">
        <v>4000</v>
      </c>
      <c r="E40" s="34"/>
      <c r="F40" s="39" t="s">
        <v>143</v>
      </c>
      <c r="G40" s="34"/>
      <c r="H40" s="34">
        <v>4000</v>
      </c>
      <c r="I40" s="34"/>
    </row>
    <row r="41" spans="2:13" x14ac:dyDescent="0.25">
      <c r="B41" s="39" t="s">
        <v>163</v>
      </c>
      <c r="C41" s="34"/>
      <c r="D41" s="34">
        <f>300+F8+F11</f>
        <v>12900</v>
      </c>
      <c r="E41" s="34"/>
      <c r="F41" s="39" t="s">
        <v>158</v>
      </c>
      <c r="G41" s="34"/>
      <c r="H41" s="34">
        <f>D41</f>
        <v>12900</v>
      </c>
      <c r="I41" s="34"/>
    </row>
    <row r="42" spans="2:13" x14ac:dyDescent="0.25">
      <c r="B42" s="38" t="s">
        <v>160</v>
      </c>
      <c r="C42" s="34"/>
      <c r="D42" s="40">
        <f>F18</f>
        <v>2300</v>
      </c>
      <c r="E42" s="34"/>
      <c r="F42" s="38" t="s">
        <v>160</v>
      </c>
      <c r="G42" s="34"/>
      <c r="H42" s="40">
        <f>G18</f>
        <v>2300</v>
      </c>
      <c r="I42" s="34"/>
    </row>
    <row r="43" spans="2:13" x14ac:dyDescent="0.25">
      <c r="B43" s="33" t="s">
        <v>23</v>
      </c>
      <c r="C43" s="41">
        <f>C30+C31+C32-D33</f>
        <v>26070</v>
      </c>
      <c r="D43" s="41">
        <f>SUM(D35:D42)</f>
        <v>50770</v>
      </c>
      <c r="E43" s="41">
        <f>C43-D43</f>
        <v>-24700</v>
      </c>
      <c r="F43" s="33" t="s">
        <v>23</v>
      </c>
      <c r="G43" s="41">
        <f>G30+G31+G32-H33</f>
        <v>20770</v>
      </c>
      <c r="H43" s="41">
        <f>SUM(H35:H42)</f>
        <v>50770</v>
      </c>
      <c r="I43" s="41">
        <f>G43-H43</f>
        <v>-30000</v>
      </c>
    </row>
    <row r="45" spans="2:13" x14ac:dyDescent="0.25">
      <c r="B45" t="s">
        <v>44</v>
      </c>
      <c r="D45" t="s">
        <v>46</v>
      </c>
      <c r="G45" t="s">
        <v>48</v>
      </c>
      <c r="M45" s="21"/>
    </row>
    <row r="47" spans="2:13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  <pageSetup paperSize="286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I19" sqref="I19"/>
    </sheetView>
  </sheetViews>
  <sheetFormatPr defaultRowHeight="15" x14ac:dyDescent="0.25"/>
  <cols>
    <col min="2" max="2" width="17" bestFit="1" customWidth="1"/>
  </cols>
  <sheetData>
    <row r="1" spans="1:12" x14ac:dyDescent="0.25">
      <c r="A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154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/>
      <c r="C5" s="3"/>
      <c r="D5" s="3">
        <f>AUGUST2019!H5:H25</f>
        <v>0</v>
      </c>
      <c r="E5" s="3"/>
      <c r="F5" s="3"/>
      <c r="G5" s="3"/>
      <c r="H5" s="3"/>
    </row>
    <row r="6" spans="1:12" x14ac:dyDescent="0.25">
      <c r="A6" s="3">
        <v>2</v>
      </c>
      <c r="B6" s="3"/>
      <c r="C6" s="3"/>
      <c r="D6" s="3"/>
      <c r="E6" s="3"/>
      <c r="F6" s="3"/>
      <c r="G6" s="3"/>
      <c r="H6" s="3"/>
    </row>
    <row r="7" spans="1:12" x14ac:dyDescent="0.25">
      <c r="A7" s="3">
        <v>3</v>
      </c>
      <c r="B7" s="3" t="s">
        <v>38</v>
      </c>
      <c r="C7" s="3"/>
      <c r="D7" s="3">
        <f>'OCT 19'!H5:H24</f>
        <v>1600</v>
      </c>
      <c r="E7" s="3">
        <v>2000</v>
      </c>
      <c r="F7" s="3">
        <f t="shared" ref="F7:F23" si="0">C7+D7+E7</f>
        <v>3600</v>
      </c>
      <c r="G7" s="3">
        <v>2000</v>
      </c>
      <c r="H7" s="3">
        <f t="shared" ref="H7:H25" si="1">F7-G7</f>
        <v>1600</v>
      </c>
      <c r="I7" t="s">
        <v>51</v>
      </c>
    </row>
    <row r="8" spans="1:12" x14ac:dyDescent="0.25">
      <c r="A8" s="3">
        <v>4</v>
      </c>
      <c r="B8" s="3" t="s">
        <v>70</v>
      </c>
      <c r="C8" s="3"/>
      <c r="D8" s="3">
        <f>'OCT 19'!H6:H25</f>
        <v>0</v>
      </c>
      <c r="E8" s="3">
        <v>2000</v>
      </c>
      <c r="F8" s="3">
        <f t="shared" si="0"/>
        <v>2000</v>
      </c>
      <c r="G8" s="3">
        <v>2000</v>
      </c>
      <c r="H8" s="3">
        <f t="shared" si="1"/>
        <v>0</v>
      </c>
    </row>
    <row r="9" spans="1:12" x14ac:dyDescent="0.25">
      <c r="A9" s="3">
        <v>5</v>
      </c>
      <c r="B9" s="3"/>
      <c r="C9" s="3"/>
      <c r="D9" s="3">
        <f>'OCT 19'!H7:H26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2" x14ac:dyDescent="0.25">
      <c r="A10" s="3">
        <v>6</v>
      </c>
      <c r="B10" s="3" t="s">
        <v>133</v>
      </c>
      <c r="C10" s="3">
        <v>300</v>
      </c>
      <c r="D10" s="3"/>
      <c r="E10" s="3">
        <v>2000</v>
      </c>
      <c r="F10" s="3">
        <f t="shared" si="0"/>
        <v>2300</v>
      </c>
      <c r="G10" s="3">
        <v>2300</v>
      </c>
      <c r="H10" s="3">
        <f t="shared" si="1"/>
        <v>0</v>
      </c>
    </row>
    <row r="11" spans="1:12" x14ac:dyDescent="0.25">
      <c r="A11" s="3" t="s">
        <v>37</v>
      </c>
      <c r="B11" s="3" t="s">
        <v>130</v>
      </c>
      <c r="C11" s="3"/>
      <c r="D11" s="3">
        <f>'OCT 19'!H9:H28</f>
        <v>0</v>
      </c>
      <c r="E11" s="3">
        <v>4000</v>
      </c>
      <c r="F11" s="3">
        <f>C11+D11+E11</f>
        <v>4000</v>
      </c>
      <c r="G11" s="3">
        <v>4000</v>
      </c>
      <c r="H11" s="3">
        <f t="shared" si="1"/>
        <v>0</v>
      </c>
      <c r="L11">
        <f>G14+G15+G16+G19</f>
        <v>8800</v>
      </c>
    </row>
    <row r="12" spans="1:12" x14ac:dyDescent="0.25">
      <c r="A12" s="3">
        <v>9</v>
      </c>
      <c r="B12" s="3" t="s">
        <v>115</v>
      </c>
      <c r="C12" s="3">
        <v>300</v>
      </c>
      <c r="D12" s="3">
        <f>'OCT 19'!H10:H29</f>
        <v>0</v>
      </c>
      <c r="E12" s="3">
        <v>2000</v>
      </c>
      <c r="F12" s="3">
        <f t="shared" si="0"/>
        <v>2300</v>
      </c>
      <c r="G12" s="3">
        <v>2300</v>
      </c>
      <c r="H12" s="3">
        <f t="shared" si="1"/>
        <v>0</v>
      </c>
      <c r="I12" t="s">
        <v>51</v>
      </c>
    </row>
    <row r="13" spans="1:12" x14ac:dyDescent="0.25">
      <c r="A13" s="3">
        <v>10</v>
      </c>
      <c r="B13" s="42" t="s">
        <v>34</v>
      </c>
      <c r="C13" s="3"/>
      <c r="D13" s="3">
        <f>'OCT 19'!H11:H30</f>
        <v>0</v>
      </c>
      <c r="E13" s="3"/>
      <c r="F13" s="3">
        <f t="shared" si="0"/>
        <v>0</v>
      </c>
      <c r="G13" s="3"/>
      <c r="H13" s="3">
        <f t="shared" si="1"/>
        <v>0</v>
      </c>
      <c r="I13" t="s">
        <v>161</v>
      </c>
    </row>
    <row r="14" spans="1:12" x14ac:dyDescent="0.25">
      <c r="A14" s="3">
        <v>11</v>
      </c>
      <c r="B14" s="3" t="s">
        <v>35</v>
      </c>
      <c r="C14" s="3">
        <v>300</v>
      </c>
      <c r="D14" s="3">
        <f>'OCT 19'!H12:H31</f>
        <v>0</v>
      </c>
      <c r="E14" s="3">
        <v>2000</v>
      </c>
      <c r="F14" s="3">
        <f t="shared" si="0"/>
        <v>2300</v>
      </c>
      <c r="G14" s="3">
        <v>2300</v>
      </c>
      <c r="H14" s="3">
        <f t="shared" si="1"/>
        <v>0</v>
      </c>
    </row>
    <row r="15" spans="1:12" x14ac:dyDescent="0.25">
      <c r="A15" s="3">
        <v>12</v>
      </c>
      <c r="B15" s="3" t="s">
        <v>16</v>
      </c>
      <c r="C15" s="3">
        <v>300</v>
      </c>
      <c r="D15" s="3">
        <f>'OCT 19'!H13:H32</f>
        <v>700</v>
      </c>
      <c r="E15" s="3">
        <v>2000</v>
      </c>
      <c r="F15" s="3">
        <f t="shared" si="0"/>
        <v>3000</v>
      </c>
      <c r="G15" s="3">
        <v>2000</v>
      </c>
      <c r="H15" s="3">
        <f t="shared" si="1"/>
        <v>1000</v>
      </c>
    </row>
    <row r="16" spans="1:12" x14ac:dyDescent="0.25">
      <c r="A16" s="3">
        <v>13</v>
      </c>
      <c r="B16" s="3" t="s">
        <v>16</v>
      </c>
      <c r="C16" s="3">
        <v>300</v>
      </c>
      <c r="D16" s="3">
        <f>'OCT 19'!H14:H33</f>
        <v>1500</v>
      </c>
      <c r="E16" s="3">
        <v>2000</v>
      </c>
      <c r="F16" s="3">
        <f t="shared" si="0"/>
        <v>3800</v>
      </c>
      <c r="G16" s="3">
        <v>2000</v>
      </c>
      <c r="H16" s="3">
        <f t="shared" si="1"/>
        <v>1800</v>
      </c>
    </row>
    <row r="17" spans="1:11" x14ac:dyDescent="0.25">
      <c r="A17" s="3">
        <v>14</v>
      </c>
      <c r="B17" s="15"/>
      <c r="C17" s="3"/>
      <c r="D17" s="3"/>
      <c r="E17" s="3"/>
      <c r="F17" s="3">
        <f>C17+D17+E17</f>
        <v>0</v>
      </c>
      <c r="G17" s="3"/>
      <c r="H17" s="3">
        <f t="shared" si="1"/>
        <v>0</v>
      </c>
      <c r="I17" t="s">
        <v>51</v>
      </c>
    </row>
    <row r="18" spans="1:11" x14ac:dyDescent="0.25">
      <c r="A18" s="3">
        <v>15</v>
      </c>
      <c r="B18" s="3" t="s">
        <v>19</v>
      </c>
      <c r="C18" s="3">
        <v>300</v>
      </c>
      <c r="D18" s="3">
        <f>'OCT 19'!H16:H35</f>
        <v>0</v>
      </c>
      <c r="E18" s="3">
        <v>2000</v>
      </c>
      <c r="F18" s="3">
        <f>C18+D18+E18</f>
        <v>2300</v>
      </c>
      <c r="G18" s="3"/>
      <c r="H18" s="3">
        <f>F18-G18</f>
        <v>2300</v>
      </c>
      <c r="I18" t="s">
        <v>34</v>
      </c>
    </row>
    <row r="19" spans="1:11" x14ac:dyDescent="0.25">
      <c r="A19" s="3">
        <v>16</v>
      </c>
      <c r="B19" s="3" t="s">
        <v>85</v>
      </c>
      <c r="C19" s="3"/>
      <c r="D19" s="3">
        <f>'OCT 19'!H17:H36</f>
        <v>1200</v>
      </c>
      <c r="E19" s="3">
        <v>3000</v>
      </c>
      <c r="F19" s="3">
        <f>C19+D19+E19</f>
        <v>4200</v>
      </c>
      <c r="G19" s="3">
        <f>1500+1000</f>
        <v>2500</v>
      </c>
      <c r="H19" s="3">
        <f t="shared" si="1"/>
        <v>1700</v>
      </c>
    </row>
    <row r="20" spans="1:11" x14ac:dyDescent="0.25">
      <c r="A20" s="3">
        <v>17</v>
      </c>
      <c r="B20" s="3"/>
      <c r="C20" s="3"/>
      <c r="D20" s="3">
        <f>'OCT 19'!H18:H37</f>
        <v>0</v>
      </c>
      <c r="E20" s="3"/>
      <c r="F20" s="3">
        <f t="shared" si="0"/>
        <v>0</v>
      </c>
      <c r="G20" s="3"/>
      <c r="H20" s="3">
        <f t="shared" si="1"/>
        <v>0</v>
      </c>
      <c r="K20">
        <f>G14+G15+G16+G19</f>
        <v>8800</v>
      </c>
    </row>
    <row r="21" spans="1:11" x14ac:dyDescent="0.25">
      <c r="A21" s="3">
        <v>18</v>
      </c>
      <c r="B21" s="3">
        <v>705941150</v>
      </c>
      <c r="C21" s="3"/>
      <c r="D21" s="3">
        <f>'OCT 19'!H19:H38</f>
        <v>0</v>
      </c>
      <c r="E21" s="3"/>
      <c r="F21" s="3">
        <f t="shared" si="0"/>
        <v>0</v>
      </c>
      <c r="G21" s="3"/>
      <c r="H21" s="3">
        <f t="shared" si="1"/>
        <v>0</v>
      </c>
      <c r="K21" s="21">
        <f>K20-D33</f>
        <v>6120</v>
      </c>
    </row>
    <row r="22" spans="1:11" x14ac:dyDescent="0.25">
      <c r="A22" s="3">
        <v>19</v>
      </c>
      <c r="B22" s="3"/>
      <c r="C22" s="3"/>
      <c r="D22" s="3">
        <f>'OCT 19'!H20:H39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 s="3"/>
      <c r="E23" s="3"/>
      <c r="F23" s="3">
        <f t="shared" si="0"/>
        <v>0</v>
      </c>
      <c r="G23" s="3"/>
      <c r="H23" s="3">
        <f t="shared" si="1"/>
        <v>0</v>
      </c>
    </row>
    <row r="24" spans="1:11" x14ac:dyDescent="0.25">
      <c r="A24" s="3">
        <v>21</v>
      </c>
      <c r="B24" s="15" t="s">
        <v>10</v>
      </c>
      <c r="C24" s="3"/>
      <c r="D24" s="3"/>
      <c r="E24" s="3">
        <v>2000</v>
      </c>
      <c r="F24" s="3">
        <f>C24+D24+E24</f>
        <v>2000</v>
      </c>
      <c r="G24" s="3">
        <v>2000</v>
      </c>
      <c r="H24" s="3">
        <f t="shared" si="1"/>
        <v>0</v>
      </c>
      <c r="I24" t="s">
        <v>51</v>
      </c>
    </row>
    <row r="25" spans="1:11" x14ac:dyDescent="0.25">
      <c r="A25" s="3"/>
      <c r="B25" s="2" t="s">
        <v>23</v>
      </c>
      <c r="C25" s="2">
        <f>SUM(C5:C24)</f>
        <v>1800</v>
      </c>
      <c r="D25" s="3">
        <f>'OCT 19'!H23:H42</f>
        <v>5300</v>
      </c>
      <c r="E25" s="2">
        <f>SUM(E5:E24)</f>
        <v>25000</v>
      </c>
      <c r="F25" s="3">
        <f>C25+D25+E25</f>
        <v>32100</v>
      </c>
      <c r="G25" s="2">
        <f>SUM(G5:G24)</f>
        <v>23400</v>
      </c>
      <c r="H25" s="3">
        <f t="shared" si="1"/>
        <v>8700</v>
      </c>
    </row>
    <row r="26" spans="1:11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1" x14ac:dyDescent="0.25">
      <c r="B27" s="27" t="s">
        <v>24</v>
      </c>
      <c r="C27" s="28"/>
      <c r="D27" s="6"/>
      <c r="E27" s="29"/>
      <c r="F27" s="30"/>
      <c r="G27" s="9"/>
      <c r="H27" s="30"/>
      <c r="I27" s="27"/>
      <c r="K27" s="21">
        <f>C30+C32</f>
        <v>26800</v>
      </c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155</v>
      </c>
      <c r="C30" s="35">
        <f>E25</f>
        <v>25000</v>
      </c>
      <c r="D30" s="34"/>
      <c r="E30" s="34"/>
      <c r="F30" s="34" t="s">
        <v>155</v>
      </c>
      <c r="G30" s="35">
        <f>G25</f>
        <v>23400</v>
      </c>
      <c r="H30" s="34"/>
      <c r="I30" s="34"/>
    </row>
    <row r="31" spans="1:11" x14ac:dyDescent="0.25">
      <c r="B31" s="34" t="s">
        <v>2</v>
      </c>
      <c r="C31" s="35">
        <f>'OCT 19'!E43</f>
        <v>-24700</v>
      </c>
      <c r="D31" s="34"/>
      <c r="E31" s="34"/>
      <c r="F31" s="34" t="s">
        <v>2</v>
      </c>
      <c r="G31" s="35">
        <f>'OCT 19'!I43</f>
        <v>-30000</v>
      </c>
      <c r="H31" s="34"/>
      <c r="I31" s="34"/>
    </row>
    <row r="32" spans="1:11" x14ac:dyDescent="0.25">
      <c r="B32" s="34" t="s">
        <v>36</v>
      </c>
      <c r="C32" s="34">
        <f>C25</f>
        <v>1800</v>
      </c>
      <c r="D32" s="34"/>
      <c r="E32" s="34"/>
      <c r="F32" s="34" t="s">
        <v>36</v>
      </c>
      <c r="G32" s="34"/>
      <c r="H32" s="34"/>
      <c r="I32" s="34"/>
    </row>
    <row r="33" spans="2:11" x14ac:dyDescent="0.25">
      <c r="B33" s="34" t="s">
        <v>32</v>
      </c>
      <c r="C33" s="36">
        <v>0.1</v>
      </c>
      <c r="D33" s="35">
        <f>C33*K27</f>
        <v>2680</v>
      </c>
      <c r="E33" s="34"/>
      <c r="F33" s="34" t="s">
        <v>32</v>
      </c>
      <c r="G33" s="36">
        <v>0.1</v>
      </c>
      <c r="H33" s="35">
        <f>D33</f>
        <v>2680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/>
      <c r="D35" s="34"/>
      <c r="E35" s="34"/>
      <c r="F35" s="38"/>
      <c r="G35" s="34"/>
      <c r="H35" s="34"/>
      <c r="I35" s="34"/>
      <c r="K35" s="21"/>
    </row>
    <row r="36" spans="2:11" x14ac:dyDescent="0.25">
      <c r="B36" s="3" t="s">
        <v>115</v>
      </c>
      <c r="C36" s="3"/>
      <c r="D36" s="3">
        <f>F12</f>
        <v>2300</v>
      </c>
      <c r="E36" s="34"/>
      <c r="F36" s="3" t="s">
        <v>115</v>
      </c>
      <c r="G36" s="3"/>
      <c r="H36" s="3">
        <v>2300</v>
      </c>
      <c r="I36" s="3"/>
      <c r="K36" s="21"/>
    </row>
    <row r="37" spans="2:11" x14ac:dyDescent="0.25">
      <c r="B37" s="38" t="s">
        <v>38</v>
      </c>
      <c r="C37" s="34"/>
      <c r="D37" s="34">
        <v>2000</v>
      </c>
      <c r="E37" s="34"/>
      <c r="F37" s="38" t="s">
        <v>38</v>
      </c>
      <c r="G37" s="34"/>
      <c r="H37" s="34">
        <v>2000</v>
      </c>
      <c r="I37" s="34"/>
      <c r="K37" s="21"/>
    </row>
    <row r="38" spans="2:11" x14ac:dyDescent="0.25">
      <c r="B38" s="38" t="s">
        <v>165</v>
      </c>
      <c r="C38" s="34"/>
      <c r="D38" s="34">
        <f>E24+E17</f>
        <v>2000</v>
      </c>
      <c r="E38" s="34"/>
      <c r="F38" s="38" t="s">
        <v>165</v>
      </c>
      <c r="G38" s="34"/>
      <c r="H38" s="34">
        <f>D38</f>
        <v>2000</v>
      </c>
      <c r="I38" s="34"/>
      <c r="K38" s="21"/>
    </row>
    <row r="39" spans="2:11" x14ac:dyDescent="0.25">
      <c r="B39" s="39" t="s">
        <v>130</v>
      </c>
      <c r="C39" s="34"/>
      <c r="D39" s="34">
        <v>4000</v>
      </c>
      <c r="E39" s="34"/>
      <c r="F39" s="39" t="s">
        <v>130</v>
      </c>
      <c r="G39" s="34"/>
      <c r="H39" s="34">
        <v>4000</v>
      </c>
      <c r="I39" s="34"/>
    </row>
    <row r="40" spans="2:11" x14ac:dyDescent="0.25">
      <c r="B40" s="43" t="s">
        <v>70</v>
      </c>
      <c r="C40" s="39"/>
      <c r="D40" s="34">
        <v>2000</v>
      </c>
      <c r="E40" s="34"/>
      <c r="F40" s="39" t="s">
        <v>166</v>
      </c>
      <c r="G40" s="34"/>
      <c r="H40" s="34">
        <v>2000</v>
      </c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-580</v>
      </c>
      <c r="D43" s="41">
        <f>SUM(D35:D42)</f>
        <v>12300</v>
      </c>
      <c r="E43" s="41">
        <f>C43-D43</f>
        <v>-12880</v>
      </c>
      <c r="F43" s="33" t="s">
        <v>23</v>
      </c>
      <c r="G43" s="41">
        <f>G30+G31+G32-H33</f>
        <v>-9280</v>
      </c>
      <c r="H43" s="41">
        <f>SUM(H35:H42)</f>
        <v>12300</v>
      </c>
      <c r="I43" s="41">
        <f>G43-H43</f>
        <v>-21580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M34" sqref="M34"/>
    </sheetView>
  </sheetViews>
  <sheetFormatPr defaultRowHeight="15" x14ac:dyDescent="0.25"/>
  <cols>
    <col min="2" max="2" width="16.5703125" bestFit="1" customWidth="1"/>
  </cols>
  <sheetData>
    <row r="1" spans="1:12" x14ac:dyDescent="0.25">
      <c r="A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167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 t="s">
        <v>10</v>
      </c>
      <c r="C5" s="3">
        <v>300</v>
      </c>
      <c r="D5" s="3">
        <f>AUGUST2019!H5:H25</f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</row>
    <row r="6" spans="1:12" x14ac:dyDescent="0.25">
      <c r="A6" s="3">
        <v>2</v>
      </c>
      <c r="B6" s="3"/>
      <c r="C6" s="3"/>
      <c r="D6" s="3"/>
      <c r="E6" s="3"/>
      <c r="F6" s="3">
        <f t="shared" ref="F6:F24" si="0">D6+E6</f>
        <v>0</v>
      </c>
      <c r="G6" s="3"/>
      <c r="H6" s="3">
        <f>F6-G6</f>
        <v>0</v>
      </c>
    </row>
    <row r="7" spans="1:12" x14ac:dyDescent="0.25">
      <c r="A7" s="3">
        <v>3</v>
      </c>
      <c r="B7" s="3" t="s">
        <v>38</v>
      </c>
      <c r="C7" s="3"/>
      <c r="D7" s="3">
        <f>'NOVEMBER 19'!H7:H24</f>
        <v>1600</v>
      </c>
      <c r="E7" s="3">
        <v>2000</v>
      </c>
      <c r="F7" s="3">
        <f t="shared" si="0"/>
        <v>3600</v>
      </c>
      <c r="G7" s="3"/>
      <c r="H7" s="3">
        <f>F7-G7</f>
        <v>3600</v>
      </c>
    </row>
    <row r="8" spans="1:12" x14ac:dyDescent="0.25">
      <c r="A8" s="3">
        <v>4</v>
      </c>
      <c r="B8" s="3" t="s">
        <v>70</v>
      </c>
      <c r="C8" s="3"/>
      <c r="D8" s="3">
        <f>'NOVEMBER 19'!H8:H25</f>
        <v>0</v>
      </c>
      <c r="E8" s="3">
        <v>2000</v>
      </c>
      <c r="F8" s="3">
        <f t="shared" si="0"/>
        <v>2000</v>
      </c>
      <c r="G8" s="3"/>
      <c r="H8" s="3">
        <f t="shared" ref="H8:H25" si="1">F8-G8</f>
        <v>2000</v>
      </c>
    </row>
    <row r="9" spans="1:12" x14ac:dyDescent="0.25">
      <c r="A9" s="3">
        <v>5</v>
      </c>
      <c r="B9" s="3"/>
      <c r="C9" s="3"/>
      <c r="D9" s="3">
        <f>'NOVEMBER 19'!H9:H26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2" x14ac:dyDescent="0.25">
      <c r="A10" s="3">
        <v>6</v>
      </c>
      <c r="B10" s="3"/>
      <c r="C10" s="3"/>
      <c r="D10" s="3">
        <f>'NOVEMBER 19'!H10:H27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2" x14ac:dyDescent="0.25">
      <c r="A11" s="3" t="s">
        <v>37</v>
      </c>
      <c r="B11" s="3" t="s">
        <v>130</v>
      </c>
      <c r="C11" s="3"/>
      <c r="D11" s="3">
        <f>'NOVEMBER 19'!H11:H28</f>
        <v>0</v>
      </c>
      <c r="E11" s="3">
        <v>4000</v>
      </c>
      <c r="F11" s="3">
        <f t="shared" si="0"/>
        <v>4000</v>
      </c>
      <c r="G11" s="3"/>
      <c r="H11" s="3">
        <f t="shared" si="1"/>
        <v>4000</v>
      </c>
      <c r="L11">
        <f>G14+G5+G16+G19</f>
        <v>4000</v>
      </c>
    </row>
    <row r="12" spans="1:12" x14ac:dyDescent="0.25">
      <c r="A12" s="3">
        <v>9</v>
      </c>
      <c r="B12" s="3" t="s">
        <v>115</v>
      </c>
      <c r="C12" s="3" t="s">
        <v>51</v>
      </c>
      <c r="D12" s="3">
        <f>'NOVEMBER 19'!H12:H29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</row>
    <row r="13" spans="1:12" x14ac:dyDescent="0.25">
      <c r="A13" s="3">
        <v>10</v>
      </c>
      <c r="B13" s="42" t="s">
        <v>34</v>
      </c>
      <c r="C13" s="3"/>
      <c r="D13" s="3">
        <f>'NOVEMBER 19'!H13:H30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12" x14ac:dyDescent="0.25">
      <c r="A14" s="3">
        <v>11</v>
      </c>
      <c r="B14" s="3" t="s">
        <v>35</v>
      </c>
      <c r="C14" s="3">
        <v>300</v>
      </c>
      <c r="D14" s="3">
        <f>'NOVEMBER 19'!H14:H31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2" x14ac:dyDescent="0.25">
      <c r="A15" s="3">
        <v>12</v>
      </c>
      <c r="B15" s="3" t="s">
        <v>16</v>
      </c>
      <c r="C15" s="3"/>
      <c r="D15" s="3">
        <f>'NOVEMBER 19'!H15:H32</f>
        <v>1000</v>
      </c>
      <c r="E15" s="3">
        <v>2000</v>
      </c>
      <c r="F15" s="3">
        <f t="shared" si="0"/>
        <v>3000</v>
      </c>
      <c r="G15" s="3"/>
      <c r="H15" s="3">
        <f t="shared" si="1"/>
        <v>3000</v>
      </c>
    </row>
    <row r="16" spans="1:12" x14ac:dyDescent="0.25">
      <c r="A16" s="3">
        <v>13</v>
      </c>
      <c r="B16" s="3" t="s">
        <v>16</v>
      </c>
      <c r="C16" s="3"/>
      <c r="D16" s="3">
        <f>'NOVEMBER 19'!H16:H33</f>
        <v>1800</v>
      </c>
      <c r="E16" s="3">
        <v>2000</v>
      </c>
      <c r="F16" s="3">
        <f t="shared" si="0"/>
        <v>3800</v>
      </c>
      <c r="G16" s="3"/>
      <c r="H16" s="3">
        <f t="shared" si="1"/>
        <v>3800</v>
      </c>
    </row>
    <row r="17" spans="1:11" x14ac:dyDescent="0.25">
      <c r="A17" s="3">
        <v>14</v>
      </c>
      <c r="B17" s="15" t="s">
        <v>10</v>
      </c>
      <c r="C17" s="3"/>
      <c r="D17" s="3">
        <f>'NOVEMBER 19'!H17:H34</f>
        <v>0</v>
      </c>
      <c r="E17" s="3">
        <v>2000</v>
      </c>
      <c r="F17" s="3">
        <f t="shared" si="0"/>
        <v>2000</v>
      </c>
      <c r="G17" s="3"/>
      <c r="H17" s="3">
        <f t="shared" si="1"/>
        <v>2000</v>
      </c>
    </row>
    <row r="18" spans="1:11" x14ac:dyDescent="0.25">
      <c r="A18" s="3">
        <v>15</v>
      </c>
      <c r="B18" s="3" t="s">
        <v>19</v>
      </c>
      <c r="C18" s="3"/>
      <c r="D18" s="3">
        <f>'NOVEMBER 19'!H18:H35</f>
        <v>2300</v>
      </c>
      <c r="E18" s="3">
        <v>2000</v>
      </c>
      <c r="F18" s="3">
        <f t="shared" si="0"/>
        <v>4300</v>
      </c>
      <c r="G18" s="3"/>
      <c r="H18" s="3">
        <f>F18-G18</f>
        <v>4300</v>
      </c>
      <c r="I18" t="s">
        <v>34</v>
      </c>
    </row>
    <row r="19" spans="1:11" x14ac:dyDescent="0.25">
      <c r="A19" s="3">
        <v>16</v>
      </c>
      <c r="B19" s="3" t="s">
        <v>85</v>
      </c>
      <c r="C19" s="3"/>
      <c r="D19" s="3">
        <f>'NOVEMBER 19'!H19:H36</f>
        <v>1700</v>
      </c>
      <c r="E19" s="3">
        <v>3000</v>
      </c>
      <c r="F19" s="3">
        <f t="shared" si="0"/>
        <v>4700</v>
      </c>
      <c r="G19" s="3"/>
      <c r="H19" s="3">
        <f t="shared" si="1"/>
        <v>4700</v>
      </c>
    </row>
    <row r="20" spans="1:11" x14ac:dyDescent="0.25">
      <c r="A20" s="3">
        <v>17</v>
      </c>
      <c r="B20" s="3"/>
      <c r="C20" s="3"/>
      <c r="D20" s="3">
        <f>'NOVEMBER 19'!H20:H37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1" x14ac:dyDescent="0.25">
      <c r="A21" s="3">
        <v>18</v>
      </c>
      <c r="B21" s="3"/>
      <c r="C21" s="3"/>
      <c r="D21" s="3">
        <f>'NOVEMBER 19'!H21:H38</f>
        <v>0</v>
      </c>
      <c r="E21" s="3"/>
      <c r="F21" s="3">
        <f t="shared" si="0"/>
        <v>0</v>
      </c>
      <c r="G21" s="3"/>
      <c r="H21" s="3">
        <f t="shared" si="1"/>
        <v>0</v>
      </c>
      <c r="K21" s="21"/>
    </row>
    <row r="22" spans="1:11" x14ac:dyDescent="0.25">
      <c r="A22" s="3">
        <v>19</v>
      </c>
      <c r="B22" s="3"/>
      <c r="C22" s="3"/>
      <c r="D22" s="3">
        <f>'NOVEMBER 19'!H22:H39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 s="3">
        <f>'NOVEMBER 19'!H23:H40</f>
        <v>0</v>
      </c>
      <c r="E23" s="3"/>
      <c r="F23" s="3">
        <f t="shared" si="0"/>
        <v>0</v>
      </c>
      <c r="G23" s="3"/>
      <c r="H23" s="3">
        <f t="shared" si="1"/>
        <v>0</v>
      </c>
    </row>
    <row r="24" spans="1:11" x14ac:dyDescent="0.25">
      <c r="A24" s="3">
        <v>21</v>
      </c>
      <c r="B24" s="15" t="s">
        <v>34</v>
      </c>
      <c r="C24" s="3"/>
      <c r="D24" s="3">
        <f>'NOVEMBER 19'!H24:H41</f>
        <v>0</v>
      </c>
      <c r="E24" s="3"/>
      <c r="F24" s="3">
        <f t="shared" si="0"/>
        <v>0</v>
      </c>
      <c r="G24" s="3"/>
      <c r="H24" s="3">
        <f>F24-G24</f>
        <v>0</v>
      </c>
    </row>
    <row r="25" spans="1:11" x14ac:dyDescent="0.25">
      <c r="A25" s="3"/>
      <c r="B25" s="2" t="s">
        <v>23</v>
      </c>
      <c r="C25" s="2">
        <f>SUM(C5:C24)</f>
        <v>600</v>
      </c>
      <c r="D25" s="3">
        <f>SUM(D5:D24)</f>
        <v>8400</v>
      </c>
      <c r="E25" s="2">
        <f>SUM(E5:E24)</f>
        <v>25000</v>
      </c>
      <c r="F25" s="3">
        <f>SUM(F5:F24)</f>
        <v>33400</v>
      </c>
      <c r="G25" s="2">
        <f>SUM(G5:G24)</f>
        <v>4000</v>
      </c>
      <c r="H25" s="3">
        <f t="shared" si="1"/>
        <v>29400</v>
      </c>
    </row>
    <row r="26" spans="1:11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1" x14ac:dyDescent="0.25">
      <c r="B27" s="27" t="s">
        <v>24</v>
      </c>
      <c r="C27" s="28"/>
      <c r="D27" s="6"/>
      <c r="E27" s="29"/>
      <c r="F27" s="30"/>
      <c r="G27" s="9"/>
      <c r="H27" s="30"/>
      <c r="I27" s="27"/>
      <c r="K27" s="21"/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25600</v>
      </c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168</v>
      </c>
      <c r="C30" s="35">
        <f>E25</f>
        <v>25000</v>
      </c>
      <c r="D30" s="34"/>
      <c r="E30" s="34"/>
      <c r="F30" s="34" t="s">
        <v>168</v>
      </c>
      <c r="G30" s="35">
        <f>G25</f>
        <v>4000</v>
      </c>
      <c r="H30" s="34"/>
      <c r="I30" s="34"/>
    </row>
    <row r="31" spans="1:11" x14ac:dyDescent="0.25">
      <c r="B31" s="34" t="s">
        <v>2</v>
      </c>
      <c r="C31" s="35">
        <f>'NOVEMBER 19'!E43</f>
        <v>-12880</v>
      </c>
      <c r="D31" s="34"/>
      <c r="E31" s="34"/>
      <c r="F31" s="34" t="s">
        <v>2</v>
      </c>
      <c r="G31" s="35">
        <f>'NOVEMBER 19'!I43</f>
        <v>-21580</v>
      </c>
      <c r="H31" s="34"/>
      <c r="I31" s="34"/>
    </row>
    <row r="32" spans="1:11" x14ac:dyDescent="0.25">
      <c r="B32" s="34" t="s">
        <v>36</v>
      </c>
      <c r="C32" s="34">
        <f>C25</f>
        <v>600</v>
      </c>
      <c r="D32" s="34"/>
      <c r="E32" s="34"/>
      <c r="F32" s="34" t="s">
        <v>36</v>
      </c>
      <c r="G32" s="34">
        <f>C25</f>
        <v>600</v>
      </c>
      <c r="H32" s="34"/>
      <c r="I32" s="34"/>
      <c r="K32" s="21">
        <f>G30-H33</f>
        <v>1440</v>
      </c>
    </row>
    <row r="33" spans="2:11" x14ac:dyDescent="0.25">
      <c r="B33" s="34" t="s">
        <v>32</v>
      </c>
      <c r="C33" s="36">
        <v>0.1</v>
      </c>
      <c r="D33" s="35">
        <f>C33*J28</f>
        <v>2560</v>
      </c>
      <c r="E33" s="34"/>
      <c r="F33" s="34" t="s">
        <v>32</v>
      </c>
      <c r="G33" s="36">
        <v>0.1</v>
      </c>
      <c r="H33" s="35">
        <f>D33</f>
        <v>2560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/>
      <c r="D35" s="34"/>
      <c r="E35" s="34"/>
      <c r="F35" s="38"/>
      <c r="G35" s="34"/>
      <c r="H35" s="34"/>
      <c r="I35" s="34"/>
      <c r="K35" s="21"/>
    </row>
    <row r="36" spans="2:11" x14ac:dyDescent="0.25">
      <c r="B36" s="3"/>
      <c r="C36" s="3"/>
      <c r="D36" s="3"/>
      <c r="E36" s="34"/>
      <c r="F36" s="3"/>
      <c r="G36" s="3"/>
      <c r="H36" s="3"/>
      <c r="I36" s="3"/>
      <c r="K36" s="21"/>
    </row>
    <row r="37" spans="2:11" x14ac:dyDescent="0.25">
      <c r="B37" s="38"/>
      <c r="C37" s="34"/>
      <c r="D37" s="34"/>
      <c r="E37" s="34"/>
      <c r="F37" s="38"/>
      <c r="G37" s="34"/>
      <c r="H37" s="34"/>
      <c r="I37" s="34"/>
      <c r="K37" s="21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  <c r="K38" s="21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10160</v>
      </c>
      <c r="D43" s="41">
        <f>SUM(D35:D42)</f>
        <v>0</v>
      </c>
      <c r="E43" s="41">
        <f>C43-D43</f>
        <v>10160</v>
      </c>
      <c r="F43" s="33" t="s">
        <v>23</v>
      </c>
      <c r="G43" s="41">
        <f>G30+G31+G32-H33</f>
        <v>-19540</v>
      </c>
      <c r="H43" s="41">
        <f>SUM(H35:H42)</f>
        <v>0</v>
      </c>
      <c r="I43" s="41">
        <f>G43-H43</f>
        <v>-19540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K30" sqref="K30"/>
    </sheetView>
  </sheetViews>
  <sheetFormatPr defaultRowHeight="15" x14ac:dyDescent="0.25"/>
  <cols>
    <col min="2" max="2" width="16.85546875" customWidth="1"/>
    <col min="3" max="3" width="11.140625" customWidth="1"/>
  </cols>
  <sheetData>
    <row r="1" spans="1:10" x14ac:dyDescent="0.25">
      <c r="A1" s="1"/>
      <c r="C1" s="1" t="s">
        <v>20</v>
      </c>
      <c r="D1" s="1"/>
      <c r="E1" s="1"/>
      <c r="F1" s="1"/>
      <c r="G1" s="1"/>
      <c r="H1" s="1"/>
    </row>
    <row r="2" spans="1:10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0" x14ac:dyDescent="0.25">
      <c r="A3" s="1"/>
      <c r="B3" s="1"/>
      <c r="C3" s="1" t="s">
        <v>170</v>
      </c>
      <c r="D3" s="1"/>
      <c r="E3" s="1"/>
      <c r="F3" s="1"/>
      <c r="G3" s="1"/>
      <c r="H3" s="1"/>
    </row>
    <row r="4" spans="1:10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0" x14ac:dyDescent="0.25">
      <c r="A5" s="3">
        <v>1</v>
      </c>
      <c r="B5" s="3" t="s">
        <v>10</v>
      </c>
      <c r="C5" s="3"/>
      <c r="D5" s="3">
        <f>'DECEMBER 19'!H5:H24</f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  <c r="I5" t="s">
        <v>51</v>
      </c>
    </row>
    <row r="6" spans="1:10" x14ac:dyDescent="0.25">
      <c r="A6" s="3">
        <v>2</v>
      </c>
      <c r="B6" s="3"/>
      <c r="C6" s="3"/>
      <c r="D6" s="3">
        <f>'DECEMBER 19'!H6:H25</f>
        <v>0</v>
      </c>
      <c r="E6" s="3"/>
      <c r="F6" s="3">
        <f t="shared" ref="F6:F24" si="0">D6+E6</f>
        <v>0</v>
      </c>
      <c r="G6" s="3"/>
      <c r="H6" s="3">
        <f>F6-G6</f>
        <v>0</v>
      </c>
    </row>
    <row r="7" spans="1:10" x14ac:dyDescent="0.25">
      <c r="A7" s="3">
        <v>3</v>
      </c>
      <c r="B7" s="3" t="s">
        <v>38</v>
      </c>
      <c r="C7" s="3"/>
      <c r="D7" s="3">
        <f>'DECEMBER 19'!H7:H26</f>
        <v>3600</v>
      </c>
      <c r="E7" s="3">
        <v>2000</v>
      </c>
      <c r="F7" s="3">
        <f t="shared" si="0"/>
        <v>5600</v>
      </c>
      <c r="G7" s="3"/>
      <c r="H7" s="3">
        <f t="shared" ref="H7:H24" si="1">F7-G7</f>
        <v>5600</v>
      </c>
      <c r="I7" t="s">
        <v>169</v>
      </c>
      <c r="J7" t="s">
        <v>180</v>
      </c>
    </row>
    <row r="8" spans="1:10" x14ac:dyDescent="0.25">
      <c r="A8" s="3">
        <v>4</v>
      </c>
      <c r="B8" s="3" t="s">
        <v>70</v>
      </c>
      <c r="C8" s="3"/>
      <c r="D8" s="3">
        <f>'DECEMBER 19'!H8:H27</f>
        <v>2000</v>
      </c>
      <c r="E8" s="3">
        <v>2000</v>
      </c>
      <c r="F8" s="3">
        <f t="shared" si="0"/>
        <v>4000</v>
      </c>
      <c r="G8" s="3"/>
      <c r="H8" s="3"/>
      <c r="I8" t="s">
        <v>169</v>
      </c>
    </row>
    <row r="9" spans="1:10" x14ac:dyDescent="0.25">
      <c r="A9" s="3">
        <v>5</v>
      </c>
      <c r="B9" s="3"/>
      <c r="C9" s="3"/>
      <c r="D9" s="3">
        <f>'DECEMBER 19'!H9:H28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 s="3">
        <v>6</v>
      </c>
      <c r="B10" s="3"/>
      <c r="C10" s="3"/>
      <c r="D10" s="3">
        <f>'DECEMBER 19'!H10:H29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0" x14ac:dyDescent="0.25">
      <c r="A11" s="3" t="s">
        <v>37</v>
      </c>
      <c r="B11" s="3" t="s">
        <v>130</v>
      </c>
      <c r="C11" s="3"/>
      <c r="D11" s="3">
        <f>'DECEMBER 19'!H11:H30</f>
        <v>4000</v>
      </c>
      <c r="E11" s="3">
        <v>4000</v>
      </c>
      <c r="F11" s="3">
        <f t="shared" si="0"/>
        <v>8000</v>
      </c>
      <c r="G11" s="3"/>
      <c r="H11" s="3">
        <f t="shared" si="1"/>
        <v>8000</v>
      </c>
    </row>
    <row r="12" spans="1:10" x14ac:dyDescent="0.25">
      <c r="A12" s="3">
        <v>9</v>
      </c>
      <c r="B12" s="3" t="s">
        <v>115</v>
      </c>
      <c r="C12" s="3" t="s">
        <v>51</v>
      </c>
      <c r="D12" s="3">
        <f>'DECEMBER 19'!H12:H31</f>
        <v>2000</v>
      </c>
      <c r="E12" s="3">
        <v>2000</v>
      </c>
      <c r="F12" s="3">
        <f t="shared" si="0"/>
        <v>4000</v>
      </c>
      <c r="G12" s="3">
        <v>4000</v>
      </c>
      <c r="H12" s="3">
        <f t="shared" si="1"/>
        <v>0</v>
      </c>
    </row>
    <row r="13" spans="1:10" x14ac:dyDescent="0.25">
      <c r="A13" s="3">
        <v>10</v>
      </c>
      <c r="B13" s="42" t="s">
        <v>34</v>
      </c>
      <c r="C13" s="3"/>
      <c r="D13" s="3">
        <f>'DECEMBER 19'!H13:H32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10" x14ac:dyDescent="0.25">
      <c r="A14" s="3">
        <v>11</v>
      </c>
      <c r="B14" s="3" t="s">
        <v>35</v>
      </c>
      <c r="C14" s="3">
        <v>300</v>
      </c>
      <c r="D14" s="3">
        <f>'DECEMBER 19'!H14:H33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0" x14ac:dyDescent="0.25">
      <c r="A15" s="3">
        <v>12</v>
      </c>
      <c r="B15" s="3" t="s">
        <v>16</v>
      </c>
      <c r="C15" s="3"/>
      <c r="D15" s="3">
        <f>'DECEMBER 19'!H15:H34</f>
        <v>3000</v>
      </c>
      <c r="E15" s="3">
        <v>2000</v>
      </c>
      <c r="F15" s="3">
        <f t="shared" si="0"/>
        <v>5000</v>
      </c>
      <c r="G15" s="3">
        <v>2000</v>
      </c>
      <c r="H15" s="3">
        <f t="shared" si="1"/>
        <v>3000</v>
      </c>
      <c r="I15">
        <v>2000</v>
      </c>
    </row>
    <row r="16" spans="1:10" x14ac:dyDescent="0.25">
      <c r="A16" s="3">
        <v>13</v>
      </c>
      <c r="B16" s="3" t="s">
        <v>16</v>
      </c>
      <c r="C16" s="3"/>
      <c r="D16" s="3">
        <f>'DECEMBER 19'!H16:H35</f>
        <v>3800</v>
      </c>
      <c r="E16" s="3">
        <v>2000</v>
      </c>
      <c r="F16" s="3">
        <f t="shared" si="0"/>
        <v>5800</v>
      </c>
      <c r="G16" s="3"/>
      <c r="H16" s="3">
        <f t="shared" si="1"/>
        <v>5800</v>
      </c>
    </row>
    <row r="17" spans="1:10" x14ac:dyDescent="0.25">
      <c r="A17" s="3">
        <v>14</v>
      </c>
      <c r="B17" s="15" t="s">
        <v>10</v>
      </c>
      <c r="C17" s="3"/>
      <c r="D17" s="3">
        <f>'DECEMBER 19'!H17:H36</f>
        <v>2000</v>
      </c>
      <c r="E17" s="3">
        <v>2000</v>
      </c>
      <c r="F17" s="3">
        <f t="shared" si="0"/>
        <v>4000</v>
      </c>
      <c r="G17" s="3">
        <v>4000</v>
      </c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'DECEMBER 19'!H18:H37</f>
        <v>4300</v>
      </c>
      <c r="E18" s="3">
        <v>2000</v>
      </c>
      <c r="F18" s="3">
        <f t="shared" si="0"/>
        <v>6300</v>
      </c>
      <c r="G18" s="3">
        <v>2300</v>
      </c>
      <c r="H18" s="3">
        <f>F18-G18</f>
        <v>4000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'DECEMBER 19'!H19:H38</f>
        <v>4700</v>
      </c>
      <c r="E19" s="3">
        <v>3000</v>
      </c>
      <c r="F19" s="3">
        <f t="shared" si="0"/>
        <v>7700</v>
      </c>
      <c r="G19" s="3"/>
      <c r="H19" s="3">
        <f t="shared" si="1"/>
        <v>7700</v>
      </c>
    </row>
    <row r="20" spans="1:10" x14ac:dyDescent="0.25">
      <c r="A20" s="3">
        <v>17</v>
      </c>
      <c r="B20" s="3"/>
      <c r="C20" s="3"/>
      <c r="D20" s="3">
        <f>'DECEMBER 19'!H20:H39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'DECEMBER 19'!H21:H40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'DECEMBER 19'!H22:H41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'DECEMBER 19'!H23:H42</f>
        <v>0</v>
      </c>
      <c r="E23" s="3"/>
      <c r="F23" s="3">
        <f t="shared" si="0"/>
        <v>0</v>
      </c>
      <c r="G23" s="3"/>
      <c r="H23" s="3">
        <f t="shared" si="1"/>
        <v>0</v>
      </c>
    </row>
    <row r="24" spans="1:10" x14ac:dyDescent="0.25">
      <c r="A24" s="3">
        <v>21</v>
      </c>
      <c r="B24" s="15" t="s">
        <v>34</v>
      </c>
      <c r="C24" s="3"/>
      <c r="D24" s="3">
        <f>'DECEMBER 19'!H24:H43</f>
        <v>0</v>
      </c>
      <c r="E24" s="3"/>
      <c r="F24" s="3">
        <f t="shared" si="0"/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 t="shared" ref="C25:H25" si="2">SUM(C5:C24)</f>
        <v>300</v>
      </c>
      <c r="D25" s="3">
        <f t="shared" si="2"/>
        <v>29400</v>
      </c>
      <c r="E25" s="2">
        <f t="shared" si="2"/>
        <v>25000</v>
      </c>
      <c r="F25" s="3">
        <f t="shared" si="2"/>
        <v>54400</v>
      </c>
      <c r="G25" s="2">
        <f t="shared" si="2"/>
        <v>16300</v>
      </c>
      <c r="H25" s="3">
        <f t="shared" si="2"/>
        <v>34100</v>
      </c>
    </row>
    <row r="26" spans="1:10" x14ac:dyDescent="0.25">
      <c r="A26" s="23"/>
      <c r="B26" s="7"/>
      <c r="C26" s="7"/>
      <c r="D26" s="7"/>
      <c r="E26" s="7" t="s">
        <v>34</v>
      </c>
      <c r="F26" s="7"/>
      <c r="G26" s="7"/>
      <c r="H26" s="42">
        <f>H25-D7</f>
        <v>30500</v>
      </c>
    </row>
    <row r="27" spans="1:10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25300</v>
      </c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171</v>
      </c>
      <c r="C30" s="35">
        <f>E25</f>
        <v>25000</v>
      </c>
      <c r="D30" s="34"/>
      <c r="E30" s="34"/>
      <c r="F30" s="34" t="s">
        <v>171</v>
      </c>
      <c r="G30" s="35">
        <f>G25</f>
        <v>16300</v>
      </c>
      <c r="H30" s="34"/>
      <c r="I30" s="34"/>
    </row>
    <row r="31" spans="1:10" x14ac:dyDescent="0.25">
      <c r="B31" s="34" t="s">
        <v>2</v>
      </c>
      <c r="C31" s="35">
        <f>'DECEMBER 19'!E43</f>
        <v>10160</v>
      </c>
      <c r="D31" s="34"/>
      <c r="E31" s="34"/>
      <c r="F31" s="34" t="s">
        <v>2</v>
      </c>
      <c r="G31" s="35">
        <f>'DECEMBER 19'!I43</f>
        <v>-19540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2530</v>
      </c>
      <c r="E33" s="34"/>
      <c r="F33" s="34" t="s">
        <v>32</v>
      </c>
      <c r="G33" s="36">
        <v>0.1</v>
      </c>
      <c r="H33" s="35">
        <f>D33</f>
        <v>2530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38</v>
      </c>
      <c r="C36" s="3"/>
      <c r="D36" s="3">
        <f>D7</f>
        <v>3600</v>
      </c>
      <c r="E36" s="34"/>
      <c r="F36" s="3" t="s">
        <v>38</v>
      </c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 t="s">
        <v>190</v>
      </c>
      <c r="C38" s="34"/>
      <c r="D38" s="34">
        <f>E5</f>
        <v>2000</v>
      </c>
      <c r="E38" s="34"/>
      <c r="F38" s="38" t="s">
        <v>174</v>
      </c>
      <c r="G38" s="34"/>
      <c r="H38" s="34">
        <f>E5</f>
        <v>2000</v>
      </c>
      <c r="I38" s="34"/>
    </row>
    <row r="39" spans="2:10" x14ac:dyDescent="0.25">
      <c r="B39" s="39" t="s">
        <v>70</v>
      </c>
      <c r="C39" s="34"/>
      <c r="D39" s="34">
        <f>F8</f>
        <v>4000</v>
      </c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32930</v>
      </c>
      <c r="D43" s="41">
        <f>SUM(D35:D42)</f>
        <v>9600</v>
      </c>
      <c r="E43" s="41">
        <f>C43-D43</f>
        <v>23330</v>
      </c>
      <c r="F43" s="33" t="s">
        <v>23</v>
      </c>
      <c r="G43" s="41">
        <f>G30+G31+G32-H33</f>
        <v>-5470</v>
      </c>
      <c r="H43" s="41">
        <f>SUM(H35:H42)</f>
        <v>2000</v>
      </c>
      <c r="I43" s="41">
        <f>G43-H43</f>
        <v>-7470</v>
      </c>
      <c r="J43" s="21"/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7" sqref="L37"/>
    </sheetView>
  </sheetViews>
  <sheetFormatPr defaultRowHeight="15" x14ac:dyDescent="0.25"/>
  <cols>
    <col min="1" max="1" width="4" customWidth="1"/>
    <col min="2" max="2" width="18.5703125" customWidth="1"/>
    <col min="6" max="6" width="11.7109375" customWidth="1"/>
  </cols>
  <sheetData>
    <row r="1" spans="1:14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4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4" x14ac:dyDescent="0.25">
      <c r="A3" s="1"/>
      <c r="B3" s="1"/>
      <c r="C3" s="1" t="s">
        <v>39</v>
      </c>
      <c r="D3" s="1"/>
      <c r="E3" s="1"/>
      <c r="F3" s="1"/>
      <c r="G3" s="1"/>
      <c r="H3" s="1"/>
    </row>
    <row r="4" spans="1:14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4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14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8" si="0">D6+E6</f>
        <v>2000</v>
      </c>
      <c r="G6" s="3">
        <v>2000</v>
      </c>
      <c r="H6" s="3">
        <f t="shared" ref="H6:H19" si="1">F6-G6</f>
        <v>0</v>
      </c>
    </row>
    <row r="7" spans="1:14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3">
        <f t="shared" si="1"/>
        <v>0</v>
      </c>
    </row>
    <row r="8" spans="1:14" x14ac:dyDescent="0.25">
      <c r="A8" s="3">
        <v>4</v>
      </c>
      <c r="B8" s="3" t="s">
        <v>10</v>
      </c>
      <c r="C8" s="3">
        <v>300</v>
      </c>
      <c r="D8" s="3"/>
      <c r="E8" s="3">
        <v>2000</v>
      </c>
      <c r="F8" s="3">
        <f t="shared" si="0"/>
        <v>2000</v>
      </c>
      <c r="G8" s="3">
        <v>2000</v>
      </c>
      <c r="H8" s="3">
        <f t="shared" si="1"/>
        <v>0</v>
      </c>
      <c r="L8">
        <v>13</v>
      </c>
      <c r="M8">
        <v>300</v>
      </c>
      <c r="N8">
        <f>L8*M8</f>
        <v>3900</v>
      </c>
    </row>
    <row r="9" spans="1:14" x14ac:dyDescent="0.25">
      <c r="A9" s="3">
        <v>5</v>
      </c>
      <c r="B9" s="3"/>
      <c r="C9" s="3"/>
      <c r="D9" s="3"/>
      <c r="E9" s="3"/>
      <c r="F9" s="3"/>
      <c r="G9" s="3"/>
      <c r="H9" s="3">
        <f t="shared" si="1"/>
        <v>0</v>
      </c>
    </row>
    <row r="10" spans="1:14" x14ac:dyDescent="0.25">
      <c r="A10" s="3">
        <v>6</v>
      </c>
      <c r="B10" s="3" t="s">
        <v>12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3">
        <f t="shared" si="1"/>
        <v>0</v>
      </c>
    </row>
    <row r="11" spans="1:14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14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3">
        <f t="shared" si="1"/>
        <v>0</v>
      </c>
    </row>
    <row r="13" spans="1:14" x14ac:dyDescent="0.25">
      <c r="A13" s="3">
        <v>10</v>
      </c>
      <c r="B13" s="3" t="s">
        <v>15</v>
      </c>
      <c r="C13" s="3"/>
      <c r="D13" s="3"/>
      <c r="E13" s="3">
        <v>2000</v>
      </c>
      <c r="F13" s="3">
        <f t="shared" si="0"/>
        <v>2000</v>
      </c>
      <c r="G13" s="3">
        <v>2000</v>
      </c>
      <c r="H13" s="3">
        <f t="shared" si="1"/>
        <v>0</v>
      </c>
    </row>
    <row r="14" spans="1:14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4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</row>
    <row r="16" spans="1:14" x14ac:dyDescent="0.25">
      <c r="A16" s="3">
        <v>13</v>
      </c>
      <c r="B16" s="3" t="s">
        <v>17</v>
      </c>
      <c r="C16" s="3">
        <v>200</v>
      </c>
      <c r="D16" s="3"/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</row>
    <row r="17" spans="1:12" x14ac:dyDescent="0.25">
      <c r="A17" s="3">
        <v>14</v>
      </c>
      <c r="B17" s="3" t="s">
        <v>18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 t="shared" si="1"/>
        <v>0</v>
      </c>
    </row>
    <row r="18" spans="1:12" x14ac:dyDescent="0.25">
      <c r="A18" s="3">
        <v>15</v>
      </c>
      <c r="B18" s="3" t="s">
        <v>19</v>
      </c>
      <c r="C18" s="3"/>
      <c r="D18" s="3"/>
      <c r="E18" s="3">
        <v>2000</v>
      </c>
      <c r="F18" s="3">
        <f t="shared" si="0"/>
        <v>2000</v>
      </c>
      <c r="G18" s="3"/>
      <c r="H18" s="3">
        <f t="shared" si="1"/>
        <v>2000</v>
      </c>
    </row>
    <row r="19" spans="1:12" x14ac:dyDescent="0.25">
      <c r="A19" s="3">
        <v>16</v>
      </c>
      <c r="B19" s="3"/>
      <c r="C19" s="3"/>
      <c r="D19" s="3"/>
      <c r="E19" s="3"/>
      <c r="F19" s="3"/>
      <c r="G19" s="3"/>
      <c r="H19" s="3">
        <f t="shared" si="1"/>
        <v>0</v>
      </c>
    </row>
    <row r="20" spans="1:12" x14ac:dyDescent="0.25">
      <c r="A20" s="3"/>
      <c r="B20" s="2" t="s">
        <v>23</v>
      </c>
      <c r="C20" s="2">
        <f>SUM(C5:C19)</f>
        <v>2600</v>
      </c>
      <c r="D20" s="2"/>
      <c r="E20" s="2">
        <f>SUM(E5:E19)</f>
        <v>28500</v>
      </c>
      <c r="F20" s="2">
        <f>SUM(F5:F19)</f>
        <v>28500</v>
      </c>
      <c r="G20" s="2">
        <f>SUM(G5:G19)</f>
        <v>26500</v>
      </c>
      <c r="H20" s="3">
        <f>SUM(H5:H19)</f>
        <v>2000</v>
      </c>
    </row>
    <row r="22" spans="1:12" x14ac:dyDescent="0.25">
      <c r="B22" s="4" t="s">
        <v>24</v>
      </c>
      <c r="C22" s="5"/>
      <c r="D22" s="6"/>
      <c r="E22" s="7"/>
      <c r="F22" s="8"/>
      <c r="G22" s="9"/>
      <c r="H22" s="8"/>
    </row>
    <row r="23" spans="1:12" x14ac:dyDescent="0.25">
      <c r="B23" s="1" t="s">
        <v>25</v>
      </c>
      <c r="C23" s="1"/>
      <c r="D23" s="1"/>
      <c r="E23" s="10"/>
      <c r="F23" s="1" t="s">
        <v>26</v>
      </c>
      <c r="G23" s="11"/>
      <c r="H23" s="11"/>
      <c r="I23" s="11"/>
    </row>
    <row r="24" spans="1:12" x14ac:dyDescent="0.25">
      <c r="B24" s="2" t="s">
        <v>27</v>
      </c>
      <c r="C24" s="2" t="s">
        <v>28</v>
      </c>
      <c r="D24" s="2" t="s">
        <v>29</v>
      </c>
      <c r="E24" s="2" t="s">
        <v>30</v>
      </c>
      <c r="F24" s="2" t="s">
        <v>27</v>
      </c>
      <c r="G24" s="2" t="s">
        <v>28</v>
      </c>
      <c r="H24" s="2" t="s">
        <v>29</v>
      </c>
      <c r="I24" s="2" t="s">
        <v>30</v>
      </c>
    </row>
    <row r="25" spans="1:12" x14ac:dyDescent="0.25">
      <c r="B25" s="12" t="s">
        <v>40</v>
      </c>
      <c r="C25" s="13">
        <f>E20</f>
        <v>28500</v>
      </c>
      <c r="D25" s="12"/>
      <c r="E25" s="12"/>
      <c r="F25" s="12" t="s">
        <v>40</v>
      </c>
      <c r="G25" s="13">
        <f>G20</f>
        <v>26500</v>
      </c>
      <c r="H25" s="12"/>
      <c r="I25" s="12"/>
      <c r="L25" s="21"/>
    </row>
    <row r="26" spans="1:12" x14ac:dyDescent="0.25">
      <c r="B26" s="12" t="s">
        <v>2</v>
      </c>
      <c r="C26" s="13"/>
      <c r="D26" s="12"/>
      <c r="E26" s="12"/>
      <c r="F26" s="12" t="s">
        <v>2</v>
      </c>
      <c r="G26" s="13">
        <f>JULY!I34</f>
        <v>-2000</v>
      </c>
      <c r="H26" s="12"/>
      <c r="I26" s="12"/>
    </row>
    <row r="27" spans="1:12" x14ac:dyDescent="0.25">
      <c r="B27" s="3" t="s">
        <v>36</v>
      </c>
      <c r="C27" s="3">
        <f>C20</f>
        <v>2600</v>
      </c>
      <c r="D27" s="3"/>
      <c r="E27" s="3"/>
      <c r="F27" s="3" t="s">
        <v>36</v>
      </c>
      <c r="G27" s="3">
        <f>C27</f>
        <v>2600</v>
      </c>
      <c r="H27" s="3"/>
      <c r="I27" s="12"/>
    </row>
    <row r="28" spans="1:12" x14ac:dyDescent="0.25">
      <c r="B28" s="12" t="s">
        <v>32</v>
      </c>
      <c r="C28" s="14">
        <v>0.1</v>
      </c>
      <c r="D28" s="13">
        <f>C25*C28</f>
        <v>2850</v>
      </c>
      <c r="E28" s="12"/>
      <c r="F28" s="12" t="s">
        <v>32</v>
      </c>
      <c r="G28" s="14">
        <v>0.1</v>
      </c>
      <c r="H28" s="13">
        <f>D28</f>
        <v>2850</v>
      </c>
      <c r="I28" s="12"/>
    </row>
    <row r="29" spans="1:12" x14ac:dyDescent="0.25">
      <c r="B29" s="15" t="s">
        <v>33</v>
      </c>
      <c r="C29" s="12" t="s">
        <v>34</v>
      </c>
      <c r="D29" s="12"/>
      <c r="E29" s="12"/>
      <c r="F29" s="15" t="s">
        <v>33</v>
      </c>
      <c r="G29" s="13"/>
      <c r="H29" s="12"/>
      <c r="I29" s="12"/>
    </row>
    <row r="30" spans="1:12" x14ac:dyDescent="0.25">
      <c r="B30" s="19" t="s">
        <v>43</v>
      </c>
      <c r="C30" s="3"/>
      <c r="D30" s="3">
        <v>1076</v>
      </c>
      <c r="E30" s="3"/>
      <c r="F30" s="19" t="s">
        <v>43</v>
      </c>
      <c r="G30" s="3"/>
      <c r="H30" s="3">
        <v>1076</v>
      </c>
      <c r="I30" s="12"/>
    </row>
    <row r="31" spans="1:12" x14ac:dyDescent="0.25">
      <c r="B31" s="3" t="s">
        <v>42</v>
      </c>
      <c r="C31" s="3"/>
      <c r="D31" s="3">
        <v>2000</v>
      </c>
      <c r="E31" s="3"/>
      <c r="F31" s="16" t="s">
        <v>36</v>
      </c>
      <c r="G31" s="12"/>
      <c r="H31" s="12">
        <v>1400</v>
      </c>
      <c r="I31" s="12"/>
    </row>
    <row r="32" spans="1:12" x14ac:dyDescent="0.25">
      <c r="B32" s="16" t="s">
        <v>36</v>
      </c>
      <c r="C32" s="12"/>
      <c r="D32" s="12">
        <v>1400</v>
      </c>
      <c r="E32" s="12"/>
      <c r="F32" s="16" t="s">
        <v>50</v>
      </c>
      <c r="G32" s="12"/>
      <c r="H32" s="12">
        <v>100</v>
      </c>
      <c r="I32" s="12"/>
    </row>
    <row r="33" spans="2:9" x14ac:dyDescent="0.25">
      <c r="B33" s="16" t="s">
        <v>50</v>
      </c>
      <c r="C33" s="12"/>
      <c r="D33" s="12">
        <v>100</v>
      </c>
      <c r="E33" s="12"/>
      <c r="F33" s="20">
        <v>43323</v>
      </c>
      <c r="G33" s="12"/>
      <c r="H33" s="12">
        <v>22574</v>
      </c>
      <c r="I33" s="12"/>
    </row>
    <row r="34" spans="2:9" x14ac:dyDescent="0.25">
      <c r="B34" s="20">
        <v>43323</v>
      </c>
      <c r="C34" s="12"/>
      <c r="D34" s="12">
        <v>22574</v>
      </c>
      <c r="E34" s="12"/>
      <c r="F34" s="22">
        <v>43335</v>
      </c>
      <c r="G34" s="3"/>
      <c r="H34" s="17">
        <v>2081</v>
      </c>
      <c r="I34" s="12"/>
    </row>
    <row r="35" spans="2:9" x14ac:dyDescent="0.25">
      <c r="B35" s="22">
        <v>43335</v>
      </c>
      <c r="C35" s="3"/>
      <c r="D35" s="17">
        <v>2081</v>
      </c>
      <c r="E35" s="12"/>
      <c r="F35" s="3"/>
      <c r="G35" s="3"/>
      <c r="H35" s="3"/>
      <c r="I35" s="12"/>
    </row>
    <row r="36" spans="2:9" x14ac:dyDescent="0.25">
      <c r="B36" s="15" t="s">
        <v>23</v>
      </c>
      <c r="C36" s="18">
        <f>C25+C26+C27</f>
        <v>31100</v>
      </c>
      <c r="D36" s="18">
        <f>SUM(D28:D35)</f>
        <v>32081</v>
      </c>
      <c r="E36" s="18">
        <f>C36-D36</f>
        <v>-981</v>
      </c>
      <c r="F36" s="15" t="s">
        <v>23</v>
      </c>
      <c r="G36" s="18">
        <f>G25+G26+G27</f>
        <v>27100</v>
      </c>
      <c r="H36" s="18">
        <f>SUM(H28:H35)</f>
        <v>30081</v>
      </c>
      <c r="I36" s="13">
        <f>G36-H36</f>
        <v>-2981</v>
      </c>
    </row>
    <row r="38" spans="2:9" x14ac:dyDescent="0.25">
      <c r="B38" t="s">
        <v>44</v>
      </c>
      <c r="D38" t="s">
        <v>46</v>
      </c>
      <c r="G38" t="s">
        <v>48</v>
      </c>
    </row>
    <row r="40" spans="2:9" x14ac:dyDescent="0.25">
      <c r="B40" t="s">
        <v>45</v>
      </c>
      <c r="D40" t="s">
        <v>47</v>
      </c>
      <c r="G40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L35" sqref="L35"/>
    </sheetView>
  </sheetViews>
  <sheetFormatPr defaultRowHeight="15" x14ac:dyDescent="0.25"/>
  <cols>
    <col min="2" max="2" width="14.425781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172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>
        <f>'JANUARY 20'!H5:H24</f>
        <v>0</v>
      </c>
      <c r="E5" s="3">
        <v>2000</v>
      </c>
      <c r="F5" s="3">
        <f>D5+E5</f>
        <v>2000</v>
      </c>
      <c r="G5" s="3"/>
      <c r="H5" s="3">
        <f>F5-G5</f>
        <v>2000</v>
      </c>
    </row>
    <row r="6" spans="1:8" x14ac:dyDescent="0.25">
      <c r="A6" s="3">
        <v>2</v>
      </c>
      <c r="B6" s="3"/>
      <c r="C6" s="3"/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'JANUARY 20'!H7</f>
        <v>5600</v>
      </c>
      <c r="E7" s="3">
        <v>2000</v>
      </c>
      <c r="F7" s="3">
        <f t="shared" si="0"/>
        <v>7600</v>
      </c>
      <c r="G7" s="3"/>
      <c r="H7" s="3">
        <f t="shared" ref="H7:H25" si="1">F7-G7</f>
        <v>7600</v>
      </c>
    </row>
    <row r="8" spans="1:8" x14ac:dyDescent="0.25">
      <c r="A8" s="3">
        <v>4</v>
      </c>
      <c r="B8" s="3" t="s">
        <v>9</v>
      </c>
      <c r="C8" s="3"/>
      <c r="D8" s="3"/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'JANUARY 20'!H7:H26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'JANUARY 20'!H8:H27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'JANUARY 20'!H9:H28</f>
        <v>8000</v>
      </c>
      <c r="E11" s="3">
        <v>4000</v>
      </c>
      <c r="F11" s="3">
        <f t="shared" si="0"/>
        <v>12000</v>
      </c>
      <c r="G11" s="3"/>
      <c r="H11" s="3">
        <f t="shared" si="1"/>
        <v>12000</v>
      </c>
    </row>
    <row r="12" spans="1:8" x14ac:dyDescent="0.25">
      <c r="A12" s="3">
        <v>9</v>
      </c>
      <c r="B12" s="3" t="s">
        <v>115</v>
      </c>
      <c r="C12" s="3"/>
      <c r="D12" s="3">
        <f>'JANUARY 20'!H10:H29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</row>
    <row r="13" spans="1:8" x14ac:dyDescent="0.25">
      <c r="A13" s="3">
        <v>10</v>
      </c>
      <c r="B13" s="42" t="s">
        <v>34</v>
      </c>
      <c r="C13" s="3"/>
      <c r="D13" s="3">
        <f>'JANUARY 20'!H11:H30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'JANUARY 20'!H12:H31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'JANUARY 20'!H13:H32</f>
        <v>3000</v>
      </c>
      <c r="E15" s="3">
        <v>2000</v>
      </c>
      <c r="F15" s="3">
        <f t="shared" si="0"/>
        <v>5000</v>
      </c>
      <c r="G15" s="3"/>
      <c r="H15" s="3">
        <f t="shared" si="1"/>
        <v>5000</v>
      </c>
    </row>
    <row r="16" spans="1:8" x14ac:dyDescent="0.25">
      <c r="A16" s="3">
        <v>13</v>
      </c>
      <c r="B16" s="3" t="s">
        <v>16</v>
      </c>
      <c r="C16" s="3"/>
      <c r="D16" s="3">
        <f>'JANUARY 20'!H14:H33</f>
        <v>5800</v>
      </c>
      <c r="E16" s="3">
        <v>2000</v>
      </c>
      <c r="F16" s="3">
        <f t="shared" si="0"/>
        <v>7800</v>
      </c>
      <c r="G16" s="3"/>
      <c r="H16" s="3">
        <f t="shared" si="1"/>
        <v>7800</v>
      </c>
    </row>
    <row r="17" spans="1:10" x14ac:dyDescent="0.25">
      <c r="A17" s="3">
        <v>14</v>
      </c>
      <c r="B17" s="15" t="s">
        <v>10</v>
      </c>
      <c r="C17" s="3"/>
      <c r="D17" s="3">
        <f>'JANUARY 20'!H17</f>
        <v>0</v>
      </c>
      <c r="E17" s="3">
        <v>2000</v>
      </c>
      <c r="F17" s="3">
        <f t="shared" si="0"/>
        <v>2000</v>
      </c>
      <c r="G17" s="3"/>
      <c r="H17" s="3">
        <f t="shared" si="1"/>
        <v>2000</v>
      </c>
    </row>
    <row r="18" spans="1:10" x14ac:dyDescent="0.25">
      <c r="A18" s="3">
        <v>15</v>
      </c>
      <c r="B18" s="3" t="s">
        <v>19</v>
      </c>
      <c r="C18" s="3"/>
      <c r="D18" s="3">
        <f>'JANUARY 20'!H16:H35</f>
        <v>4000</v>
      </c>
      <c r="E18" s="3">
        <v>2000</v>
      </c>
      <c r="F18" s="3">
        <f t="shared" si="0"/>
        <v>6000</v>
      </c>
      <c r="G18" s="3"/>
      <c r="H18" s="3">
        <f>F18-G18</f>
        <v>6000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'JANUARY 20'!H17:H36</f>
        <v>7700</v>
      </c>
      <c r="E19" s="3">
        <v>3000</v>
      </c>
      <c r="F19" s="3">
        <f>D19+E19</f>
        <v>10700</v>
      </c>
      <c r="G19" s="3">
        <v>2700</v>
      </c>
      <c r="H19" s="3">
        <f t="shared" si="1"/>
        <v>8000</v>
      </c>
    </row>
    <row r="20" spans="1:10" x14ac:dyDescent="0.25">
      <c r="A20" s="3">
        <v>17</v>
      </c>
      <c r="B20" s="3"/>
      <c r="C20" s="3"/>
      <c r="D20" s="3">
        <f>'JANUARY 20'!H18:H37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'JANUARY 20'!H19:H38</f>
        <v>0</v>
      </c>
      <c r="E21" s="3"/>
      <c r="F21" s="3">
        <f t="shared" si="0"/>
        <v>0</v>
      </c>
      <c r="G21" s="3"/>
      <c r="H21" s="3">
        <f t="shared" si="1"/>
        <v>0</v>
      </c>
      <c r="J21">
        <f>G25+G32</f>
        <v>5000</v>
      </c>
    </row>
    <row r="22" spans="1:10" x14ac:dyDescent="0.25">
      <c r="A22" s="3">
        <v>19</v>
      </c>
      <c r="B22" s="3"/>
      <c r="C22" s="3"/>
      <c r="D22" s="3">
        <f>'JANUARY 20'!H20:H39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'JANUARY 20'!H21:H40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'JANUARY 20'!H22:H41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34100</v>
      </c>
      <c r="E25" s="2">
        <f>SUM(E5:E24)</f>
        <v>23000</v>
      </c>
      <c r="F25" s="3">
        <f>SUM(F5:F24)</f>
        <v>57100</v>
      </c>
      <c r="G25" s="2">
        <f>SUM(G5:G24)</f>
        <v>4700</v>
      </c>
      <c r="H25" s="3">
        <f t="shared" si="1"/>
        <v>52400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>
        <f>H25-3600</f>
        <v>48800</v>
      </c>
    </row>
    <row r="27" spans="1:10" x14ac:dyDescent="0.25">
      <c r="B27" s="27" t="s">
        <v>24</v>
      </c>
      <c r="C27" s="28"/>
      <c r="D27" s="3"/>
      <c r="E27" s="29"/>
      <c r="F27" s="30"/>
      <c r="G27" s="9"/>
      <c r="H27" s="30"/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23300</v>
      </c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173</v>
      </c>
      <c r="C30" s="35">
        <f>E25</f>
        <v>23000</v>
      </c>
      <c r="D30" s="34"/>
      <c r="E30" s="34"/>
      <c r="F30" s="34" t="s">
        <v>173</v>
      </c>
      <c r="G30" s="35">
        <f>G25</f>
        <v>4700</v>
      </c>
      <c r="H30" s="34"/>
      <c r="I30" s="34"/>
    </row>
    <row r="31" spans="1:10" x14ac:dyDescent="0.25">
      <c r="B31" s="34" t="s">
        <v>2</v>
      </c>
      <c r="C31" s="35">
        <f>'JANUARY 20'!E43</f>
        <v>23330</v>
      </c>
      <c r="D31" s="34"/>
      <c r="E31" s="34"/>
      <c r="F31" s="34" t="s">
        <v>2</v>
      </c>
      <c r="G31" s="35">
        <f>'JANUARY 20'!I43</f>
        <v>-7470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2330</v>
      </c>
      <c r="E33" s="34"/>
      <c r="F33" s="34" t="s">
        <v>32</v>
      </c>
      <c r="G33" s="36">
        <v>0.1</v>
      </c>
      <c r="H33" s="35">
        <f>D33</f>
        <v>2330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/>
      <c r="D35" s="34"/>
      <c r="E35" s="34"/>
      <c r="F35" s="38" t="s">
        <v>124</v>
      </c>
      <c r="G35" s="34"/>
      <c r="H35" s="34"/>
      <c r="I35" s="34"/>
    </row>
    <row r="36" spans="2:10" x14ac:dyDescent="0.25">
      <c r="B36" s="3"/>
      <c r="C36" s="3"/>
      <c r="D36" s="3"/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44300</v>
      </c>
      <c r="D43" s="41">
        <f>SUM(D35:D42)</f>
        <v>0</v>
      </c>
      <c r="E43" s="41">
        <f>C43-D43</f>
        <v>44300</v>
      </c>
      <c r="F43" s="33" t="s">
        <v>23</v>
      </c>
      <c r="G43" s="41">
        <f>G30+G31+G32-H33</f>
        <v>-4800</v>
      </c>
      <c r="H43" s="41">
        <f>SUM(H35:H42)</f>
        <v>0</v>
      </c>
      <c r="I43" s="41">
        <f>G43-H43</f>
        <v>-4800</v>
      </c>
      <c r="J43" s="21"/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0" workbookViewId="0">
      <selection activeCell="L42" sqref="L42"/>
    </sheetView>
  </sheetViews>
  <sheetFormatPr defaultRowHeight="15" x14ac:dyDescent="0.25"/>
  <cols>
    <col min="2" max="2" width="15.2851562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175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>
        <f>'FEBRUARY 20'!H5:H24</f>
        <v>2000</v>
      </c>
      <c r="E5" s="3">
        <v>2000</v>
      </c>
      <c r="F5" s="3">
        <f>D5+E5</f>
        <v>4000</v>
      </c>
      <c r="G5" s="3"/>
      <c r="H5" s="3">
        <f>F5-G5</f>
        <v>4000</v>
      </c>
    </row>
    <row r="6" spans="1:9" x14ac:dyDescent="0.25">
      <c r="A6" s="3">
        <v>2</v>
      </c>
      <c r="B6" s="3"/>
      <c r="C6" s="3"/>
      <c r="D6">
        <f>'FEBRUARY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>
        <f>'FEBRUARY 20'!H7:H26</f>
        <v>7600</v>
      </c>
      <c r="E7" s="3">
        <v>2000</v>
      </c>
      <c r="F7" s="3">
        <f t="shared" si="0"/>
        <v>9600</v>
      </c>
      <c r="G7" s="3">
        <v>1000</v>
      </c>
      <c r="H7" s="3">
        <f t="shared" ref="H7:H25" si="1">F7-G7</f>
        <v>8600</v>
      </c>
    </row>
    <row r="8" spans="1:9" x14ac:dyDescent="0.25">
      <c r="A8" s="3">
        <v>4</v>
      </c>
      <c r="B8" s="3"/>
      <c r="C8" s="3"/>
      <c r="D8">
        <f>'FEBRUARY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>
        <f>'FEBRUARY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>
        <f>'FEBRUARY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>
        <f>'FEBRUARY 20'!H11:H30</f>
        <v>12000</v>
      </c>
      <c r="E11" s="3">
        <v>4000</v>
      </c>
      <c r="F11" s="3">
        <f t="shared" si="0"/>
        <v>16000</v>
      </c>
      <c r="G11" s="3"/>
      <c r="H11" s="3">
        <f t="shared" si="1"/>
        <v>16000</v>
      </c>
    </row>
    <row r="12" spans="1:9" x14ac:dyDescent="0.25">
      <c r="A12" s="3">
        <v>9</v>
      </c>
      <c r="B12" s="3" t="s">
        <v>115</v>
      </c>
      <c r="C12" s="3"/>
      <c r="D12">
        <f>'FEBRUARY 20'!H12:H31</f>
        <v>2000</v>
      </c>
      <c r="E12" s="3">
        <v>2000</v>
      </c>
      <c r="F12" s="3">
        <f t="shared" si="0"/>
        <v>4000</v>
      </c>
      <c r="G12" s="3">
        <v>4000</v>
      </c>
      <c r="H12" s="3">
        <f t="shared" si="1"/>
        <v>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>
        <f>'FEBRUARY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>
        <f>'FEBRUARY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>
        <f>'FEBRUARY 20'!H15:H34</f>
        <v>5000</v>
      </c>
      <c r="E15" s="3">
        <v>2000</v>
      </c>
      <c r="F15" s="3">
        <f t="shared" si="0"/>
        <v>7000</v>
      </c>
      <c r="G15" s="3"/>
      <c r="H15" s="3">
        <f t="shared" si="1"/>
        <v>7000</v>
      </c>
    </row>
    <row r="16" spans="1:9" x14ac:dyDescent="0.25">
      <c r="A16" s="3">
        <v>13</v>
      </c>
      <c r="B16" s="3" t="s">
        <v>16</v>
      </c>
      <c r="C16" s="3"/>
      <c r="D16">
        <f>'FEBRUARY 20'!H16:H35</f>
        <v>7800</v>
      </c>
      <c r="E16" s="3">
        <v>2000</v>
      </c>
      <c r="F16" s="3">
        <f t="shared" si="0"/>
        <v>9800</v>
      </c>
      <c r="G16" s="3"/>
      <c r="H16" s="3">
        <f t="shared" si="1"/>
        <v>9800</v>
      </c>
    </row>
    <row r="17" spans="1:11" x14ac:dyDescent="0.25">
      <c r="A17" s="3">
        <v>14</v>
      </c>
      <c r="B17" s="15" t="s">
        <v>10</v>
      </c>
      <c r="C17" s="3"/>
      <c r="D17">
        <f>'FEBRUARY 20'!H17:H36</f>
        <v>2000</v>
      </c>
      <c r="E17" s="3">
        <v>2000</v>
      </c>
      <c r="F17" s="3">
        <f t="shared" si="0"/>
        <v>4000</v>
      </c>
      <c r="G17" s="3"/>
      <c r="H17" s="3">
        <f t="shared" si="1"/>
        <v>4000</v>
      </c>
    </row>
    <row r="18" spans="1:11" x14ac:dyDescent="0.25">
      <c r="A18" s="3">
        <v>15</v>
      </c>
      <c r="B18" s="3" t="s">
        <v>19</v>
      </c>
      <c r="C18" s="3">
        <v>300</v>
      </c>
      <c r="D18">
        <f>'FEBRUARY 20'!H18:H37</f>
        <v>6000</v>
      </c>
      <c r="E18" s="3">
        <v>2000</v>
      </c>
      <c r="F18" s="3">
        <f t="shared" si="0"/>
        <v>8000</v>
      </c>
      <c r="G18" s="3">
        <v>2050</v>
      </c>
      <c r="H18" s="3">
        <f>F18-G18</f>
        <v>5950</v>
      </c>
      <c r="I18" t="s">
        <v>34</v>
      </c>
    </row>
    <row r="19" spans="1:11" x14ac:dyDescent="0.25">
      <c r="A19" s="3">
        <v>16</v>
      </c>
      <c r="B19" s="3" t="s">
        <v>85</v>
      </c>
      <c r="C19" s="3"/>
      <c r="D19">
        <f>'FEBRUARY 20'!H19:H38</f>
        <v>8000</v>
      </c>
      <c r="E19" s="3">
        <v>3000</v>
      </c>
      <c r="F19" s="3">
        <f>D19+E19</f>
        <v>11000</v>
      </c>
      <c r="G19" s="3"/>
      <c r="H19" s="3">
        <f t="shared" si="1"/>
        <v>11000</v>
      </c>
    </row>
    <row r="20" spans="1:11" x14ac:dyDescent="0.25">
      <c r="A20" s="3">
        <v>17</v>
      </c>
      <c r="B20" s="3"/>
      <c r="C20" s="3"/>
      <c r="D20">
        <f>'FEBRUARY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1" x14ac:dyDescent="0.25">
      <c r="A21" s="3">
        <v>18</v>
      </c>
      <c r="B21" s="3"/>
      <c r="C21" s="3"/>
      <c r="D21">
        <f>'FEBRUARY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1" x14ac:dyDescent="0.25">
      <c r="A22" s="3">
        <v>19</v>
      </c>
      <c r="B22" s="3"/>
      <c r="C22" s="3"/>
      <c r="D22">
        <f>'FEBRUARY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>
        <f>'FEBRUARY 20'!H23:H42</f>
        <v>0</v>
      </c>
      <c r="E23" s="3"/>
      <c r="F23" s="3"/>
      <c r="G23" s="3"/>
      <c r="H23" s="3">
        <f t="shared" si="1"/>
        <v>0</v>
      </c>
    </row>
    <row r="24" spans="1:11" x14ac:dyDescent="0.25">
      <c r="A24" s="3">
        <v>21</v>
      </c>
      <c r="B24" s="15"/>
      <c r="C24" s="3"/>
      <c r="D24">
        <f>'FEBRUARY 20'!H24:H43</f>
        <v>0</v>
      </c>
      <c r="E24" s="3"/>
      <c r="F24" s="3">
        <f>D26+E24</f>
        <v>0</v>
      </c>
      <c r="G24" s="3"/>
      <c r="H24" s="3">
        <f t="shared" si="1"/>
        <v>0</v>
      </c>
      <c r="K24">
        <f>G25+G32</f>
        <v>9650</v>
      </c>
    </row>
    <row r="25" spans="1:11" x14ac:dyDescent="0.25">
      <c r="A25" s="3"/>
      <c r="B25" s="2" t="s">
        <v>23</v>
      </c>
      <c r="C25" s="2">
        <f>SUM(C5:C24)</f>
        <v>600</v>
      </c>
      <c r="D25" s="3">
        <f>SUM(D5:D24)</f>
        <v>52400</v>
      </c>
      <c r="E25" s="2">
        <f>SUM(E5:E24)</f>
        <v>23000</v>
      </c>
      <c r="F25" s="3">
        <f>SUM(F5:F24)</f>
        <v>75400</v>
      </c>
      <c r="G25" s="2">
        <f>SUM(G5:G24)</f>
        <v>9050</v>
      </c>
      <c r="H25" s="3">
        <f t="shared" si="1"/>
        <v>66350</v>
      </c>
    </row>
    <row r="26" spans="1:11" x14ac:dyDescent="0.25">
      <c r="A26" s="23"/>
      <c r="B26" s="7"/>
      <c r="C26" s="7"/>
      <c r="D26" s="3"/>
      <c r="E26" s="7" t="s">
        <v>34</v>
      </c>
      <c r="F26" s="7"/>
      <c r="G26" s="7"/>
      <c r="H26" s="42">
        <f>H25-3600</f>
        <v>62750</v>
      </c>
    </row>
    <row r="27" spans="1:11" x14ac:dyDescent="0.25">
      <c r="B27" s="27" t="s">
        <v>24</v>
      </c>
      <c r="C27" s="28"/>
      <c r="D27" s="3"/>
      <c r="E27" s="29"/>
      <c r="F27" s="30"/>
      <c r="G27" s="9"/>
      <c r="H27" s="30"/>
      <c r="I27" s="27"/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23600</v>
      </c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94</v>
      </c>
      <c r="C30" s="35">
        <f>E25</f>
        <v>23000</v>
      </c>
      <c r="D30" s="34"/>
      <c r="E30" s="34"/>
      <c r="F30" s="34" t="s">
        <v>94</v>
      </c>
      <c r="G30" s="35">
        <f>G25</f>
        <v>9050</v>
      </c>
      <c r="H30" s="34"/>
      <c r="I30" s="34"/>
    </row>
    <row r="31" spans="1:11" x14ac:dyDescent="0.25">
      <c r="B31" s="34" t="s">
        <v>2</v>
      </c>
      <c r="C31" s="35">
        <f>'FEBRUARY 20'!E43</f>
        <v>44300</v>
      </c>
      <c r="D31" s="34"/>
      <c r="E31" s="34"/>
      <c r="F31" s="34" t="s">
        <v>2</v>
      </c>
      <c r="G31" s="35">
        <f>'FEBRUARY 20'!I43</f>
        <v>-4800</v>
      </c>
      <c r="H31" s="34"/>
      <c r="I31" s="34"/>
    </row>
    <row r="32" spans="1:11" x14ac:dyDescent="0.25">
      <c r="B32" s="34" t="s">
        <v>36</v>
      </c>
      <c r="C32" s="34">
        <f>C25</f>
        <v>600</v>
      </c>
      <c r="D32" s="34"/>
      <c r="E32" s="34"/>
      <c r="F32" s="34" t="s">
        <v>36</v>
      </c>
      <c r="G32" s="34">
        <f>C25</f>
        <v>600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2360</v>
      </c>
      <c r="E33" s="34"/>
      <c r="F33" s="34" t="s">
        <v>32</v>
      </c>
      <c r="G33" s="36">
        <v>0.1</v>
      </c>
      <c r="H33" s="35">
        <f>D33</f>
        <v>2360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191</v>
      </c>
      <c r="C36" s="3"/>
      <c r="D36" s="3">
        <v>4000</v>
      </c>
      <c r="E36" s="34"/>
      <c r="F36" s="3" t="s">
        <v>191</v>
      </c>
      <c r="G36" s="3"/>
      <c r="H36" s="3">
        <v>4000</v>
      </c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  <c r="J40" s="21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65540</v>
      </c>
      <c r="D43" s="41">
        <f>SUM(D35:D42)</f>
        <v>4000</v>
      </c>
      <c r="E43" s="41">
        <f>C43-D43</f>
        <v>61540</v>
      </c>
      <c r="F43" s="33" t="s">
        <v>23</v>
      </c>
      <c r="G43" s="41">
        <f>G30+G31+G32-H33</f>
        <v>2490</v>
      </c>
      <c r="H43" s="41">
        <f>SUM(H35:H42)</f>
        <v>4000</v>
      </c>
      <c r="I43" s="41">
        <f>G43-H43</f>
        <v>-1510</v>
      </c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K36" sqref="K36"/>
    </sheetView>
  </sheetViews>
  <sheetFormatPr defaultRowHeight="15" x14ac:dyDescent="0.25"/>
  <cols>
    <col min="2" max="2" width="16.28515625" customWidth="1"/>
    <col min="3" max="3" width="9.57031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176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>
        <f>'MARCH 20'!H5:H24</f>
        <v>4000</v>
      </c>
      <c r="E5" s="3">
        <v>2000</v>
      </c>
      <c r="F5" s="3">
        <f>D5+E5</f>
        <v>6000</v>
      </c>
      <c r="G5" s="3"/>
      <c r="H5" s="3">
        <f>F5-G5</f>
        <v>6000</v>
      </c>
    </row>
    <row r="6" spans="1:8" x14ac:dyDescent="0.25">
      <c r="A6" s="3">
        <v>2</v>
      </c>
      <c r="B6" s="3"/>
      <c r="C6" s="3"/>
      <c r="D6">
        <f>'MARCH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>
        <f>'MARCH 20'!H7:H26</f>
        <v>8600</v>
      </c>
      <c r="E7" s="3">
        <v>2000</v>
      </c>
      <c r="F7" s="3">
        <f t="shared" si="0"/>
        <v>10600</v>
      </c>
      <c r="G7" s="3"/>
      <c r="H7" s="3">
        <f t="shared" ref="H7:H25" si="1">F7-G7</f>
        <v>10600</v>
      </c>
    </row>
    <row r="8" spans="1:8" x14ac:dyDescent="0.25">
      <c r="A8" s="3">
        <v>4</v>
      </c>
      <c r="B8" s="3"/>
      <c r="C8" s="3"/>
      <c r="D8">
        <f>'MARCH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>
        <f>'MARCH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>
        <f>'MARCH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>
        <f>'MARCH 20'!H11:H30</f>
        <v>16000</v>
      </c>
      <c r="E11" s="3">
        <v>4000</v>
      </c>
      <c r="F11" s="3">
        <f t="shared" si="0"/>
        <v>20000</v>
      </c>
      <c r="G11" s="3"/>
      <c r="H11" s="3">
        <f t="shared" si="1"/>
        <v>20000</v>
      </c>
    </row>
    <row r="12" spans="1:8" x14ac:dyDescent="0.25">
      <c r="A12" s="3">
        <v>9</v>
      </c>
      <c r="B12" s="3"/>
      <c r="C12" s="3"/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>
        <f>'MARCH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>
        <f>'MARCH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>
        <f>'MARCH 20'!H15:H34</f>
        <v>7000</v>
      </c>
      <c r="E15" s="3">
        <v>2000</v>
      </c>
      <c r="F15" s="3">
        <f t="shared" si="0"/>
        <v>9000</v>
      </c>
      <c r="G15" s="3"/>
      <c r="H15" s="3">
        <f t="shared" si="1"/>
        <v>9000</v>
      </c>
    </row>
    <row r="16" spans="1:8" x14ac:dyDescent="0.25">
      <c r="A16" s="3">
        <v>13</v>
      </c>
      <c r="B16" s="3" t="s">
        <v>16</v>
      </c>
      <c r="C16" s="3"/>
      <c r="D16">
        <f>'MARCH 20'!H16:H35</f>
        <v>9800</v>
      </c>
      <c r="E16" s="3">
        <v>2000</v>
      </c>
      <c r="F16" s="3">
        <f t="shared" si="0"/>
        <v>11800</v>
      </c>
      <c r="G16" s="3"/>
      <c r="H16" s="3">
        <f t="shared" si="1"/>
        <v>11800</v>
      </c>
    </row>
    <row r="17" spans="1:10" x14ac:dyDescent="0.25">
      <c r="A17" s="3">
        <v>14</v>
      </c>
      <c r="B17" s="15" t="s">
        <v>10</v>
      </c>
      <c r="C17" s="3"/>
      <c r="D17">
        <f>'MARCH 20'!H17:H36</f>
        <v>4000</v>
      </c>
      <c r="E17" s="3">
        <v>2000</v>
      </c>
      <c r="F17" s="3">
        <f t="shared" si="0"/>
        <v>6000</v>
      </c>
      <c r="G17" s="3"/>
      <c r="H17" s="3">
        <f t="shared" si="1"/>
        <v>6000</v>
      </c>
    </row>
    <row r="18" spans="1:10" x14ac:dyDescent="0.25">
      <c r="A18" s="3">
        <v>15</v>
      </c>
      <c r="B18" s="3" t="s">
        <v>19</v>
      </c>
      <c r="C18" s="3"/>
      <c r="D18">
        <f>'MARCH 20'!H18:H37</f>
        <v>5950</v>
      </c>
      <c r="E18" s="3">
        <v>2000</v>
      </c>
      <c r="F18" s="3">
        <f t="shared" si="0"/>
        <v>7950</v>
      </c>
      <c r="G18" s="3"/>
      <c r="H18" s="3">
        <f>F18-G18</f>
        <v>7950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>
        <f>'MARCH 20'!H19:H38</f>
        <v>11000</v>
      </c>
      <c r="E19" s="3">
        <v>3000</v>
      </c>
      <c r="F19" s="3">
        <f>D19+E19</f>
        <v>14000</v>
      </c>
      <c r="G19" s="3">
        <v>3000</v>
      </c>
      <c r="H19" s="3">
        <f t="shared" si="1"/>
        <v>11000</v>
      </c>
    </row>
    <row r="20" spans="1:10" x14ac:dyDescent="0.25">
      <c r="A20" s="3">
        <v>17</v>
      </c>
      <c r="B20" s="3"/>
      <c r="C20" s="3"/>
      <c r="D20">
        <f>'MARCH 20'!H20:H39</f>
        <v>0</v>
      </c>
      <c r="E20" s="3"/>
      <c r="F20" s="3">
        <f t="shared" si="0"/>
        <v>0</v>
      </c>
      <c r="G20" s="3"/>
      <c r="H20" s="3">
        <f t="shared" si="1"/>
        <v>0</v>
      </c>
      <c r="J20">
        <f>G14+G19+G32</f>
        <v>5300</v>
      </c>
    </row>
    <row r="21" spans="1:10" x14ac:dyDescent="0.25">
      <c r="A21" s="3">
        <v>18</v>
      </c>
      <c r="B21" s="3"/>
      <c r="C21" s="3"/>
      <c r="D21">
        <f>'MARCH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>
        <f>'MARCH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>
        <f>'MARCH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>
        <f>'MARCH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66350</v>
      </c>
      <c r="E25" s="2">
        <f>SUM(E5:E24)</f>
        <v>21000</v>
      </c>
      <c r="F25" s="3">
        <f>SUM(F5:F24)</f>
        <v>87350</v>
      </c>
      <c r="G25" s="2">
        <f>SUM(G5:G24)</f>
        <v>5000</v>
      </c>
      <c r="H25" s="3">
        <f t="shared" si="1"/>
        <v>82350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>
        <f>H25-3600</f>
        <v>78750</v>
      </c>
    </row>
    <row r="27" spans="1:10" x14ac:dyDescent="0.25">
      <c r="B27" s="27" t="s">
        <v>24</v>
      </c>
      <c r="C27" s="28"/>
      <c r="D27" s="3"/>
      <c r="E27" s="29"/>
      <c r="F27" s="30"/>
      <c r="G27" s="9"/>
      <c r="H27" s="30"/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21300</v>
      </c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103</v>
      </c>
      <c r="C30" s="35">
        <f>E25</f>
        <v>21000</v>
      </c>
      <c r="D30" s="34"/>
      <c r="E30" s="34"/>
      <c r="F30" s="34" t="s">
        <v>103</v>
      </c>
      <c r="G30" s="35">
        <f>G25</f>
        <v>5000</v>
      </c>
      <c r="H30" s="34"/>
      <c r="I30" s="34"/>
    </row>
    <row r="31" spans="1:10" x14ac:dyDescent="0.25">
      <c r="B31" s="34" t="s">
        <v>2</v>
      </c>
      <c r="C31" s="35">
        <f>'MARCH 20'!E43</f>
        <v>61540</v>
      </c>
      <c r="D31" s="34"/>
      <c r="E31" s="34"/>
      <c r="F31" s="34" t="s">
        <v>2</v>
      </c>
      <c r="G31" s="35">
        <f>'MARCH 20'!I43</f>
        <v>-1510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2130</v>
      </c>
      <c r="E33" s="34"/>
      <c r="F33" s="34" t="s">
        <v>32</v>
      </c>
      <c r="G33" s="36">
        <v>0.1</v>
      </c>
      <c r="H33" s="35">
        <f>D33</f>
        <v>2130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/>
      <c r="C36" s="3"/>
      <c r="D36" s="3"/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  <c r="J39" s="21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80710</v>
      </c>
      <c r="D43" s="41">
        <f>SUM(D35:D42)</f>
        <v>0</v>
      </c>
      <c r="E43" s="41">
        <f>C43-D43</f>
        <v>80710</v>
      </c>
      <c r="F43" s="33" t="s">
        <v>23</v>
      </c>
      <c r="G43" s="41">
        <f>G30+G31+G32-H33</f>
        <v>1660</v>
      </c>
      <c r="H43" s="41">
        <f>SUM(H35:H42)</f>
        <v>0</v>
      </c>
      <c r="I43" s="41">
        <f>G43-H43</f>
        <v>1660</v>
      </c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0" workbookViewId="0">
      <selection activeCell="G31" sqref="G31"/>
    </sheetView>
  </sheetViews>
  <sheetFormatPr defaultRowHeight="15" x14ac:dyDescent="0.25"/>
  <cols>
    <col min="1" max="1" width="6.140625" customWidth="1"/>
    <col min="2" max="2" width="15.5703125" customWidth="1"/>
  </cols>
  <sheetData>
    <row r="1" spans="1:10" x14ac:dyDescent="0.25">
      <c r="A1" s="1"/>
      <c r="C1" s="1" t="s">
        <v>20</v>
      </c>
      <c r="D1" s="1"/>
      <c r="E1" s="1"/>
      <c r="F1" s="1"/>
      <c r="G1" s="1"/>
      <c r="H1" s="1"/>
    </row>
    <row r="2" spans="1:10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0" x14ac:dyDescent="0.25">
      <c r="A3" s="1"/>
      <c r="B3" s="1"/>
      <c r="C3" s="1" t="s">
        <v>177</v>
      </c>
      <c r="D3" s="1"/>
      <c r="E3" s="1"/>
      <c r="F3" s="1"/>
      <c r="G3" s="1"/>
      <c r="H3" s="1"/>
    </row>
    <row r="4" spans="1:10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0" x14ac:dyDescent="0.25">
      <c r="A5" s="3">
        <v>1</v>
      </c>
      <c r="B5" s="3" t="s">
        <v>181</v>
      </c>
      <c r="C5" s="3"/>
      <c r="D5">
        <f>'APRIL 20'!H5</f>
        <v>6000</v>
      </c>
      <c r="E5" s="3">
        <v>2000</v>
      </c>
      <c r="F5" s="3">
        <f>D5+E5</f>
        <v>8000</v>
      </c>
      <c r="G5" s="3"/>
      <c r="H5" s="3">
        <f>F5-G5</f>
        <v>8000</v>
      </c>
    </row>
    <row r="6" spans="1:10" x14ac:dyDescent="0.25">
      <c r="A6" s="3">
        <v>2</v>
      </c>
      <c r="B6" s="3" t="s">
        <v>56</v>
      </c>
      <c r="C6" s="3"/>
      <c r="D6">
        <f>'APRIL 20'!H6:H25</f>
        <v>0</v>
      </c>
      <c r="E6" s="3">
        <v>2000</v>
      </c>
      <c r="F6" s="3">
        <f t="shared" ref="F6:F22" si="0">D6+E6</f>
        <v>2000</v>
      </c>
      <c r="G6" s="3">
        <v>2000</v>
      </c>
      <c r="H6" s="3">
        <f>F6-G6</f>
        <v>0</v>
      </c>
      <c r="I6" t="s">
        <v>51</v>
      </c>
    </row>
    <row r="7" spans="1:10" x14ac:dyDescent="0.25">
      <c r="A7" s="3">
        <v>3</v>
      </c>
      <c r="B7" s="3"/>
      <c r="C7" s="3"/>
      <c r="D7">
        <f>'APRIL 20'!H7:H26</f>
        <v>10600</v>
      </c>
      <c r="E7" s="3">
        <v>2000</v>
      </c>
      <c r="F7" s="3">
        <f t="shared" si="0"/>
        <v>12600</v>
      </c>
      <c r="G7" s="3"/>
      <c r="H7" s="3">
        <f t="shared" ref="H7:H25" si="1">F7-G7</f>
        <v>12600</v>
      </c>
    </row>
    <row r="8" spans="1:10" x14ac:dyDescent="0.25">
      <c r="A8" s="3">
        <v>4</v>
      </c>
      <c r="B8" s="3"/>
      <c r="C8" s="3"/>
      <c r="D8">
        <f>'APRIL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10" x14ac:dyDescent="0.25">
      <c r="A9" s="3">
        <v>5</v>
      </c>
      <c r="B9" s="3"/>
      <c r="C9" s="3"/>
      <c r="D9">
        <f>'APRIL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 s="3">
        <v>6</v>
      </c>
      <c r="B10" s="3"/>
      <c r="C10" s="3"/>
      <c r="D10">
        <f>'APRIL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0" x14ac:dyDescent="0.25">
      <c r="A11" s="3" t="s">
        <v>37</v>
      </c>
      <c r="B11" s="3" t="s">
        <v>130</v>
      </c>
      <c r="C11" s="3"/>
      <c r="D11">
        <f>'APRIL 20'!H11:H30</f>
        <v>20000</v>
      </c>
      <c r="E11" s="3">
        <v>4000</v>
      </c>
      <c r="F11" s="3">
        <f t="shared" si="0"/>
        <v>24000</v>
      </c>
      <c r="G11" s="3"/>
      <c r="H11" s="3">
        <f t="shared" si="1"/>
        <v>24000</v>
      </c>
    </row>
    <row r="12" spans="1:10" x14ac:dyDescent="0.25">
      <c r="A12" s="3">
        <v>9</v>
      </c>
      <c r="B12" s="3"/>
      <c r="C12" s="3"/>
      <c r="E12" s="3"/>
      <c r="F12" s="3">
        <f t="shared" si="0"/>
        <v>0</v>
      </c>
      <c r="G12" s="3"/>
      <c r="H12" s="3">
        <f t="shared" si="1"/>
        <v>0</v>
      </c>
      <c r="J12" t="s">
        <v>81</v>
      </c>
    </row>
    <row r="13" spans="1:10" x14ac:dyDescent="0.25">
      <c r="A13" s="3">
        <v>10</v>
      </c>
      <c r="B13" s="42" t="s">
        <v>34</v>
      </c>
      <c r="C13" s="3"/>
      <c r="D13">
        <f>'APRIL 20'!H13:H32</f>
        <v>0</v>
      </c>
      <c r="E13" s="3"/>
      <c r="F13" s="3">
        <f t="shared" si="0"/>
        <v>0</v>
      </c>
      <c r="G13" s="3"/>
      <c r="H13" s="3">
        <f t="shared" si="1"/>
        <v>0</v>
      </c>
      <c r="J13" t="s">
        <v>94</v>
      </c>
    </row>
    <row r="14" spans="1:10" x14ac:dyDescent="0.25">
      <c r="A14" s="3">
        <v>11</v>
      </c>
      <c r="B14" s="3" t="s">
        <v>35</v>
      </c>
      <c r="C14" s="3">
        <v>300</v>
      </c>
      <c r="D14">
        <f>'APRIL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  <c r="J14" t="s">
        <v>103</v>
      </c>
    </row>
    <row r="15" spans="1:10" x14ac:dyDescent="0.25">
      <c r="A15" s="3">
        <v>12</v>
      </c>
      <c r="B15" s="3" t="s">
        <v>16</v>
      </c>
      <c r="C15" s="3"/>
      <c r="D15">
        <f>'APRIL 20'!H15:H34</f>
        <v>9000</v>
      </c>
      <c r="E15" s="3">
        <v>2000</v>
      </c>
      <c r="F15" s="3">
        <f t="shared" si="0"/>
        <v>11000</v>
      </c>
      <c r="G15" s="3"/>
      <c r="H15" s="3">
        <f t="shared" si="1"/>
        <v>11000</v>
      </c>
      <c r="J15" t="s">
        <v>109</v>
      </c>
    </row>
    <row r="16" spans="1:10" x14ac:dyDescent="0.25">
      <c r="A16" s="3">
        <v>13</v>
      </c>
      <c r="B16" s="3" t="s">
        <v>16</v>
      </c>
      <c r="C16" s="3"/>
      <c r="D16">
        <f>'APRIL 20'!H16:H35</f>
        <v>11800</v>
      </c>
      <c r="E16" s="3">
        <v>2000</v>
      </c>
      <c r="F16" s="3">
        <f t="shared" si="0"/>
        <v>13800</v>
      </c>
      <c r="G16" s="3"/>
      <c r="H16" s="3">
        <f t="shared" si="1"/>
        <v>13800</v>
      </c>
    </row>
    <row r="17" spans="1:11" x14ac:dyDescent="0.25">
      <c r="A17" s="3">
        <v>14</v>
      </c>
      <c r="B17" s="15" t="s">
        <v>56</v>
      </c>
      <c r="C17" s="3"/>
      <c r="D17">
        <f>'APRIL 20'!H17:H36</f>
        <v>6000</v>
      </c>
      <c r="E17" s="3">
        <v>2000</v>
      </c>
      <c r="F17" s="3">
        <f t="shared" si="0"/>
        <v>8000</v>
      </c>
      <c r="G17" s="3">
        <v>8000</v>
      </c>
      <c r="H17" s="3">
        <f t="shared" si="1"/>
        <v>0</v>
      </c>
      <c r="I17" t="s">
        <v>51</v>
      </c>
    </row>
    <row r="18" spans="1:11" x14ac:dyDescent="0.25">
      <c r="A18" s="3">
        <v>15</v>
      </c>
      <c r="B18" s="3" t="s">
        <v>19</v>
      </c>
      <c r="C18" s="3"/>
      <c r="D18">
        <f>'APRIL 20'!H18:H37</f>
        <v>7950</v>
      </c>
      <c r="E18" s="3">
        <v>2000</v>
      </c>
      <c r="F18" s="3">
        <f t="shared" si="0"/>
        <v>9950</v>
      </c>
      <c r="G18" s="3">
        <f>1000</f>
        <v>1000</v>
      </c>
      <c r="H18" s="3">
        <f>F18-G18</f>
        <v>8950</v>
      </c>
      <c r="I18" t="s">
        <v>34</v>
      </c>
      <c r="J18">
        <f>G25+G32</f>
        <v>14800</v>
      </c>
    </row>
    <row r="19" spans="1:11" x14ac:dyDescent="0.25">
      <c r="A19" s="3">
        <v>16</v>
      </c>
      <c r="B19" s="3" t="s">
        <v>85</v>
      </c>
      <c r="C19" s="3"/>
      <c r="D19">
        <f>'APRIL 20'!H19:H38</f>
        <v>11000</v>
      </c>
      <c r="E19" s="3">
        <v>3000</v>
      </c>
      <c r="F19" s="3">
        <f>D19+E19</f>
        <v>14000</v>
      </c>
      <c r="G19" s="3">
        <f>1500</f>
        <v>1500</v>
      </c>
      <c r="H19" s="3">
        <f t="shared" si="1"/>
        <v>12500</v>
      </c>
    </row>
    <row r="20" spans="1:11" x14ac:dyDescent="0.25">
      <c r="A20" s="3">
        <v>17</v>
      </c>
      <c r="B20" s="3"/>
      <c r="C20" s="3"/>
      <c r="D20">
        <f>'APRIL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1" x14ac:dyDescent="0.25">
      <c r="A21" s="3">
        <v>18</v>
      </c>
      <c r="B21" s="3"/>
      <c r="C21" s="3"/>
      <c r="D21">
        <f>'APRIL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1" x14ac:dyDescent="0.25">
      <c r="A22" s="3">
        <v>19</v>
      </c>
      <c r="B22" s="3"/>
      <c r="C22" s="3"/>
      <c r="D22">
        <f>'APRIL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>
        <f>'APRIL 20'!H23:H42</f>
        <v>0</v>
      </c>
      <c r="E23" s="3"/>
      <c r="F23" s="3"/>
      <c r="G23" s="3"/>
      <c r="H23" s="3">
        <f t="shared" si="1"/>
        <v>0</v>
      </c>
      <c r="J23">
        <v>3000</v>
      </c>
      <c r="K23">
        <v>2700</v>
      </c>
    </row>
    <row r="24" spans="1:11" x14ac:dyDescent="0.25">
      <c r="A24" s="3">
        <v>21</v>
      </c>
      <c r="B24" s="15"/>
      <c r="C24" s="3"/>
      <c r="D24">
        <f>'APRIL 20'!H24:H43</f>
        <v>0</v>
      </c>
      <c r="E24" s="3"/>
      <c r="F24" s="3">
        <f>D26+E24</f>
        <v>0</v>
      </c>
      <c r="G24" s="3"/>
      <c r="H24" s="3">
        <f t="shared" si="1"/>
        <v>0</v>
      </c>
      <c r="J24">
        <v>300</v>
      </c>
      <c r="K24">
        <v>3000</v>
      </c>
    </row>
    <row r="25" spans="1:11" x14ac:dyDescent="0.25">
      <c r="A25" s="3"/>
      <c r="B25" s="2" t="s">
        <v>23</v>
      </c>
      <c r="C25" s="2">
        <f>SUM(C5:C24)</f>
        <v>300</v>
      </c>
      <c r="D25" s="3">
        <f>SUM(D5:D24)</f>
        <v>82350</v>
      </c>
      <c r="E25" s="2">
        <f>SUM(E5:E24)</f>
        <v>23000</v>
      </c>
      <c r="F25" s="3">
        <f>SUM(F5:F24)</f>
        <v>105350</v>
      </c>
      <c r="G25" s="2">
        <f>SUM(G5:G24)</f>
        <v>14500</v>
      </c>
      <c r="H25" s="3">
        <f t="shared" si="1"/>
        <v>90850</v>
      </c>
      <c r="J25">
        <v>3000</v>
      </c>
      <c r="K25">
        <v>1500</v>
      </c>
    </row>
    <row r="26" spans="1:11" x14ac:dyDescent="0.25">
      <c r="A26" s="23"/>
      <c r="B26" s="7"/>
      <c r="C26" s="7"/>
      <c r="D26" s="3"/>
      <c r="E26" s="7" t="s">
        <v>34</v>
      </c>
      <c r="F26" s="7"/>
      <c r="G26" s="7"/>
      <c r="H26" s="23"/>
      <c r="J26">
        <v>1500</v>
      </c>
      <c r="K26">
        <f>SUM(K23:K25)</f>
        <v>7200</v>
      </c>
    </row>
    <row r="27" spans="1:11" x14ac:dyDescent="0.25">
      <c r="B27" s="27" t="s">
        <v>24</v>
      </c>
      <c r="C27" s="28"/>
      <c r="D27" s="3"/>
      <c r="E27" s="29"/>
      <c r="F27" s="30"/>
      <c r="G27" s="9"/>
      <c r="H27" s="30">
        <f>C30+C32</f>
        <v>23300</v>
      </c>
      <c r="I27" s="27"/>
      <c r="J27">
        <f>SUM(J23:J26)</f>
        <v>7800</v>
      </c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109</v>
      </c>
      <c r="C30" s="35">
        <f>E25</f>
        <v>23000</v>
      </c>
      <c r="D30" s="34"/>
      <c r="E30" s="34"/>
      <c r="F30" s="34" t="s">
        <v>109</v>
      </c>
      <c r="G30" s="35">
        <f>G25</f>
        <v>14500</v>
      </c>
      <c r="H30" s="34"/>
      <c r="I30" s="34"/>
      <c r="K30">
        <f>3000*5</f>
        <v>15000</v>
      </c>
    </row>
    <row r="31" spans="1:11" x14ac:dyDescent="0.25">
      <c r="B31" s="34" t="s">
        <v>2</v>
      </c>
      <c r="C31" s="35">
        <f>'APRIL 20'!E43</f>
        <v>80710</v>
      </c>
      <c r="D31" s="34"/>
      <c r="E31" s="34"/>
      <c r="F31" s="34" t="s">
        <v>2</v>
      </c>
      <c r="G31" s="35">
        <f>'APRIL 20'!I43</f>
        <v>1660</v>
      </c>
      <c r="H31" s="34"/>
      <c r="I31" s="34"/>
      <c r="J31">
        <f>K30-K26</f>
        <v>7800</v>
      </c>
    </row>
    <row r="32" spans="1:11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  <c r="J32">
        <v>13700</v>
      </c>
    </row>
    <row r="33" spans="2:11" x14ac:dyDescent="0.25">
      <c r="B33" s="34" t="s">
        <v>32</v>
      </c>
      <c r="C33" s="36">
        <v>0.1</v>
      </c>
      <c r="D33" s="35">
        <f>C33*H27</f>
        <v>2330</v>
      </c>
      <c r="E33" s="34"/>
      <c r="F33" s="34" t="s">
        <v>32</v>
      </c>
      <c r="G33" s="36">
        <v>0.1</v>
      </c>
      <c r="H33" s="35">
        <f>D33</f>
        <v>2330</v>
      </c>
      <c r="I33" s="34"/>
      <c r="J33">
        <f>J32-J31</f>
        <v>5900</v>
      </c>
      <c r="K33">
        <f>G19+'APRIL 20'!G19+'FEBRUARY 20'!G19</f>
        <v>7200</v>
      </c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1" x14ac:dyDescent="0.25">
      <c r="B36" s="3" t="s">
        <v>189</v>
      </c>
      <c r="C36" s="3"/>
      <c r="D36" s="3">
        <f>F17+2000</f>
        <v>10000</v>
      </c>
      <c r="E36" s="34"/>
      <c r="F36" s="3" t="s">
        <v>188</v>
      </c>
      <c r="G36" s="3"/>
      <c r="H36" s="3">
        <f>D36</f>
        <v>10000</v>
      </c>
      <c r="I36" s="3"/>
    </row>
    <row r="37" spans="2:11" x14ac:dyDescent="0.25">
      <c r="B37" s="38"/>
      <c r="C37" s="34"/>
      <c r="D37" s="34"/>
      <c r="E37" s="34"/>
      <c r="F37" s="38"/>
      <c r="G37" s="34"/>
      <c r="H37" s="34"/>
      <c r="I37" s="34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101680</v>
      </c>
      <c r="D43" s="41">
        <f>SUM(D35:D42)</f>
        <v>10000</v>
      </c>
      <c r="E43" s="41">
        <f>C43-D43</f>
        <v>91680</v>
      </c>
      <c r="F43" s="33" t="s">
        <v>23</v>
      </c>
      <c r="G43" s="41">
        <f>G30+G31+G32-H33</f>
        <v>14130</v>
      </c>
      <c r="H43" s="41">
        <f>SUM(H35:H42)</f>
        <v>10000</v>
      </c>
      <c r="I43" s="41">
        <f>G43-H43</f>
        <v>4130</v>
      </c>
    </row>
    <row r="44" spans="2:11" x14ac:dyDescent="0.25">
      <c r="K44" s="21">
        <f>E43-I43</f>
        <v>87550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D17" sqref="D17"/>
    </sheetView>
  </sheetViews>
  <sheetFormatPr defaultRowHeight="15" x14ac:dyDescent="0.25"/>
  <cols>
    <col min="1" max="1" width="4.85546875" bestFit="1" customWidth="1"/>
    <col min="2" max="2" width="16" bestFit="1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178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'MAY 20'!H5:H24</f>
        <v>8000</v>
      </c>
      <c r="E5" s="3">
        <v>2000</v>
      </c>
      <c r="F5" s="3">
        <f>D5+E5</f>
        <v>10000</v>
      </c>
      <c r="G5" s="3"/>
      <c r="H5" s="3">
        <f>F5-G5</f>
        <v>10000</v>
      </c>
    </row>
    <row r="6" spans="1:8" x14ac:dyDescent="0.25">
      <c r="A6" s="3">
        <v>2</v>
      </c>
      <c r="B6" s="3" t="s">
        <v>10</v>
      </c>
      <c r="C6" s="3"/>
      <c r="D6" s="3">
        <f>'MAY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'MAY 20'!H7:H26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'MAY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'MAY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'MAY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'MAY 20'!H11:H30</f>
        <v>24000</v>
      </c>
      <c r="E11" s="3">
        <v>4000</v>
      </c>
      <c r="F11" s="3">
        <f t="shared" si="0"/>
        <v>28000</v>
      </c>
      <c r="G11" s="3"/>
      <c r="H11" s="3">
        <f t="shared" si="1"/>
        <v>28000</v>
      </c>
    </row>
    <row r="12" spans="1:8" x14ac:dyDescent="0.25">
      <c r="A12" s="3">
        <v>9</v>
      </c>
      <c r="B12" s="3" t="s">
        <v>115</v>
      </c>
      <c r="C12" s="3"/>
      <c r="D12" s="3">
        <f>'MAY 20'!H12:H31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</row>
    <row r="13" spans="1:8" x14ac:dyDescent="0.25">
      <c r="A13" s="3">
        <v>10</v>
      </c>
      <c r="B13" s="42" t="s">
        <v>34</v>
      </c>
      <c r="C13" s="3"/>
      <c r="D13" s="3">
        <f>'MAY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'MAY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'MAY 20'!H15:H34</f>
        <v>11000</v>
      </c>
      <c r="E15" s="3">
        <v>2000</v>
      </c>
      <c r="F15" s="3">
        <f t="shared" si="0"/>
        <v>13000</v>
      </c>
      <c r="G15" s="3"/>
      <c r="H15" s="3">
        <f t="shared" si="1"/>
        <v>13000</v>
      </c>
    </row>
    <row r="16" spans="1:8" x14ac:dyDescent="0.25">
      <c r="A16" s="3">
        <v>13</v>
      </c>
      <c r="B16" s="3" t="s">
        <v>16</v>
      </c>
      <c r="C16" s="3"/>
      <c r="D16" s="3">
        <f>'MAY 20'!H16:H35</f>
        <v>13800</v>
      </c>
      <c r="E16" s="3">
        <v>2000</v>
      </c>
      <c r="F16" s="3">
        <f t="shared" si="0"/>
        <v>15800</v>
      </c>
      <c r="G16" s="3"/>
      <c r="H16" s="3">
        <f t="shared" si="1"/>
        <v>15800</v>
      </c>
    </row>
    <row r="17" spans="1:10" x14ac:dyDescent="0.25">
      <c r="A17" s="3">
        <v>14</v>
      </c>
      <c r="B17" s="15"/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'MAY 20'!H18:H37</f>
        <v>8950</v>
      </c>
      <c r="E18" s="3">
        <v>2000</v>
      </c>
      <c r="F18" s="3">
        <f t="shared" si="0"/>
        <v>10950</v>
      </c>
      <c r="G18" s="3">
        <f>600+1000+1000+1000</f>
        <v>3600</v>
      </c>
      <c r="H18" s="3">
        <f>F18-G18</f>
        <v>7350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'MAY 20'!H19:H38</f>
        <v>12500</v>
      </c>
      <c r="E19" s="3">
        <v>3000</v>
      </c>
      <c r="F19" s="3">
        <f>D19+E19</f>
        <v>15500</v>
      </c>
      <c r="G19" s="3">
        <f>500+2000+1000</f>
        <v>3500</v>
      </c>
      <c r="H19" s="3">
        <f t="shared" si="1"/>
        <v>12000</v>
      </c>
    </row>
    <row r="20" spans="1:10" x14ac:dyDescent="0.25">
      <c r="A20" s="3">
        <v>17</v>
      </c>
      <c r="B20" s="3"/>
      <c r="C20" s="3"/>
      <c r="D20" s="3">
        <f>'MAY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'MAY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'MAY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'MAY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'MAY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90850</v>
      </c>
      <c r="E25" s="2">
        <f>SUM(E5:E24)</f>
        <v>19000</v>
      </c>
      <c r="F25" s="3">
        <f>SUM(F5:F24)</f>
        <v>109850</v>
      </c>
      <c r="G25" s="2">
        <f>SUM(G5:G24)</f>
        <v>9100</v>
      </c>
      <c r="H25" s="3">
        <f t="shared" si="1"/>
        <v>100750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179</v>
      </c>
      <c r="C30" s="35">
        <f>E25</f>
        <v>19000</v>
      </c>
      <c r="D30" s="34"/>
      <c r="E30" s="34"/>
      <c r="F30" s="34" t="s">
        <v>179</v>
      </c>
      <c r="G30" s="35">
        <f>G25</f>
        <v>9100</v>
      </c>
      <c r="H30" s="34"/>
      <c r="I30" s="34"/>
    </row>
    <row r="31" spans="1:10" x14ac:dyDescent="0.25">
      <c r="B31" s="34" t="s">
        <v>2</v>
      </c>
      <c r="C31" s="35">
        <f>'MAY 20'!E43</f>
        <v>91680</v>
      </c>
      <c r="D31" s="34"/>
      <c r="E31" s="34"/>
      <c r="F31" s="34" t="s">
        <v>2</v>
      </c>
      <c r="G31" s="35">
        <f>'MAY 20'!I43</f>
        <v>4130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f>H35</f>
        <v>11600</v>
      </c>
      <c r="E35" s="34"/>
      <c r="F35" s="38" t="s">
        <v>124</v>
      </c>
      <c r="G35" s="34"/>
      <c r="H35" s="34">
        <f>7330+3270+1000</f>
        <v>11600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109050</v>
      </c>
      <c r="D43" s="41">
        <f>SUM(D35:D42)</f>
        <v>11600</v>
      </c>
      <c r="E43" s="41">
        <f>C43-D43</f>
        <v>97450</v>
      </c>
      <c r="F43" s="33" t="s">
        <v>23</v>
      </c>
      <c r="G43" s="41">
        <f>G30+G31+G32-H33</f>
        <v>11600</v>
      </c>
      <c r="H43" s="41">
        <f>SUM(H35:H42)</f>
        <v>11600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I35" sqref="I35"/>
    </sheetView>
  </sheetViews>
  <sheetFormatPr defaultRowHeight="15" x14ac:dyDescent="0.25"/>
  <cols>
    <col min="1" max="1" width="5.85546875" customWidth="1"/>
    <col min="2" max="2" width="15.710937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182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'JUNE 20'!H5:H24</f>
        <v>10000</v>
      </c>
      <c r="E5" s="3">
        <v>2000</v>
      </c>
      <c r="F5" s="3">
        <f>D5+E5</f>
        <v>12000</v>
      </c>
      <c r="G5" s="3"/>
      <c r="H5" s="3">
        <f>F5-G5</f>
        <v>12000</v>
      </c>
    </row>
    <row r="6" spans="1:8" x14ac:dyDescent="0.25">
      <c r="A6" s="3">
        <v>2</v>
      </c>
      <c r="B6" s="3" t="s">
        <v>10</v>
      </c>
      <c r="C6" s="3"/>
      <c r="D6" s="3">
        <f>'JUNE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'JUNE 20'!H7:H26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'JUNE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'JUNE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'JUNE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'JUNE 20'!H11:H30</f>
        <v>28000</v>
      </c>
      <c r="E11" s="3">
        <v>4000</v>
      </c>
      <c r="F11" s="3">
        <f t="shared" si="0"/>
        <v>32000</v>
      </c>
      <c r="G11" s="3"/>
      <c r="H11" s="3">
        <f t="shared" si="1"/>
        <v>32000</v>
      </c>
    </row>
    <row r="12" spans="1:8" x14ac:dyDescent="0.25">
      <c r="A12" s="3">
        <v>9</v>
      </c>
      <c r="B12" s="3" t="s">
        <v>115</v>
      </c>
      <c r="C12" s="3"/>
      <c r="D12" s="3">
        <f>'JUNE 20'!H12:H31</f>
        <v>2000</v>
      </c>
      <c r="E12" s="3">
        <v>2000</v>
      </c>
      <c r="F12" s="3">
        <f t="shared" si="0"/>
        <v>4000</v>
      </c>
      <c r="G12" s="3"/>
      <c r="H12" s="3">
        <f t="shared" si="1"/>
        <v>4000</v>
      </c>
    </row>
    <row r="13" spans="1:8" x14ac:dyDescent="0.25">
      <c r="A13" s="3">
        <v>10</v>
      </c>
      <c r="B13" s="42" t="s">
        <v>34</v>
      </c>
      <c r="C13" s="3"/>
      <c r="D13" s="3">
        <f>'JUNE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'JUNE 20'!H14:H33</f>
        <v>0</v>
      </c>
      <c r="E14" s="3">
        <v>2000</v>
      </c>
      <c r="F14" s="3">
        <f t="shared" si="0"/>
        <v>2000</v>
      </c>
      <c r="G14" s="3">
        <f>700+1300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'JUNE 20'!H15:H34</f>
        <v>13000</v>
      </c>
      <c r="E15" s="3">
        <v>2000</v>
      </c>
      <c r="F15" s="3">
        <f t="shared" si="0"/>
        <v>15000</v>
      </c>
      <c r="G15" s="3"/>
      <c r="H15" s="3">
        <f t="shared" si="1"/>
        <v>15000</v>
      </c>
    </row>
    <row r="16" spans="1:8" x14ac:dyDescent="0.25">
      <c r="A16" s="3">
        <v>13</v>
      </c>
      <c r="B16" s="3" t="s">
        <v>16</v>
      </c>
      <c r="C16" s="3"/>
      <c r="D16" s="3">
        <f>'JUNE 20'!H16:H35</f>
        <v>15800</v>
      </c>
      <c r="E16" s="3">
        <v>2000</v>
      </c>
      <c r="F16" s="3">
        <f t="shared" si="0"/>
        <v>17800</v>
      </c>
      <c r="G16" s="3"/>
      <c r="H16" s="3">
        <f t="shared" si="1"/>
        <v>17800</v>
      </c>
    </row>
    <row r="17" spans="1:10" x14ac:dyDescent="0.25">
      <c r="A17" s="3">
        <v>14</v>
      </c>
      <c r="B17" s="15"/>
      <c r="C17" s="3"/>
      <c r="D17" s="3">
        <f>'JUNE 20'!H17:H36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'JUNE 20'!H18:H37</f>
        <v>7350</v>
      </c>
      <c r="E18" s="3">
        <v>2000</v>
      </c>
      <c r="F18" s="3">
        <f t="shared" si="0"/>
        <v>9350</v>
      </c>
      <c r="G18" s="3">
        <f>1200+2000</f>
        <v>3200</v>
      </c>
      <c r="H18" s="3">
        <f>F18-G18</f>
        <v>6150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'JUNE 20'!H19:H38</f>
        <v>12000</v>
      </c>
      <c r="E19" s="3">
        <v>3000</v>
      </c>
      <c r="F19" s="3">
        <f>D19+E19</f>
        <v>15000</v>
      </c>
      <c r="G19" s="3">
        <f>2000+100+900</f>
        <v>3000</v>
      </c>
      <c r="H19" s="3">
        <f t="shared" si="1"/>
        <v>12000</v>
      </c>
    </row>
    <row r="20" spans="1:10" x14ac:dyDescent="0.25">
      <c r="A20" s="3">
        <v>17</v>
      </c>
      <c r="B20" s="3"/>
      <c r="C20" s="3"/>
      <c r="D20" s="3">
        <f>'JUNE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'JUNE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'JUNE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'JUNE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'JUNE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100750</v>
      </c>
      <c r="E25" s="2">
        <f>SUM(E5:E24)</f>
        <v>19000</v>
      </c>
      <c r="F25" s="3">
        <f>SUM(F5:F24)</f>
        <v>119750</v>
      </c>
      <c r="G25" s="2">
        <f>SUM(G5:G24)</f>
        <v>8200</v>
      </c>
      <c r="H25" s="3">
        <f t="shared" si="1"/>
        <v>111550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31</v>
      </c>
      <c r="C30" s="35">
        <f>E25</f>
        <v>19000</v>
      </c>
      <c r="D30" s="34"/>
      <c r="E30" s="34"/>
      <c r="F30" s="34" t="s">
        <v>31</v>
      </c>
      <c r="G30" s="35">
        <f>G25</f>
        <v>8200</v>
      </c>
      <c r="H30" s="34"/>
      <c r="I30" s="34"/>
    </row>
    <row r="31" spans="1:10" x14ac:dyDescent="0.25">
      <c r="B31" s="34" t="s">
        <v>2</v>
      </c>
      <c r="C31" s="35">
        <f>'JUNE 20'!E43</f>
        <v>97450</v>
      </c>
      <c r="D31" s="34"/>
      <c r="E31" s="34"/>
      <c r="F31" s="34" t="s">
        <v>2</v>
      </c>
      <c r="G31" s="35">
        <f>'JUNE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f>3670+2900</f>
        <v>6570</v>
      </c>
      <c r="E35" s="34"/>
      <c r="F35" s="38" t="s">
        <v>124</v>
      </c>
      <c r="G35" s="34"/>
      <c r="H35" s="34">
        <f>3670+2900</f>
        <v>6570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114820</v>
      </c>
      <c r="D43" s="41">
        <f>SUM(D35:D42)</f>
        <v>6570</v>
      </c>
      <c r="E43" s="41">
        <f>C43-D43</f>
        <v>108250</v>
      </c>
      <c r="F43" s="33" t="s">
        <v>23</v>
      </c>
      <c r="G43" s="41">
        <f>G30+G31+G32-H33</f>
        <v>6570</v>
      </c>
      <c r="H43" s="41">
        <f>SUM(H35:H42)</f>
        <v>6570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H28" sqref="H28"/>
    </sheetView>
  </sheetViews>
  <sheetFormatPr defaultRowHeight="15" x14ac:dyDescent="0.25"/>
  <cols>
    <col min="1" max="1" width="4.7109375" customWidth="1"/>
    <col min="2" max="2" width="16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182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'JULY 20'!H5:H24</f>
        <v>12000</v>
      </c>
      <c r="E5" s="3">
        <v>2000</v>
      </c>
      <c r="F5" s="3">
        <f>D5+E5</f>
        <v>14000</v>
      </c>
      <c r="G5" s="3"/>
      <c r="H5" s="3">
        <f>F5-G5</f>
        <v>14000</v>
      </c>
    </row>
    <row r="6" spans="1:8" x14ac:dyDescent="0.25">
      <c r="A6" s="3">
        <v>2</v>
      </c>
      <c r="B6" s="3" t="s">
        <v>10</v>
      </c>
      <c r="C6" s="3"/>
      <c r="D6" s="3">
        <f>'JULY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'JULY 20'!H7:H26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'JULY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'JULY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'JULY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'JULY 20'!H11:H30</f>
        <v>32000</v>
      </c>
      <c r="E11" s="3">
        <v>4000</v>
      </c>
      <c r="F11" s="3">
        <f t="shared" si="0"/>
        <v>36000</v>
      </c>
      <c r="G11" s="3"/>
      <c r="H11" s="3">
        <f t="shared" si="1"/>
        <v>36000</v>
      </c>
    </row>
    <row r="12" spans="1:8" x14ac:dyDescent="0.25">
      <c r="A12" s="3">
        <v>9</v>
      </c>
      <c r="B12" s="3" t="s">
        <v>115</v>
      </c>
      <c r="C12" s="3"/>
      <c r="D12" s="3">
        <f>'JULY 20'!H12:H31</f>
        <v>4000</v>
      </c>
      <c r="E12" s="3">
        <v>2000</v>
      </c>
      <c r="F12" s="3">
        <f t="shared" si="0"/>
        <v>6000</v>
      </c>
      <c r="G12" s="3"/>
      <c r="H12" s="3">
        <f t="shared" si="1"/>
        <v>6000</v>
      </c>
    </row>
    <row r="13" spans="1:8" x14ac:dyDescent="0.25">
      <c r="A13" s="3">
        <v>10</v>
      </c>
      <c r="B13" s="42" t="s">
        <v>34</v>
      </c>
      <c r="C13" s="3"/>
      <c r="D13" s="3">
        <f>'JULY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f>300</f>
        <v>300</v>
      </c>
      <c r="D14" s="3">
        <f>'JULY 20'!H14:H33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'JULY 20'!H15:H34</f>
        <v>15000</v>
      </c>
      <c r="E15" s="3">
        <v>2000</v>
      </c>
      <c r="F15" s="3">
        <f t="shared" si="0"/>
        <v>17000</v>
      </c>
      <c r="G15" s="3"/>
      <c r="H15" s="3">
        <f t="shared" si="1"/>
        <v>17000</v>
      </c>
    </row>
    <row r="16" spans="1:8" x14ac:dyDescent="0.25">
      <c r="A16" s="3">
        <v>13</v>
      </c>
      <c r="B16" s="3" t="s">
        <v>16</v>
      </c>
      <c r="C16" s="3"/>
      <c r="D16" s="3">
        <f>'JULY 20'!H16:H35</f>
        <v>17800</v>
      </c>
      <c r="E16" s="3">
        <v>2000</v>
      </c>
      <c r="F16" s="3">
        <f t="shared" si="0"/>
        <v>19800</v>
      </c>
      <c r="G16" s="3"/>
      <c r="H16" s="3">
        <f t="shared" si="1"/>
        <v>19800</v>
      </c>
    </row>
    <row r="17" spans="1:10" x14ac:dyDescent="0.25">
      <c r="A17" s="3">
        <v>14</v>
      </c>
      <c r="B17" s="15"/>
      <c r="C17" s="3"/>
      <c r="D17" s="3">
        <f>'JULY 20'!H17:H36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>
        <v>300</v>
      </c>
      <c r="D18" s="3">
        <f>'JULY 20'!H18:H37</f>
        <v>6150</v>
      </c>
      <c r="E18" s="3">
        <v>2000</v>
      </c>
      <c r="F18" s="3">
        <f t="shared" si="0"/>
        <v>8150</v>
      </c>
      <c r="G18" s="3">
        <f>2000+1000</f>
        <v>3000</v>
      </c>
      <c r="H18" s="3">
        <f>F18-G18</f>
        <v>5150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'JULY 20'!H19:H38</f>
        <v>12000</v>
      </c>
      <c r="E19" s="3">
        <v>3000</v>
      </c>
      <c r="F19" s="3">
        <f>D19+E19</f>
        <v>15000</v>
      </c>
      <c r="G19" s="3">
        <f>1500</f>
        <v>1500</v>
      </c>
      <c r="H19" s="3">
        <f t="shared" si="1"/>
        <v>13500</v>
      </c>
    </row>
    <row r="20" spans="1:10" x14ac:dyDescent="0.25">
      <c r="A20" s="3">
        <v>17</v>
      </c>
      <c r="B20" s="3"/>
      <c r="C20" s="3"/>
      <c r="D20" s="3">
        <f>'JULY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'JULY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'JULY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'JULY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'JULY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600</v>
      </c>
      <c r="D25" s="3">
        <f>SUM(D5:D24)</f>
        <v>111550</v>
      </c>
      <c r="E25" s="2">
        <f>SUM(E5:E24)</f>
        <v>19000</v>
      </c>
      <c r="F25" s="3">
        <f>SUM(F5:F24)</f>
        <v>130550</v>
      </c>
      <c r="G25" s="2">
        <f>SUM(G5:G24)</f>
        <v>6500</v>
      </c>
      <c r="H25" s="3">
        <f t="shared" si="1"/>
        <v>124050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19600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31</v>
      </c>
      <c r="C30" s="35">
        <f>E25</f>
        <v>19000</v>
      </c>
      <c r="D30" s="34"/>
      <c r="E30" s="34"/>
      <c r="F30" s="34" t="s">
        <v>31</v>
      </c>
      <c r="G30" s="35">
        <f>G25</f>
        <v>6500</v>
      </c>
      <c r="H30" s="34"/>
      <c r="I30" s="34"/>
    </row>
    <row r="31" spans="1:10" x14ac:dyDescent="0.25">
      <c r="B31" s="34" t="s">
        <v>2</v>
      </c>
      <c r="C31" s="35">
        <f>'JULY 20'!E43</f>
        <v>108250</v>
      </c>
      <c r="D31" s="34"/>
      <c r="E31" s="34"/>
      <c r="F31" s="34" t="s">
        <v>2</v>
      </c>
      <c r="G31" s="35">
        <f>'JULY 20'!I43</f>
        <v>0</v>
      </c>
      <c r="H31" s="34"/>
      <c r="I31" s="34"/>
    </row>
    <row r="32" spans="1:10" x14ac:dyDescent="0.25">
      <c r="B32" s="34" t="s">
        <v>36</v>
      </c>
      <c r="C32" s="34">
        <f>C25</f>
        <v>600</v>
      </c>
      <c r="D32" s="34"/>
      <c r="E32" s="34"/>
      <c r="F32" s="34" t="s">
        <v>36</v>
      </c>
      <c r="G32" s="34">
        <f>C25</f>
        <v>600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1960</v>
      </c>
      <c r="E33" s="34"/>
      <c r="F33" s="34" t="s">
        <v>32</v>
      </c>
      <c r="G33" s="36">
        <v>0.1</v>
      </c>
      <c r="H33" s="35">
        <f>D33</f>
        <v>1960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5140</v>
      </c>
      <c r="E35" s="34"/>
      <c r="F35" s="38" t="s">
        <v>124</v>
      </c>
      <c r="G35" s="34"/>
      <c r="H35" s="34">
        <v>5140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125890</v>
      </c>
      <c r="D43" s="41">
        <f>SUM(D35:D42)</f>
        <v>5140</v>
      </c>
      <c r="E43" s="41">
        <f>C43-D43</f>
        <v>120750</v>
      </c>
      <c r="F43" s="33" t="s">
        <v>23</v>
      </c>
      <c r="G43" s="41">
        <f>G30+G31+G32-H33</f>
        <v>5140</v>
      </c>
      <c r="H43" s="41">
        <f>SUM(H35:H42)</f>
        <v>5140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G31" sqref="G31"/>
    </sheetView>
  </sheetViews>
  <sheetFormatPr defaultRowHeight="15" x14ac:dyDescent="0.25"/>
  <cols>
    <col min="2" max="2" width="16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183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'AUGUST 20'!H5:H25</f>
        <v>14000</v>
      </c>
      <c r="E5" s="3">
        <v>2000</v>
      </c>
      <c r="F5" s="3">
        <f>D5+E5</f>
        <v>16000</v>
      </c>
      <c r="G5" s="3"/>
      <c r="H5" s="3">
        <f>F5-G5</f>
        <v>16000</v>
      </c>
    </row>
    <row r="6" spans="1:8" x14ac:dyDescent="0.25">
      <c r="A6" s="3">
        <v>2</v>
      </c>
      <c r="B6" s="3" t="s">
        <v>10</v>
      </c>
      <c r="C6" s="3"/>
      <c r="D6" s="3">
        <f>'AUGUST 20'!H6:H26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'AUGUST 20'!H7:H27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'AUGUST 20'!H8:H28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'AUGUST 20'!H9:H29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'AUGUST 20'!H10:H30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'AUGUST 20'!H11:H31</f>
        <v>36000</v>
      </c>
      <c r="E11" s="3">
        <v>4000</v>
      </c>
      <c r="F11" s="3">
        <f t="shared" si="0"/>
        <v>40000</v>
      </c>
      <c r="G11" s="3"/>
      <c r="H11" s="3">
        <f t="shared" si="1"/>
        <v>40000</v>
      </c>
    </row>
    <row r="12" spans="1:8" x14ac:dyDescent="0.25">
      <c r="A12" s="3">
        <v>9</v>
      </c>
      <c r="B12" s="3" t="s">
        <v>115</v>
      </c>
      <c r="C12" s="3"/>
      <c r="D12" s="3">
        <f>'AUGUST 20'!H12:H32</f>
        <v>6000</v>
      </c>
      <c r="E12" s="3">
        <v>2000</v>
      </c>
      <c r="F12" s="3">
        <f t="shared" si="0"/>
        <v>8000</v>
      </c>
      <c r="G12" s="3"/>
      <c r="H12" s="3">
        <f t="shared" si="1"/>
        <v>8000</v>
      </c>
    </row>
    <row r="13" spans="1:8" x14ac:dyDescent="0.25">
      <c r="A13" s="3">
        <v>10</v>
      </c>
      <c r="B13" s="42" t="s">
        <v>34</v>
      </c>
      <c r="C13" s="3"/>
      <c r="D13" s="3">
        <f>'AUGUST 20'!H13:H33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'AUGUST 20'!H14:H34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'AUGUST 20'!H15:H35</f>
        <v>17000</v>
      </c>
      <c r="E15" s="3">
        <v>2000</v>
      </c>
      <c r="F15" s="3">
        <f t="shared" si="0"/>
        <v>19000</v>
      </c>
      <c r="G15" s="3"/>
      <c r="H15" s="3">
        <f t="shared" si="1"/>
        <v>19000</v>
      </c>
    </row>
    <row r="16" spans="1:8" x14ac:dyDescent="0.25">
      <c r="A16" s="3">
        <v>13</v>
      </c>
      <c r="B16" s="3" t="s">
        <v>16</v>
      </c>
      <c r="C16" s="3"/>
      <c r="D16" s="3">
        <f>'AUGUST 20'!H16:H36</f>
        <v>19800</v>
      </c>
      <c r="E16" s="3">
        <v>2000</v>
      </c>
      <c r="F16" s="3">
        <f t="shared" si="0"/>
        <v>21800</v>
      </c>
      <c r="G16" s="3"/>
      <c r="H16" s="3">
        <f t="shared" si="1"/>
        <v>21800</v>
      </c>
    </row>
    <row r="17" spans="1:10" x14ac:dyDescent="0.25">
      <c r="A17" s="3">
        <v>14</v>
      </c>
      <c r="B17" s="15"/>
      <c r="C17" s="3"/>
      <c r="D17" s="3">
        <f>'AUGUST 20'!H17:H37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'AUGUST 20'!H18:H38</f>
        <v>5150</v>
      </c>
      <c r="E18" s="3">
        <v>2000</v>
      </c>
      <c r="F18" s="3">
        <f t="shared" si="0"/>
        <v>7150</v>
      </c>
      <c r="G18" s="3">
        <f>800+500</f>
        <v>1300</v>
      </c>
      <c r="H18" s="3">
        <f>F18-G18</f>
        <v>5850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'AUGUST 20'!H19:H39</f>
        <v>13500</v>
      </c>
      <c r="E19" s="3">
        <v>3000</v>
      </c>
      <c r="F19" s="3">
        <f>D19+E19</f>
        <v>16500</v>
      </c>
      <c r="G19" s="3">
        <f>2500+500+300</f>
        <v>3300</v>
      </c>
      <c r="H19" s="3">
        <f t="shared" si="1"/>
        <v>13200</v>
      </c>
    </row>
    <row r="20" spans="1:10" x14ac:dyDescent="0.25">
      <c r="A20" s="3">
        <v>17</v>
      </c>
      <c r="B20" s="3"/>
      <c r="C20" s="3"/>
      <c r="D20" s="3">
        <f>'AUGUST 20'!H20:H40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'AUGUST 20'!H21:H41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'AUGUST 20'!H22:H42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'AUGUST 20'!H23:H43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'AUGUST 20'!H24:H44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124050</v>
      </c>
      <c r="E25" s="2">
        <f>SUM(E5:E24)</f>
        <v>19000</v>
      </c>
      <c r="F25" s="3">
        <f>SUM(F5:F24)</f>
        <v>143050</v>
      </c>
      <c r="G25" s="2">
        <f>SUM(G5:G24)</f>
        <v>6600</v>
      </c>
      <c r="H25" s="3">
        <f t="shared" si="1"/>
        <v>136450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>
        <f>H19+H18+H14</f>
        <v>19050</v>
      </c>
      <c r="I26">
        <f>H25-3600</f>
        <v>132850</v>
      </c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184</v>
      </c>
      <c r="C30" s="35">
        <f>E25</f>
        <v>19000</v>
      </c>
      <c r="D30" s="34"/>
      <c r="E30" s="34"/>
      <c r="F30" s="34" t="s">
        <v>184</v>
      </c>
      <c r="G30" s="35">
        <f>G25</f>
        <v>6600</v>
      </c>
      <c r="H30" s="34"/>
      <c r="I30" s="34"/>
    </row>
    <row r="31" spans="1:10" x14ac:dyDescent="0.25">
      <c r="B31" s="34" t="s">
        <v>2</v>
      </c>
      <c r="C31" s="35">
        <f>'AUGUST 20'!E43</f>
        <v>120750</v>
      </c>
      <c r="D31" s="34"/>
      <c r="E31" s="34"/>
      <c r="F31" s="34" t="s">
        <v>2</v>
      </c>
      <c r="G31" s="35">
        <f>'AUGUST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4970</v>
      </c>
      <c r="E35" s="34"/>
      <c r="F35" s="38" t="s">
        <v>124</v>
      </c>
      <c r="G35" s="34"/>
      <c r="H35" s="34">
        <v>4970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138120</v>
      </c>
      <c r="D43" s="41">
        <f>SUM(D35:D42)</f>
        <v>4970</v>
      </c>
      <c r="E43" s="41">
        <f>C43-D43</f>
        <v>133150</v>
      </c>
      <c r="F43" s="33" t="s">
        <v>23</v>
      </c>
      <c r="G43" s="41">
        <f>G30+G31+G32-H33</f>
        <v>4970</v>
      </c>
      <c r="H43" s="41">
        <f>SUM(H35:H42)</f>
        <v>4970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6" spans="2:9" x14ac:dyDescent="0.25">
      <c r="I46" s="21"/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7" workbookViewId="0">
      <selection activeCell="F38" sqref="F38"/>
    </sheetView>
  </sheetViews>
  <sheetFormatPr defaultRowHeight="15" x14ac:dyDescent="0.25"/>
  <sheetData>
    <row r="1" spans="1:10" x14ac:dyDescent="0.25">
      <c r="A1" s="1"/>
      <c r="C1" s="1" t="s">
        <v>20</v>
      </c>
      <c r="D1" s="1"/>
      <c r="E1" s="1"/>
      <c r="F1" s="1"/>
      <c r="G1" s="1"/>
      <c r="H1" s="1"/>
    </row>
    <row r="2" spans="1:10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0" x14ac:dyDescent="0.25">
      <c r="A3" s="1"/>
      <c r="B3" s="1"/>
      <c r="C3" s="1" t="s">
        <v>185</v>
      </c>
      <c r="D3" s="1"/>
      <c r="E3" s="1"/>
      <c r="F3" s="1"/>
      <c r="G3" s="1"/>
      <c r="H3" s="1"/>
    </row>
    <row r="4" spans="1:10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0" x14ac:dyDescent="0.25">
      <c r="A5" s="3">
        <v>1</v>
      </c>
      <c r="B5" s="3" t="s">
        <v>10</v>
      </c>
      <c r="C5" s="3"/>
      <c r="D5" s="3">
        <f>SEPTEMBER20!H5:H25</f>
        <v>16000</v>
      </c>
      <c r="E5" s="3">
        <v>2000</v>
      </c>
      <c r="F5" s="3">
        <f>D5+E5</f>
        <v>18000</v>
      </c>
      <c r="G5" s="3"/>
      <c r="H5" s="3"/>
      <c r="I5" t="s">
        <v>51</v>
      </c>
    </row>
    <row r="6" spans="1:10" x14ac:dyDescent="0.25">
      <c r="A6" s="3">
        <v>2</v>
      </c>
      <c r="B6" s="3" t="s">
        <v>10</v>
      </c>
      <c r="C6" s="3"/>
      <c r="D6" s="3">
        <f>SEPTEMBER20!H6:H26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10" x14ac:dyDescent="0.25">
      <c r="A7" s="3">
        <v>3</v>
      </c>
      <c r="B7" s="3" t="s">
        <v>38</v>
      </c>
      <c r="C7" s="3"/>
      <c r="D7" s="3">
        <f>SEPTEMBER20!H7:H27</f>
        <v>12600</v>
      </c>
      <c r="E7" s="3"/>
      <c r="F7" s="3">
        <f t="shared" si="0"/>
        <v>12600</v>
      </c>
      <c r="G7" s="3"/>
      <c r="H7" s="3"/>
      <c r="I7">
        <f>H7-3600</f>
        <v>-3600</v>
      </c>
      <c r="J7" t="s">
        <v>51</v>
      </c>
    </row>
    <row r="8" spans="1:10" x14ac:dyDescent="0.25">
      <c r="A8" s="3">
        <v>4</v>
      </c>
      <c r="B8" s="3"/>
      <c r="C8" s="3"/>
      <c r="D8" s="3">
        <f>SEPTEMBER20!H8:H28</f>
        <v>0</v>
      </c>
      <c r="E8" s="3"/>
      <c r="F8" s="3">
        <f t="shared" si="0"/>
        <v>0</v>
      </c>
      <c r="G8" s="3"/>
      <c r="H8" s="3">
        <f t="shared" ref="H8:H24" si="1">F8-G8</f>
        <v>0</v>
      </c>
    </row>
    <row r="9" spans="1:10" x14ac:dyDescent="0.25">
      <c r="A9" s="3">
        <v>5</v>
      </c>
      <c r="B9" s="3"/>
      <c r="C9" s="3"/>
      <c r="D9" s="3">
        <f>SEPTEMBER20!H9:H29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 s="3">
        <v>6</v>
      </c>
      <c r="B10" s="3"/>
      <c r="C10" s="3"/>
      <c r="D10" s="3">
        <f>SEPTEMBER20!H10:H30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0" x14ac:dyDescent="0.25">
      <c r="A11" s="3" t="s">
        <v>37</v>
      </c>
      <c r="B11" s="3" t="s">
        <v>130</v>
      </c>
      <c r="C11" s="3"/>
      <c r="D11" s="3">
        <f>SEPTEMBER20!H11:H31</f>
        <v>40000</v>
      </c>
      <c r="E11" s="3">
        <v>4000</v>
      </c>
      <c r="F11" s="3">
        <f t="shared" si="0"/>
        <v>44000</v>
      </c>
      <c r="G11" s="3"/>
      <c r="H11" s="3"/>
      <c r="I11" t="s">
        <v>51</v>
      </c>
    </row>
    <row r="12" spans="1:10" x14ac:dyDescent="0.25">
      <c r="A12" s="3">
        <v>9</v>
      </c>
      <c r="B12" s="3" t="s">
        <v>10</v>
      </c>
      <c r="C12" s="3"/>
      <c r="D12" s="3">
        <f>SEPTEMBER20!H12:H32</f>
        <v>8000</v>
      </c>
      <c r="E12" s="3">
        <v>2000</v>
      </c>
      <c r="F12" s="3">
        <f t="shared" si="0"/>
        <v>10000</v>
      </c>
      <c r="G12" s="3"/>
      <c r="H12" s="3"/>
      <c r="I12" t="s">
        <v>51</v>
      </c>
    </row>
    <row r="13" spans="1:10" x14ac:dyDescent="0.25">
      <c r="A13" s="3">
        <v>10</v>
      </c>
      <c r="B13" s="42" t="s">
        <v>34</v>
      </c>
      <c r="C13" s="3"/>
      <c r="D13" s="3">
        <f>SEPTEMBER20!H13:H33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10" x14ac:dyDescent="0.25">
      <c r="A14" s="3">
        <v>11</v>
      </c>
      <c r="B14" s="3" t="s">
        <v>35</v>
      </c>
      <c r="C14" s="3">
        <v>300</v>
      </c>
      <c r="D14" s="3">
        <f>SEPTEMBER20!H14:H34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0" x14ac:dyDescent="0.25">
      <c r="A15" s="3">
        <v>12</v>
      </c>
      <c r="B15" s="3" t="s">
        <v>16</v>
      </c>
      <c r="C15" s="3"/>
      <c r="D15" s="3">
        <f>SEPTEMBER20!H15:H35</f>
        <v>19000</v>
      </c>
      <c r="E15" s="3">
        <v>2000</v>
      </c>
      <c r="F15" s="3">
        <f t="shared" si="0"/>
        <v>21000</v>
      </c>
      <c r="G15" s="3"/>
      <c r="H15" s="3"/>
      <c r="I15" t="s">
        <v>51</v>
      </c>
    </row>
    <row r="16" spans="1:10" x14ac:dyDescent="0.25">
      <c r="A16" s="3">
        <v>13</v>
      </c>
      <c r="B16" s="3" t="s">
        <v>16</v>
      </c>
      <c r="C16" s="3"/>
      <c r="D16" s="3">
        <f>SEPTEMBER20!H16:H36</f>
        <v>21800</v>
      </c>
      <c r="E16" s="3">
        <v>2000</v>
      </c>
      <c r="F16" s="3">
        <f t="shared" si="0"/>
        <v>23800</v>
      </c>
      <c r="G16" s="3"/>
      <c r="H16" s="3"/>
      <c r="I16" t="s">
        <v>51</v>
      </c>
    </row>
    <row r="17" spans="1:10" x14ac:dyDescent="0.25">
      <c r="A17" s="3">
        <v>14</v>
      </c>
      <c r="B17" s="15"/>
      <c r="C17" s="3"/>
      <c r="D17" s="3">
        <f>SEPTEMBER20!H17:H37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SEPTEMBER20!H18:H38</f>
        <v>5850</v>
      </c>
      <c r="E18" s="3">
        <v>2000</v>
      </c>
      <c r="F18" s="3">
        <f t="shared" si="0"/>
        <v>7850</v>
      </c>
      <c r="G18" s="3">
        <f>1500+500+2000+500</f>
        <v>4500</v>
      </c>
      <c r="H18" s="3">
        <f>F18-G18</f>
        <v>3350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SEPTEMBER20!H19:H39</f>
        <v>13200</v>
      </c>
      <c r="E19" s="3">
        <v>3000</v>
      </c>
      <c r="F19" s="3">
        <f>D19+E19</f>
        <v>16200</v>
      </c>
      <c r="G19" s="3">
        <f>2000</f>
        <v>2000</v>
      </c>
      <c r="H19" s="3">
        <f>F19-G19</f>
        <v>14200</v>
      </c>
    </row>
    <row r="20" spans="1:10" x14ac:dyDescent="0.25">
      <c r="A20" s="3">
        <v>17</v>
      </c>
      <c r="B20" s="3"/>
      <c r="C20" s="3"/>
      <c r="D20" s="3">
        <f>SEPTEMBER20!H20:H40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SEPTEMBER20!H21:H41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SEPTEMBER20!H22:H42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SEPTEMBER20!H23:H43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SEPTEMBER20!H24:H44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 t="shared" ref="C25:H25" si="2">SUM(C5:C24)</f>
        <v>300</v>
      </c>
      <c r="D25" s="3">
        <f t="shared" si="2"/>
        <v>136450</v>
      </c>
      <c r="E25" s="2">
        <f t="shared" si="2"/>
        <v>19000</v>
      </c>
      <c r="F25" s="3">
        <f t="shared" si="2"/>
        <v>155450</v>
      </c>
      <c r="G25" s="2">
        <f t="shared" si="2"/>
        <v>8500</v>
      </c>
      <c r="H25" s="3">
        <f t="shared" si="2"/>
        <v>17550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186</v>
      </c>
      <c r="C30" s="35">
        <f>E25</f>
        <v>19000</v>
      </c>
      <c r="D30" s="34"/>
      <c r="E30" s="34"/>
      <c r="F30" s="34" t="s">
        <v>186</v>
      </c>
      <c r="G30" s="35">
        <f>G25</f>
        <v>8500</v>
      </c>
      <c r="H30" s="34"/>
      <c r="I30" s="34"/>
    </row>
    <row r="31" spans="1:10" x14ac:dyDescent="0.25">
      <c r="B31" s="34" t="s">
        <v>2</v>
      </c>
      <c r="C31" s="35">
        <f>SEPTEMBER20!E43</f>
        <v>133150</v>
      </c>
      <c r="D31" s="34"/>
      <c r="E31" s="34"/>
      <c r="F31" s="34" t="s">
        <v>2</v>
      </c>
      <c r="G31" s="35">
        <f>SEPTEMBER20!I43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1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 t="s">
        <v>124</v>
      </c>
      <c r="D35" s="34">
        <v>6870</v>
      </c>
      <c r="E35" s="34"/>
      <c r="F35" s="38" t="s">
        <v>124</v>
      </c>
      <c r="G35" s="34"/>
      <c r="H35" s="34">
        <v>6870</v>
      </c>
      <c r="I35" s="34"/>
    </row>
    <row r="36" spans="2:11" x14ac:dyDescent="0.25">
      <c r="B36" s="3"/>
      <c r="C36" s="3"/>
      <c r="D36" s="3"/>
      <c r="E36" s="34"/>
      <c r="F36" s="3"/>
      <c r="G36" s="3"/>
      <c r="H36" s="3"/>
      <c r="I36" s="3"/>
    </row>
    <row r="37" spans="2:11" x14ac:dyDescent="0.25">
      <c r="B37" s="38" t="s">
        <v>50</v>
      </c>
      <c r="C37" s="34"/>
      <c r="D37" s="34">
        <f>F5+F6+F11+F12+F15+F16+9000</f>
        <v>125800</v>
      </c>
      <c r="E37" s="34"/>
      <c r="F37" s="38"/>
      <c r="G37" s="34"/>
      <c r="H37" s="34"/>
      <c r="I37" s="34"/>
      <c r="K37" s="21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  <c r="J42" s="21"/>
    </row>
    <row r="43" spans="2:11" x14ac:dyDescent="0.25">
      <c r="B43" s="33" t="s">
        <v>23</v>
      </c>
      <c r="C43" s="41">
        <f>C30+C31+C32-D33</f>
        <v>150520</v>
      </c>
      <c r="D43" s="41">
        <f>SUM(D35:D42)</f>
        <v>132670</v>
      </c>
      <c r="E43" s="41">
        <f>C43-D43</f>
        <v>17850</v>
      </c>
      <c r="F43" s="33" t="s">
        <v>23</v>
      </c>
      <c r="G43" s="41">
        <f>G30+G31+G32-H33</f>
        <v>6870</v>
      </c>
      <c r="H43" s="41">
        <f>SUM(H35:H42)</f>
        <v>6870</v>
      </c>
      <c r="I43" s="41">
        <f>G43-H43</f>
        <v>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D11" sqref="D11"/>
    </sheetView>
  </sheetViews>
  <sheetFormatPr defaultRowHeight="15" x14ac:dyDescent="0.25"/>
  <cols>
    <col min="6" max="6" width="11.8554687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187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f>'OCTOBER 20'!H5:H25</f>
        <v>0</v>
      </c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'OCTOBER 20'!H6:H26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'OCTOBER 20'!H7:H27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'OCTOBER 20'!H8:H28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'OCTOBER 20'!H9:H29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'OCTOBER 20'!H10:H30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f>'OCTOBER 20'!H11:H31</f>
        <v>0</v>
      </c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f>'OCTOBER 20'!H12:H32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'OCTOBER 20'!H13:H33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'OCTOBER 20'!H14:H34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f>'OCTOBER 20'!H15:H35</f>
        <v>0</v>
      </c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f>'OCTOBER 20'!H16:H36</f>
        <v>0</v>
      </c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0" x14ac:dyDescent="0.25">
      <c r="A17" s="3">
        <v>14</v>
      </c>
      <c r="B17" s="15"/>
      <c r="C17" s="3"/>
      <c r="D17" s="3">
        <f>'OCTOBER 20'!H17:H37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'OCTOBER 20'!H18:H38</f>
        <v>3350</v>
      </c>
      <c r="E18" s="3">
        <v>2000</v>
      </c>
      <c r="F18" s="3">
        <f t="shared" si="0"/>
        <v>5350</v>
      </c>
      <c r="G18" s="3">
        <f>500+500+1000+2000</f>
        <v>4000</v>
      </c>
      <c r="H18" s="3">
        <f>F18-G18</f>
        <v>1350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'OCTOBER 20'!H19:H39</f>
        <v>14200</v>
      </c>
      <c r="E19" s="3">
        <v>3000</v>
      </c>
      <c r="F19" s="3">
        <f>D19+E19</f>
        <v>17200</v>
      </c>
      <c r="G19" s="3">
        <v>3000</v>
      </c>
      <c r="H19" s="3">
        <f t="shared" si="1"/>
        <v>14200</v>
      </c>
    </row>
    <row r="20" spans="1:10" x14ac:dyDescent="0.25">
      <c r="A20" s="3">
        <v>17</v>
      </c>
      <c r="B20" s="3"/>
      <c r="C20" s="3"/>
      <c r="D20" s="3">
        <f>'OCTOBER 20'!H20:H40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'OCTOBER 20'!H21:H41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'OCTOBER 20'!H22:H42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'OCTOBER 20'!H23:H43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'OCTOBER 20'!H24:H44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'OCTOBER 20'!H25:H45</f>
        <v>17550</v>
      </c>
      <c r="E25" s="2">
        <f>SUM(E5:E24)</f>
        <v>19000</v>
      </c>
      <c r="F25" s="3">
        <f>SUM(F5:F24)</f>
        <v>36550</v>
      </c>
      <c r="G25" s="2">
        <f>SUM(G5:G24)</f>
        <v>9000</v>
      </c>
      <c r="H25" s="3">
        <f t="shared" si="1"/>
        <v>27550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155</v>
      </c>
      <c r="C30" s="35">
        <f>E25</f>
        <v>19000</v>
      </c>
      <c r="D30" s="34"/>
      <c r="E30" s="34"/>
      <c r="F30" s="34" t="s">
        <v>155</v>
      </c>
      <c r="G30" s="35">
        <f>G25</f>
        <v>9000</v>
      </c>
      <c r="H30" s="34"/>
      <c r="I30" s="34"/>
    </row>
    <row r="31" spans="1:10" x14ac:dyDescent="0.25">
      <c r="B31" s="34" t="s">
        <v>2</v>
      </c>
      <c r="C31" s="35">
        <f>'OCTOBER 20'!E43</f>
        <v>17850</v>
      </c>
      <c r="D31" s="34"/>
      <c r="E31" s="34"/>
      <c r="F31" s="34" t="s">
        <v>2</v>
      </c>
      <c r="G31" s="35">
        <f>'OCTOBER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f>5370+2000</f>
        <v>7370</v>
      </c>
      <c r="E35" s="34"/>
      <c r="F35" s="38" t="s">
        <v>124</v>
      </c>
      <c r="G35" s="34"/>
      <c r="H35" s="34">
        <f>5370+2000</f>
        <v>7370</v>
      </c>
      <c r="I35" s="34"/>
    </row>
    <row r="36" spans="2:9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35220</v>
      </c>
      <c r="D43" s="41">
        <f>SUM(D35:D42)</f>
        <v>19370</v>
      </c>
      <c r="E43" s="41">
        <f>C43-D43</f>
        <v>15850</v>
      </c>
      <c r="F43" s="33" t="s">
        <v>23</v>
      </c>
      <c r="G43" s="41">
        <f>G30+G31+G32-H33</f>
        <v>7370</v>
      </c>
      <c r="H43" s="41">
        <f>SUM(H35:H42)</f>
        <v>7370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E41" sqref="E41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</cols>
  <sheetData>
    <row r="1" spans="1:8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53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8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7" si="0">D6+E6</f>
        <v>2000</v>
      </c>
      <c r="G6" s="3">
        <v>2000</v>
      </c>
      <c r="H6" s="3">
        <f t="shared" ref="H6:H23" si="1">F6-G6</f>
        <v>0</v>
      </c>
    </row>
    <row r="7" spans="1:8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3">
        <f t="shared" si="1"/>
        <v>0</v>
      </c>
    </row>
    <row r="8" spans="1:8" x14ac:dyDescent="0.25">
      <c r="A8" s="3">
        <v>4</v>
      </c>
      <c r="B8" s="3" t="s">
        <v>56</v>
      </c>
      <c r="C8" s="3">
        <v>300</v>
      </c>
      <c r="D8" s="3"/>
      <c r="E8" s="3">
        <v>2000</v>
      </c>
      <c r="F8" s="3">
        <v>2000</v>
      </c>
      <c r="G8" s="3">
        <v>2000</v>
      </c>
      <c r="H8" s="3">
        <f t="shared" si="1"/>
        <v>0</v>
      </c>
    </row>
    <row r="9" spans="1:8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>D9+E9</f>
        <v>2000</v>
      </c>
      <c r="G9" s="3">
        <v>2000</v>
      </c>
      <c r="H9" s="3">
        <f t="shared" si="1"/>
        <v>0</v>
      </c>
    </row>
    <row r="10" spans="1:8" x14ac:dyDescent="0.25">
      <c r="A10" s="3">
        <v>6</v>
      </c>
      <c r="B10" s="3" t="s">
        <v>57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3">
        <f t="shared" si="1"/>
        <v>0</v>
      </c>
    </row>
    <row r="11" spans="1:8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3">
        <f t="shared" si="1"/>
        <v>0</v>
      </c>
    </row>
    <row r="13" spans="1:8" x14ac:dyDescent="0.25">
      <c r="A13" s="3">
        <v>10</v>
      </c>
      <c r="B13" s="3" t="s">
        <v>15</v>
      </c>
      <c r="C13" s="3"/>
      <c r="D13" s="3"/>
      <c r="E13" s="3">
        <v>2000</v>
      </c>
      <c r="F13" s="3">
        <f t="shared" si="0"/>
        <v>2000</v>
      </c>
      <c r="G13" s="3"/>
      <c r="H13" s="3">
        <f t="shared" si="1"/>
        <v>2000</v>
      </c>
    </row>
    <row r="14" spans="1:8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>F14-G14</f>
        <v>0</v>
      </c>
    </row>
    <row r="15" spans="1:8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</row>
    <row r="16" spans="1:8" x14ac:dyDescent="0.25">
      <c r="A16" s="3">
        <v>13</v>
      </c>
      <c r="B16" s="3" t="s">
        <v>17</v>
      </c>
      <c r="C16" s="3" t="s">
        <v>51</v>
      </c>
      <c r="D16" s="3"/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</row>
    <row r="17" spans="1:12" x14ac:dyDescent="0.25">
      <c r="A17" s="3">
        <v>14</v>
      </c>
      <c r="B17" s="3" t="s">
        <v>9</v>
      </c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2" x14ac:dyDescent="0.25">
      <c r="A18" s="3">
        <v>15</v>
      </c>
      <c r="B18" s="3" t="s">
        <v>19</v>
      </c>
      <c r="C18" s="3">
        <v>200</v>
      </c>
      <c r="D18" s="3">
        <v>2000</v>
      </c>
      <c r="E18" s="3">
        <v>2000</v>
      </c>
      <c r="F18" s="3">
        <f t="shared" ref="F18:F23" si="2">D18+E18</f>
        <v>4000</v>
      </c>
      <c r="G18" s="3">
        <v>4000</v>
      </c>
      <c r="H18" s="3">
        <f t="shared" si="1"/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 t="shared" si="1"/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2600</v>
      </c>
      <c r="D24" s="2"/>
      <c r="E24" s="2">
        <f>SUM(E5:E23)</f>
        <v>28500</v>
      </c>
      <c r="F24" s="2">
        <f>SUM(F5:F23)</f>
        <v>30500</v>
      </c>
      <c r="G24" s="2">
        <f>SUM(G5:G23)</f>
        <v>28500</v>
      </c>
      <c r="H24" s="3">
        <f>SUM(H5:H23)</f>
        <v>2000</v>
      </c>
    </row>
    <row r="25" spans="1:12" x14ac:dyDescent="0.25">
      <c r="A25" s="23"/>
      <c r="B25" s="7"/>
      <c r="C25" s="7" t="s">
        <v>58</v>
      </c>
      <c r="D25" s="7"/>
      <c r="E25" s="7"/>
      <c r="F25" s="7"/>
      <c r="G25" s="7"/>
      <c r="H25" s="23"/>
    </row>
    <row r="26" spans="1:12" x14ac:dyDescent="0.25">
      <c r="B26" s="4" t="s">
        <v>24</v>
      </c>
      <c r="C26" s="5"/>
      <c r="D26" s="6"/>
      <c r="E26" s="7"/>
      <c r="F26" s="8"/>
      <c r="G26" s="9"/>
      <c r="H26" s="8"/>
    </row>
    <row r="27" spans="1:12" x14ac:dyDescent="0.25">
      <c r="B27" s="1" t="s">
        <v>25</v>
      </c>
      <c r="C27" s="1"/>
      <c r="D27" s="1"/>
      <c r="E27" s="10"/>
      <c r="F27" s="1" t="s">
        <v>26</v>
      </c>
      <c r="G27" s="11"/>
      <c r="H27" s="11"/>
      <c r="I27" s="11"/>
    </row>
    <row r="28" spans="1:12" x14ac:dyDescent="0.25">
      <c r="B28" s="2" t="s">
        <v>27</v>
      </c>
      <c r="C28" s="2" t="s">
        <v>28</v>
      </c>
      <c r="D28" s="2" t="s">
        <v>29</v>
      </c>
      <c r="E28" s="2" t="s">
        <v>30</v>
      </c>
      <c r="F28" s="2" t="s">
        <v>27</v>
      </c>
      <c r="G28" s="2" t="s">
        <v>28</v>
      </c>
      <c r="H28" s="2" t="s">
        <v>29</v>
      </c>
      <c r="I28" s="2" t="s">
        <v>30</v>
      </c>
    </row>
    <row r="29" spans="1:12" x14ac:dyDescent="0.25">
      <c r="B29" s="12" t="s">
        <v>52</v>
      </c>
      <c r="C29" s="13">
        <f>E24</f>
        <v>28500</v>
      </c>
      <c r="D29" s="12"/>
      <c r="E29" s="12"/>
      <c r="F29" s="12" t="s">
        <v>52</v>
      </c>
      <c r="G29" s="13">
        <f>G24</f>
        <v>28500</v>
      </c>
      <c r="H29" s="12"/>
      <c r="I29" s="12"/>
      <c r="L29" s="21"/>
    </row>
    <row r="30" spans="1:12" x14ac:dyDescent="0.25">
      <c r="B30" s="12" t="s">
        <v>2</v>
      </c>
      <c r="C30" s="13">
        <f>AUGUST!E36</f>
        <v>-981</v>
      </c>
      <c r="D30" s="12"/>
      <c r="E30" s="12"/>
      <c r="F30" s="12" t="s">
        <v>2</v>
      </c>
      <c r="G30" s="13">
        <f>AUGUST!I36</f>
        <v>-2981</v>
      </c>
      <c r="H30" s="12"/>
      <c r="I30" s="12"/>
    </row>
    <row r="31" spans="1:12" x14ac:dyDescent="0.25">
      <c r="B31" s="3" t="s">
        <v>36</v>
      </c>
      <c r="C31" s="3">
        <f>C24</f>
        <v>2600</v>
      </c>
      <c r="D31" s="3"/>
      <c r="E31" s="3"/>
      <c r="F31" s="3" t="s">
        <v>36</v>
      </c>
      <c r="G31" s="3">
        <f>C31</f>
        <v>2600</v>
      </c>
      <c r="H31" s="3"/>
      <c r="I31" s="12"/>
    </row>
    <row r="32" spans="1:12" x14ac:dyDescent="0.25">
      <c r="B32" s="12" t="s">
        <v>32</v>
      </c>
      <c r="C32" s="14">
        <v>0.1</v>
      </c>
      <c r="D32" s="13">
        <f>C29*C32</f>
        <v>2850</v>
      </c>
      <c r="E32" s="12"/>
      <c r="F32" s="12" t="s">
        <v>32</v>
      </c>
      <c r="G32" s="14">
        <v>0.1</v>
      </c>
      <c r="H32" s="13">
        <f>D32</f>
        <v>2850</v>
      </c>
      <c r="I32" s="12"/>
    </row>
    <row r="33" spans="2:9" x14ac:dyDescent="0.25">
      <c r="B33" s="15" t="s">
        <v>33</v>
      </c>
      <c r="C33" s="12" t="s">
        <v>34</v>
      </c>
      <c r="D33" s="12"/>
      <c r="E33" s="12"/>
      <c r="F33" s="15" t="s">
        <v>33</v>
      </c>
      <c r="G33" s="13"/>
      <c r="H33" s="12"/>
      <c r="I33" s="12"/>
    </row>
    <row r="34" spans="2:9" x14ac:dyDescent="0.25">
      <c r="B34" s="19" t="s">
        <v>54</v>
      </c>
      <c r="C34" s="3"/>
      <c r="D34" s="3">
        <v>1500</v>
      </c>
      <c r="E34" s="3"/>
      <c r="F34" s="19" t="s">
        <v>54</v>
      </c>
      <c r="G34" s="3"/>
      <c r="H34" s="3">
        <v>1500</v>
      </c>
      <c r="I34" s="3"/>
    </row>
    <row r="35" spans="2:9" x14ac:dyDescent="0.25">
      <c r="B35" s="22">
        <v>43354</v>
      </c>
      <c r="C35" s="3"/>
      <c r="D35" s="3">
        <v>25000</v>
      </c>
      <c r="E35" s="3"/>
      <c r="F35" s="22">
        <v>43354</v>
      </c>
      <c r="G35" s="3"/>
      <c r="H35" s="3">
        <v>25000</v>
      </c>
      <c r="I35" s="3"/>
    </row>
    <row r="36" spans="2:9" x14ac:dyDescent="0.25">
      <c r="B36" s="16">
        <v>43367</v>
      </c>
      <c r="C36" s="12"/>
      <c r="D36" s="12">
        <v>700</v>
      </c>
      <c r="E36" s="12"/>
      <c r="F36" s="16">
        <v>43367</v>
      </c>
      <c r="G36" s="12"/>
      <c r="H36" s="12">
        <v>700</v>
      </c>
      <c r="I36" s="12"/>
    </row>
    <row r="37" spans="2:9" x14ac:dyDescent="0.25">
      <c r="B37" s="16">
        <v>43369</v>
      </c>
      <c r="C37" s="12"/>
      <c r="D37" s="12">
        <v>2000</v>
      </c>
      <c r="E37" s="12"/>
      <c r="F37" s="16">
        <v>43369</v>
      </c>
      <c r="G37" s="12"/>
      <c r="H37" s="12">
        <v>2000</v>
      </c>
      <c r="I37" s="12"/>
    </row>
    <row r="38" spans="2:9" x14ac:dyDescent="0.25">
      <c r="B38" s="20"/>
      <c r="C38" s="12"/>
      <c r="D38" s="12"/>
      <c r="E38" s="12"/>
      <c r="F38" s="22"/>
      <c r="G38" s="3"/>
      <c r="H38" s="17"/>
      <c r="I38" s="12"/>
    </row>
    <row r="39" spans="2:9" x14ac:dyDescent="0.25">
      <c r="B39" s="22"/>
      <c r="C39" s="3"/>
      <c r="D39" s="17"/>
      <c r="E39" s="12"/>
      <c r="F39" s="3"/>
      <c r="G39" s="3"/>
      <c r="H39" s="3"/>
      <c r="I39" s="12"/>
    </row>
    <row r="40" spans="2:9" x14ac:dyDescent="0.25">
      <c r="B40" s="15" t="s">
        <v>23</v>
      </c>
      <c r="C40" s="18">
        <f>C29+C30+C31</f>
        <v>30119</v>
      </c>
      <c r="D40" s="18">
        <f>SUM(D32:D39)</f>
        <v>32050</v>
      </c>
      <c r="E40" s="18">
        <f>C40-D40</f>
        <v>-1931</v>
      </c>
      <c r="F40" s="15" t="s">
        <v>23</v>
      </c>
      <c r="G40" s="18">
        <f>G29+G30+G31</f>
        <v>28119</v>
      </c>
      <c r="H40" s="18">
        <f>SUM(H32:H39)</f>
        <v>32050</v>
      </c>
      <c r="I40" s="13">
        <f>G40-H40</f>
        <v>-3931</v>
      </c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0" workbookViewId="0">
      <selection activeCell="D10" sqref="D10"/>
    </sheetView>
  </sheetViews>
  <sheetFormatPr defaultRowHeight="15" x14ac:dyDescent="0.25"/>
  <cols>
    <col min="1" max="1" width="6.7109375" customWidth="1"/>
    <col min="2" max="2" width="13.14062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/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NOVEMBER20!H6:H25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NOVEMBER20!H7:H26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NOVEMBER20!H8:H27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NOVEMBER20!H9:H28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NOVEMBER20!H10:H29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/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/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/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/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0" x14ac:dyDescent="0.25">
      <c r="A17" s="3">
        <v>14</v>
      </c>
      <c r="B17" s="15"/>
      <c r="C17" s="3"/>
      <c r="D17" s="3">
        <f>NOVEMBER20!H17:H36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NOVEMBER20!H18:H37</f>
        <v>1350</v>
      </c>
      <c r="E18" s="3">
        <v>2000</v>
      </c>
      <c r="F18" s="3">
        <f t="shared" si="0"/>
        <v>3350</v>
      </c>
      <c r="G18" s="3">
        <f>2000</f>
        <v>2000</v>
      </c>
      <c r="H18" s="3">
        <f>F18-G18</f>
        <v>1350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NOVEMBER20!H19:H38</f>
        <v>14200</v>
      </c>
      <c r="E19" s="3">
        <v>3000</v>
      </c>
      <c r="F19" s="3">
        <f>D19+E19</f>
        <v>17200</v>
      </c>
      <c r="G19" s="3"/>
      <c r="H19" s="3">
        <f t="shared" si="1"/>
        <v>17200</v>
      </c>
    </row>
    <row r="20" spans="1:10" x14ac:dyDescent="0.25">
      <c r="A20" s="3">
        <v>17</v>
      </c>
      <c r="B20" s="3"/>
      <c r="C20" s="3"/>
      <c r="D20" s="3">
        <f>NOVEMBER20!H20:H39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NOVEMBER20!H21:H40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NOVEMBER20!H22:H41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NOVEMBER20!H23:H42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NOVEMBER20!H24:H43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15550</v>
      </c>
      <c r="E25" s="2">
        <f>SUM(E5:E24)</f>
        <v>19000</v>
      </c>
      <c r="F25" s="3">
        <f>SUM(F5:F24)</f>
        <v>34550</v>
      </c>
      <c r="G25" s="2">
        <f>SUM(G5:G24)</f>
        <v>4000</v>
      </c>
      <c r="H25" s="3">
        <f t="shared" si="1"/>
        <v>30550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168</v>
      </c>
      <c r="C30" s="35">
        <f>E25</f>
        <v>19000</v>
      </c>
      <c r="D30" s="34"/>
      <c r="E30" s="34"/>
      <c r="F30" s="34" t="s">
        <v>168</v>
      </c>
      <c r="G30" s="35">
        <f>G25</f>
        <v>4000</v>
      </c>
      <c r="H30" s="34"/>
      <c r="I30" s="34"/>
    </row>
    <row r="31" spans="1:10" x14ac:dyDescent="0.25">
      <c r="B31" s="34" t="s">
        <v>2</v>
      </c>
      <c r="C31" s="35">
        <f>NOVEMBER20!E43</f>
        <v>15850</v>
      </c>
      <c r="D31" s="34"/>
      <c r="E31" s="34"/>
      <c r="F31" s="34" t="s">
        <v>2</v>
      </c>
      <c r="G31" s="35">
        <f>'OCTOBER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1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 t="s">
        <v>124</v>
      </c>
      <c r="D35" s="34">
        <v>2370</v>
      </c>
      <c r="E35" s="34"/>
      <c r="F35" s="38" t="s">
        <v>124</v>
      </c>
      <c r="G35" s="34"/>
      <c r="H35" s="34">
        <v>2370</v>
      </c>
      <c r="I35" s="34"/>
    </row>
    <row r="36" spans="2:11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11" x14ac:dyDescent="0.25">
      <c r="B37" s="38"/>
      <c r="C37" s="34"/>
      <c r="D37" s="34"/>
      <c r="E37" s="34"/>
      <c r="F37" s="38"/>
      <c r="G37" s="34"/>
      <c r="H37" s="34"/>
      <c r="I37" s="34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  <c r="K40" s="21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33220</v>
      </c>
      <c r="D43" s="41">
        <f>SUM(D35:D42)</f>
        <v>14370</v>
      </c>
      <c r="E43" s="41">
        <f>C43-D43</f>
        <v>18850</v>
      </c>
      <c r="F43" s="33" t="s">
        <v>23</v>
      </c>
      <c r="G43" s="41">
        <f>G30+G31+G32-H33</f>
        <v>2370</v>
      </c>
      <c r="H43" s="41">
        <f>SUM(H35:H42)</f>
        <v>2370</v>
      </c>
      <c r="I43" s="41">
        <f>G43-H43</f>
        <v>0</v>
      </c>
    </row>
    <row r="44" spans="2:11" x14ac:dyDescent="0.25">
      <c r="J44" s="21"/>
    </row>
    <row r="45" spans="2:11" x14ac:dyDescent="0.25">
      <c r="B45" t="s">
        <v>44</v>
      </c>
      <c r="D45" t="s">
        <v>46</v>
      </c>
      <c r="G45" t="s">
        <v>48</v>
      </c>
      <c r="J45" s="21"/>
    </row>
    <row r="46" spans="2:11" x14ac:dyDescent="0.25">
      <c r="J46" s="21"/>
    </row>
    <row r="47" spans="2:11" x14ac:dyDescent="0.25">
      <c r="B47" t="s">
        <v>135</v>
      </c>
      <c r="D47" t="s">
        <v>47</v>
      </c>
      <c r="G47" t="s">
        <v>49</v>
      </c>
      <c r="J47" s="2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7" workbookViewId="0">
      <selection activeCell="N28" sqref="N28"/>
    </sheetView>
  </sheetViews>
  <sheetFormatPr defaultRowHeight="15" x14ac:dyDescent="0.25"/>
  <cols>
    <col min="1" max="1" width="5.85546875" customWidth="1"/>
    <col min="2" max="2" width="12.2851562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193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/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NOVEMBER20!H6:H25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NOVEMBER20!H7:H26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NOVEMBER20!H8:H27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NOVEMBER20!H9:H28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NOVEMBER20!H10:H29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/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/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/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/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4" x14ac:dyDescent="0.25">
      <c r="A17" s="3">
        <v>14</v>
      </c>
      <c r="B17" s="15"/>
      <c r="C17" s="3"/>
      <c r="D17" s="3">
        <f>NOVEMBER20!H17:H36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4" x14ac:dyDescent="0.25">
      <c r="A18" s="3">
        <v>15</v>
      </c>
      <c r="B18" s="3" t="s">
        <v>19</v>
      </c>
      <c r="C18" s="3"/>
      <c r="D18" s="3">
        <f>'DECEMBER 20'!H18:H19</f>
        <v>1350</v>
      </c>
      <c r="E18" s="3">
        <v>2000</v>
      </c>
      <c r="F18" s="3">
        <f t="shared" si="0"/>
        <v>3350</v>
      </c>
      <c r="G18" s="3">
        <f>1000</f>
        <v>1000</v>
      </c>
      <c r="H18" s="3">
        <f>F18-G18</f>
        <v>2350</v>
      </c>
      <c r="I18" t="s">
        <v>34</v>
      </c>
    </row>
    <row r="19" spans="1:14" x14ac:dyDescent="0.25">
      <c r="A19" s="3">
        <v>16</v>
      </c>
      <c r="B19" s="3" t="s">
        <v>85</v>
      </c>
      <c r="C19" s="3"/>
      <c r="D19" s="3">
        <f>'DECEMBER 20'!H19:H20</f>
        <v>17200</v>
      </c>
      <c r="E19" s="3">
        <v>3000</v>
      </c>
      <c r="F19" s="3">
        <f>D19+E19</f>
        <v>20200</v>
      </c>
      <c r="G19" s="3">
        <f>3000</f>
        <v>3000</v>
      </c>
      <c r="H19" s="3">
        <f t="shared" si="1"/>
        <v>17200</v>
      </c>
    </row>
    <row r="20" spans="1:14" x14ac:dyDescent="0.25">
      <c r="A20" s="3">
        <v>17</v>
      </c>
      <c r="B20" s="3"/>
      <c r="C20" s="3"/>
      <c r="D20" s="3">
        <f>NOVEMBER20!H20:H39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4" x14ac:dyDescent="0.25">
      <c r="A21" s="3">
        <v>18</v>
      </c>
      <c r="B21" s="3"/>
      <c r="C21" s="3"/>
      <c r="D21" s="3">
        <f>NOVEMBER20!H21:H40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4" x14ac:dyDescent="0.25">
      <c r="A22" s="3">
        <v>19</v>
      </c>
      <c r="B22" s="3"/>
      <c r="C22" s="3"/>
      <c r="D22" s="3">
        <f>NOVEMBER20!H22:H41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4" x14ac:dyDescent="0.25">
      <c r="A23" s="3">
        <v>20</v>
      </c>
      <c r="B23" s="15"/>
      <c r="C23" s="3"/>
      <c r="D23" s="3">
        <f>NOVEMBER20!H23:H42</f>
        <v>0</v>
      </c>
      <c r="E23" s="3"/>
      <c r="F23" s="3"/>
      <c r="G23" s="3"/>
      <c r="H23" s="3">
        <f t="shared" si="1"/>
        <v>0</v>
      </c>
    </row>
    <row r="24" spans="1:14" x14ac:dyDescent="0.25">
      <c r="A24" s="3">
        <v>21</v>
      </c>
      <c r="B24" s="15"/>
      <c r="C24" s="3"/>
      <c r="D24" s="3">
        <f>NOVEMBER20!H24:H43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4" x14ac:dyDescent="0.25">
      <c r="A25" s="3"/>
      <c r="B25" s="2" t="s">
        <v>23</v>
      </c>
      <c r="C25" s="2">
        <f>SUM(C5:C24)</f>
        <v>300</v>
      </c>
      <c r="D25" s="3">
        <f>SUM(D5:D24)</f>
        <v>18550</v>
      </c>
      <c r="E25" s="2">
        <f>SUM(E5:E24)</f>
        <v>19000</v>
      </c>
      <c r="F25" s="3">
        <f>SUM(F5:F24)</f>
        <v>37550</v>
      </c>
      <c r="G25" s="2">
        <f>SUM(G5:G24)</f>
        <v>6000</v>
      </c>
      <c r="H25" s="3">
        <f t="shared" si="1"/>
        <v>31550</v>
      </c>
    </row>
    <row r="26" spans="1:14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4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4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  <c r="N28">
        <f>E11+E12+E15+E16+E5</f>
        <v>12000</v>
      </c>
    </row>
    <row r="29" spans="1:14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4" x14ac:dyDescent="0.25">
      <c r="B30" s="34" t="s">
        <v>171</v>
      </c>
      <c r="C30" s="35">
        <f>E25</f>
        <v>19000</v>
      </c>
      <c r="D30" s="34"/>
      <c r="E30" s="34"/>
      <c r="F30" s="34" t="s">
        <v>171</v>
      </c>
      <c r="G30" s="35">
        <f>G25</f>
        <v>6000</v>
      </c>
      <c r="H30" s="34"/>
      <c r="I30" s="34"/>
    </row>
    <row r="31" spans="1:14" x14ac:dyDescent="0.25">
      <c r="B31" s="34" t="s">
        <v>2</v>
      </c>
      <c r="C31" s="35">
        <f>'DECEMBER 20'!E43</f>
        <v>18850</v>
      </c>
      <c r="D31" s="34"/>
      <c r="E31" s="34"/>
      <c r="F31" s="34" t="s">
        <v>2</v>
      </c>
      <c r="G31" s="35">
        <f>'DECEMBER 20'!I43</f>
        <v>0</v>
      </c>
      <c r="H31" s="34"/>
      <c r="I31" s="34"/>
    </row>
    <row r="32" spans="1:14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>
        <v>4370</v>
      </c>
      <c r="E35" s="34"/>
      <c r="F35" s="38" t="s">
        <v>124</v>
      </c>
      <c r="G35" s="34"/>
      <c r="H35" s="34">
        <v>4370</v>
      </c>
      <c r="I35" s="34"/>
    </row>
    <row r="36" spans="2:10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36220</v>
      </c>
      <c r="D43" s="41">
        <f>SUM(D35:D42)</f>
        <v>16370</v>
      </c>
      <c r="E43" s="41">
        <f>C43-D43</f>
        <v>19850</v>
      </c>
      <c r="F43" s="33" t="s">
        <v>23</v>
      </c>
      <c r="G43" s="41">
        <f>G30+G31+G32-H33</f>
        <v>4370</v>
      </c>
      <c r="H43" s="41">
        <f>SUM(H35:H42)</f>
        <v>4370</v>
      </c>
      <c r="I43" s="41">
        <f>G43-H43</f>
        <v>0</v>
      </c>
    </row>
    <row r="45" spans="2:10" x14ac:dyDescent="0.25">
      <c r="B45" t="s">
        <v>44</v>
      </c>
      <c r="D45" t="s">
        <v>46</v>
      </c>
      <c r="G45" t="s">
        <v>48</v>
      </c>
      <c r="J45" s="21"/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7" workbookViewId="0">
      <selection activeCell="N41" sqref="N41"/>
    </sheetView>
  </sheetViews>
  <sheetFormatPr defaultRowHeight="15" x14ac:dyDescent="0.25"/>
  <cols>
    <col min="1" max="1" width="5" customWidth="1"/>
    <col min="2" max="2" width="14.8554687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194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'JANUARY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'JANUARY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'JANUARY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'JANUARY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'JANUARY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v>0</v>
      </c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v>0</v>
      </c>
      <c r="E12" s="3">
        <v>2000</v>
      </c>
      <c r="F12" s="3">
        <f t="shared" si="0"/>
        <v>2000</v>
      </c>
      <c r="G12" s="3">
        <v>2000</v>
      </c>
      <c r="H12" s="3">
        <f t="shared" si="1"/>
        <v>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'JANUARY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'JANUARY 21'!H14:H34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v>0</v>
      </c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v>0</v>
      </c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  <c r="I16" t="s">
        <v>51</v>
      </c>
    </row>
    <row r="17" spans="1:10" x14ac:dyDescent="0.25">
      <c r="A17" s="3">
        <v>14</v>
      </c>
      <c r="B17" s="15"/>
      <c r="C17" s="3"/>
      <c r="D17" s="3">
        <f>'JANUARY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'JANUARY 21'!H18:H38</f>
        <v>2350</v>
      </c>
      <c r="E18" s="3">
        <v>2000</v>
      </c>
      <c r="F18" s="3">
        <f t="shared" si="0"/>
        <v>4350</v>
      </c>
      <c r="G18" s="3"/>
      <c r="H18" s="3">
        <f>F18-G18</f>
        <v>4350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'JANUARY 21'!H19:H39</f>
        <v>17200</v>
      </c>
      <c r="E19" s="3">
        <v>3000</v>
      </c>
      <c r="F19" s="3">
        <f>D19+E19</f>
        <v>20200</v>
      </c>
      <c r="G19" s="3">
        <f>3000+1000</f>
        <v>4000</v>
      </c>
      <c r="H19" s="3">
        <f t="shared" si="1"/>
        <v>16200</v>
      </c>
    </row>
    <row r="20" spans="1:10" x14ac:dyDescent="0.25">
      <c r="A20" s="3">
        <v>17</v>
      </c>
      <c r="B20" s="3"/>
      <c r="C20" s="3"/>
      <c r="D20" s="3">
        <f>'JANUARY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'JANUARY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'JANUARY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'JANUARY 21'!H23:H43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'JANUARY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19550</v>
      </c>
      <c r="E25" s="2">
        <f>SUM(E5:E24)</f>
        <v>19000</v>
      </c>
      <c r="F25" s="3">
        <f>SUM(F5:F24)</f>
        <v>38550</v>
      </c>
      <c r="G25" s="2">
        <f>SUM(G5:G24)</f>
        <v>18000</v>
      </c>
      <c r="H25" s="3">
        <f t="shared" si="1"/>
        <v>20550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173</v>
      </c>
      <c r="C30" s="35">
        <f>E25</f>
        <v>19000</v>
      </c>
      <c r="D30" s="34"/>
      <c r="E30" s="34"/>
      <c r="F30" s="34" t="s">
        <v>173</v>
      </c>
      <c r="G30" s="35">
        <f>G25</f>
        <v>18000</v>
      </c>
      <c r="H30" s="34"/>
      <c r="I30" s="34"/>
    </row>
    <row r="31" spans="1:10" x14ac:dyDescent="0.25">
      <c r="B31" s="34" t="s">
        <v>2</v>
      </c>
      <c r="C31" s="35">
        <f>'JANUARY 21'!E43</f>
        <v>19850</v>
      </c>
      <c r="D31" s="34"/>
      <c r="E31" s="34"/>
      <c r="F31" s="34" t="s">
        <v>2</v>
      </c>
      <c r="G31" s="35">
        <f>'JANUARY 21'!I43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5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5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5" x14ac:dyDescent="0.25">
      <c r="B35" s="38" t="s">
        <v>124</v>
      </c>
      <c r="D35" s="34">
        <v>4370</v>
      </c>
      <c r="E35" s="34"/>
      <c r="F35" s="38" t="s">
        <v>124</v>
      </c>
      <c r="G35" s="34"/>
      <c r="H35" s="34">
        <v>4370</v>
      </c>
      <c r="I35" s="34"/>
    </row>
    <row r="36" spans="2:15" x14ac:dyDescent="0.25">
      <c r="B36" s="3" t="s">
        <v>50</v>
      </c>
      <c r="C36" s="3"/>
      <c r="D36" s="3">
        <v>12000</v>
      </c>
      <c r="E36" s="34"/>
      <c r="F36" s="3" t="s">
        <v>50</v>
      </c>
      <c r="G36" s="3"/>
      <c r="H36" s="3">
        <v>12000</v>
      </c>
      <c r="I36" s="3"/>
    </row>
    <row r="37" spans="2:15" x14ac:dyDescent="0.25">
      <c r="B37" s="38"/>
      <c r="C37" s="34"/>
      <c r="D37" s="34"/>
      <c r="E37" s="34"/>
      <c r="F37" s="38"/>
      <c r="G37" s="34"/>
      <c r="H37" s="34"/>
      <c r="I37" s="34"/>
    </row>
    <row r="38" spans="2:15" x14ac:dyDescent="0.25">
      <c r="B38" s="38"/>
      <c r="C38" s="34"/>
      <c r="D38" s="34"/>
      <c r="E38" s="34"/>
      <c r="F38" s="38"/>
      <c r="G38" s="34"/>
      <c r="H38" s="34"/>
      <c r="I38" s="34"/>
      <c r="M38">
        <f>6500+150</f>
        <v>6650</v>
      </c>
    </row>
    <row r="39" spans="2:15" x14ac:dyDescent="0.25">
      <c r="B39" s="39"/>
      <c r="C39" s="34"/>
      <c r="D39" s="34"/>
      <c r="E39" s="34"/>
      <c r="F39" s="39"/>
      <c r="G39" s="34"/>
      <c r="H39" s="34"/>
      <c r="I39" s="34"/>
      <c r="M39">
        <f>M38/2</f>
        <v>3325</v>
      </c>
      <c r="O39">
        <f>7000+4370+15000</f>
        <v>26370</v>
      </c>
    </row>
    <row r="40" spans="2:15" x14ac:dyDescent="0.25">
      <c r="B40" s="43"/>
      <c r="C40" s="39"/>
      <c r="D40" s="34"/>
      <c r="E40" s="34"/>
      <c r="F40" s="39"/>
      <c r="G40" s="34"/>
      <c r="H40" s="34"/>
      <c r="I40" s="34"/>
      <c r="M40">
        <f>6500+1000+M39</f>
        <v>10825</v>
      </c>
    </row>
    <row r="41" spans="2:15" x14ac:dyDescent="0.25">
      <c r="B41" s="39"/>
      <c r="C41" s="34"/>
      <c r="D41" s="34"/>
      <c r="E41" s="34"/>
      <c r="F41" s="39"/>
      <c r="G41" s="34"/>
      <c r="H41" s="34"/>
      <c r="I41" s="34"/>
    </row>
    <row r="42" spans="2:15" x14ac:dyDescent="0.25">
      <c r="B42" s="38"/>
      <c r="C42" s="34"/>
      <c r="D42" s="40"/>
      <c r="E42" s="34"/>
      <c r="F42" s="34"/>
      <c r="G42" s="34"/>
      <c r="H42" s="34"/>
      <c r="I42" s="34"/>
    </row>
    <row r="43" spans="2:15" x14ac:dyDescent="0.25">
      <c r="B43" s="33" t="s">
        <v>23</v>
      </c>
      <c r="C43" s="41">
        <f>C30+C31+C32-D33</f>
        <v>37220</v>
      </c>
      <c r="D43" s="41">
        <f>SUM(D35:D42)</f>
        <v>16370</v>
      </c>
      <c r="E43" s="41">
        <f>C43-D43</f>
        <v>20850</v>
      </c>
      <c r="F43" s="33" t="s">
        <v>23</v>
      </c>
      <c r="G43" s="41">
        <f>G30+G31+G32-H33</f>
        <v>16370</v>
      </c>
      <c r="H43" s="41">
        <f>SUM(H35:H42)</f>
        <v>16370</v>
      </c>
      <c r="I43" s="41">
        <f>G43-H43</f>
        <v>0</v>
      </c>
    </row>
    <row r="45" spans="2:15" x14ac:dyDescent="0.25">
      <c r="B45" t="s">
        <v>44</v>
      </c>
      <c r="D45" t="s">
        <v>46</v>
      </c>
      <c r="G45" t="s">
        <v>48</v>
      </c>
      <c r="J45" s="21"/>
    </row>
    <row r="47" spans="2:15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L37" sqref="L37"/>
    </sheetView>
  </sheetViews>
  <sheetFormatPr defaultRowHeight="15" x14ac:dyDescent="0.25"/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195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'JANUARY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'JANUARY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'JANUARY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'JANUARY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'JANUARY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v>0</v>
      </c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v>0</v>
      </c>
      <c r="E12" s="3">
        <v>2000</v>
      </c>
      <c r="F12" s="3">
        <f t="shared" si="0"/>
        <v>2000</v>
      </c>
      <c r="G12" s="3">
        <v>2000</v>
      </c>
      <c r="H12" s="3">
        <f t="shared" si="1"/>
        <v>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'JANUARY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FEBRUARY21!H14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v>0</v>
      </c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v>0</v>
      </c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  <c r="I16" t="s">
        <v>51</v>
      </c>
    </row>
    <row r="17" spans="1:10" x14ac:dyDescent="0.25">
      <c r="A17" s="3">
        <v>14</v>
      </c>
      <c r="B17" s="15"/>
      <c r="C17" s="3"/>
      <c r="D17" s="3">
        <f>'JANUARY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FEBRUARY21!H18</f>
        <v>4350</v>
      </c>
      <c r="E18" s="3">
        <v>2000</v>
      </c>
      <c r="F18" s="3">
        <f t="shared" si="0"/>
        <v>6350</v>
      </c>
      <c r="G18" s="3"/>
      <c r="H18" s="3">
        <f>F18-G18</f>
        <v>6350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FEBRUARY21!H19</f>
        <v>16200</v>
      </c>
      <c r="E19" s="3">
        <v>3000</v>
      </c>
      <c r="F19" s="3">
        <f>D19+E19</f>
        <v>19200</v>
      </c>
      <c r="G19" s="3"/>
      <c r="H19" s="3">
        <f t="shared" si="1"/>
        <v>19200</v>
      </c>
    </row>
    <row r="20" spans="1:10" x14ac:dyDescent="0.25">
      <c r="A20" s="3">
        <v>17</v>
      </c>
      <c r="B20" s="3"/>
      <c r="C20" s="3"/>
      <c r="D20" s="3">
        <f>'JANUARY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'JANUARY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'JANUARY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'JANUARY 21'!H23:H43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'JANUARY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20550</v>
      </c>
      <c r="E25" s="2">
        <f>SUM(E5:E24)</f>
        <v>19000</v>
      </c>
      <c r="F25" s="3">
        <f>SUM(F5:F24)</f>
        <v>39550</v>
      </c>
      <c r="G25" s="2">
        <f>SUM(G5:G24)</f>
        <v>14000</v>
      </c>
      <c r="H25" s="3">
        <f t="shared" si="1"/>
        <v>25550</v>
      </c>
      <c r="J25">
        <f>E11+E12+E15+E16+E5</f>
        <v>12000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94</v>
      </c>
      <c r="C30" s="35">
        <f>E25</f>
        <v>19000</v>
      </c>
      <c r="D30" s="34"/>
      <c r="E30" s="34"/>
      <c r="F30" s="34" t="s">
        <v>94</v>
      </c>
      <c r="G30" s="35">
        <f>G25</f>
        <v>14000</v>
      </c>
      <c r="H30" s="34"/>
      <c r="I30" s="34"/>
    </row>
    <row r="31" spans="1:10" x14ac:dyDescent="0.25">
      <c r="B31" s="34" t="s">
        <v>2</v>
      </c>
      <c r="C31" s="35">
        <f>FEBRUARY21!E43</f>
        <v>20850</v>
      </c>
      <c r="D31" s="34"/>
      <c r="E31" s="34"/>
      <c r="F31" s="34" t="s">
        <v>2</v>
      </c>
      <c r="G31" s="35">
        <f>FEBRUARY21!I43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50</v>
      </c>
      <c r="C36" s="3"/>
      <c r="D36" s="3">
        <f>E5+E11+E12+E15+E16</f>
        <v>12000</v>
      </c>
      <c r="E36" s="34"/>
      <c r="F36" s="3" t="s">
        <v>50</v>
      </c>
      <c r="G36" s="3"/>
      <c r="H36" s="3">
        <v>12000</v>
      </c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38220</v>
      </c>
      <c r="D43" s="41">
        <f>SUM(D35:D42)</f>
        <v>12000</v>
      </c>
      <c r="E43" s="41">
        <f>C43-D43</f>
        <v>26220</v>
      </c>
      <c r="F43" s="33" t="s">
        <v>23</v>
      </c>
      <c r="G43" s="41">
        <f>G30+G31+G32-H33</f>
        <v>12370</v>
      </c>
      <c r="H43" s="41">
        <f>SUM(H35:H42)</f>
        <v>12000</v>
      </c>
      <c r="I43" s="41">
        <f>G43-H43</f>
        <v>370</v>
      </c>
    </row>
    <row r="45" spans="2:10" x14ac:dyDescent="0.25">
      <c r="B45" t="s">
        <v>44</v>
      </c>
      <c r="D45" t="s">
        <v>46</v>
      </c>
      <c r="G45" t="s">
        <v>48</v>
      </c>
      <c r="J45" s="21"/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D37" sqref="D37"/>
    </sheetView>
  </sheetViews>
  <sheetFormatPr defaultRowHeight="15" x14ac:dyDescent="0.25"/>
  <cols>
    <col min="1" max="1" width="4" customWidth="1"/>
    <col min="2" max="2" width="14.710937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196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f>'MARCH 21'!H5:H24</f>
        <v>0</v>
      </c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'MARCH 21'!H6:H25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'MARCH 21'!H7:H26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'MARCH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'MARCH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'MARCH 21'!H10:H29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f>'MARCH 21'!H11:H30</f>
        <v>0</v>
      </c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f>'MARCH 21'!H12:H31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'MARCH 21'!H13:H32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'MARCH 21'!H14:H33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f>'MARCH 21'!H15:H34</f>
        <v>0</v>
      </c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f>'MARCH 21'!H16:H35</f>
        <v>0</v>
      </c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0" x14ac:dyDescent="0.25">
      <c r="A17" s="3">
        <v>14</v>
      </c>
      <c r="B17" s="15"/>
      <c r="C17" s="3"/>
      <c r="D17" s="3">
        <f>'MARCH 21'!H17:H36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'MARCH 21'!H18:H37</f>
        <v>6350</v>
      </c>
      <c r="E18" s="3">
        <v>2000</v>
      </c>
      <c r="F18" s="3">
        <f t="shared" si="0"/>
        <v>8350</v>
      </c>
      <c r="G18" s="3"/>
      <c r="H18" s="3">
        <f>F18-G18</f>
        <v>8350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'MARCH 21'!H19:H38</f>
        <v>19200</v>
      </c>
      <c r="E19" s="3">
        <v>3000</v>
      </c>
      <c r="F19" s="3">
        <f>D19+E19</f>
        <v>22200</v>
      </c>
      <c r="G19" s="3"/>
      <c r="H19" s="3">
        <f t="shared" si="1"/>
        <v>22200</v>
      </c>
    </row>
    <row r="20" spans="1:10" x14ac:dyDescent="0.25">
      <c r="A20" s="3">
        <v>17</v>
      </c>
      <c r="B20" s="3"/>
      <c r="C20" s="3"/>
      <c r="D20" s="3">
        <f>'MARCH 21'!H20:H39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'MARCH 21'!H21:H40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'MARCH 21'!H22:H41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'MARCH 21'!H23:H42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'MARCH 21'!H24:H43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25550</v>
      </c>
      <c r="E25" s="2">
        <f>SUM(E5:E24)</f>
        <v>19000</v>
      </c>
      <c r="F25" s="3">
        <f>SUM(F5:F24)</f>
        <v>44550</v>
      </c>
      <c r="G25" s="2">
        <f>SUM(G5:G24)</f>
        <v>2000</v>
      </c>
      <c r="H25" s="3">
        <f t="shared" si="1"/>
        <v>42550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103</v>
      </c>
      <c r="C30" s="35">
        <f>E25</f>
        <v>19000</v>
      </c>
      <c r="D30" s="34"/>
      <c r="E30" s="34"/>
      <c r="F30" s="34" t="s">
        <v>103</v>
      </c>
      <c r="G30" s="35">
        <f>G25</f>
        <v>2000</v>
      </c>
      <c r="H30" s="34"/>
      <c r="I30" s="34"/>
    </row>
    <row r="31" spans="1:10" x14ac:dyDescent="0.25">
      <c r="B31" s="34" t="s">
        <v>2</v>
      </c>
      <c r="C31" s="35">
        <f>'MARCH 21'!E43</f>
        <v>26220</v>
      </c>
      <c r="D31" s="34"/>
      <c r="E31" s="34"/>
      <c r="F31" s="34" t="s">
        <v>2</v>
      </c>
      <c r="G31" s="35">
        <f>'MARCH 21'!I43</f>
        <v>370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50</v>
      </c>
      <c r="C36" s="3"/>
      <c r="D36" s="3">
        <f>E5+E12+E15+E16+E11</f>
        <v>12000</v>
      </c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43590</v>
      </c>
      <c r="D43" s="41">
        <f>SUM(D35:D42)</f>
        <v>12000</v>
      </c>
      <c r="E43" s="41">
        <f>C43-D43</f>
        <v>31590</v>
      </c>
      <c r="F43" s="33" t="s">
        <v>23</v>
      </c>
      <c r="G43" s="41">
        <f>G30+G31+G32-H33</f>
        <v>740</v>
      </c>
      <c r="H43" s="41">
        <f>SUM(H35:H42)</f>
        <v>0</v>
      </c>
      <c r="I43" s="41">
        <f>G43-H43</f>
        <v>740</v>
      </c>
    </row>
    <row r="45" spans="2:10" x14ac:dyDescent="0.25">
      <c r="B45" t="s">
        <v>44</v>
      </c>
      <c r="D45" t="s">
        <v>46</v>
      </c>
      <c r="G45" t="s">
        <v>48</v>
      </c>
      <c r="J45" s="21"/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4" workbookViewId="0">
      <selection activeCell="L37" sqref="L37"/>
    </sheetView>
  </sheetViews>
  <sheetFormatPr defaultRowHeight="15" x14ac:dyDescent="0.25"/>
  <cols>
    <col min="2" max="2" width="9.140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197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'APRIL 21'!H5:H25</f>
        <v>2000</v>
      </c>
      <c r="E5" s="3">
        <v>2000</v>
      </c>
      <c r="F5" s="3">
        <f>D5+E5</f>
        <v>4000</v>
      </c>
      <c r="G5" s="3"/>
      <c r="H5" s="3">
        <f>F5-G5</f>
        <v>4000</v>
      </c>
    </row>
    <row r="6" spans="1:8" x14ac:dyDescent="0.25">
      <c r="A6" s="3">
        <v>2</v>
      </c>
      <c r="B6" s="3" t="s">
        <v>10</v>
      </c>
      <c r="C6" s="3"/>
      <c r="D6" s="3">
        <f>'APRIL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'APRIL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'APRIL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'APRIL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'APRIL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'APRIL 21'!H11:H31</f>
        <v>4000</v>
      </c>
      <c r="E11" s="3">
        <v>4000</v>
      </c>
      <c r="F11" s="3">
        <f t="shared" si="0"/>
        <v>8000</v>
      </c>
      <c r="G11" s="3"/>
      <c r="H11" s="3">
        <f t="shared" si="1"/>
        <v>8000</v>
      </c>
    </row>
    <row r="12" spans="1:8" x14ac:dyDescent="0.25">
      <c r="A12" s="3">
        <v>9</v>
      </c>
      <c r="B12" s="3" t="s">
        <v>115</v>
      </c>
      <c r="C12" s="3"/>
      <c r="D12" s="3">
        <f>'APRIL 21'!H12:H32</f>
        <v>2000</v>
      </c>
      <c r="E12" s="3">
        <v>2000</v>
      </c>
      <c r="F12" s="3">
        <f t="shared" si="0"/>
        <v>4000</v>
      </c>
      <c r="G12" s="3"/>
      <c r="H12" s="3">
        <f t="shared" si="1"/>
        <v>4000</v>
      </c>
    </row>
    <row r="13" spans="1:8" x14ac:dyDescent="0.25">
      <c r="A13" s="3">
        <v>10</v>
      </c>
      <c r="B13" s="42" t="s">
        <v>34</v>
      </c>
      <c r="C13" s="3"/>
      <c r="D13" s="3">
        <f>'APRIL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'APRIL 21'!H14:H34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'APRIL 21'!H15:H35</f>
        <v>2000</v>
      </c>
      <c r="E15" s="3">
        <v>2000</v>
      </c>
      <c r="F15" s="3">
        <f t="shared" si="0"/>
        <v>4000</v>
      </c>
      <c r="G15" s="3"/>
      <c r="H15" s="3">
        <f t="shared" si="1"/>
        <v>4000</v>
      </c>
    </row>
    <row r="16" spans="1:8" x14ac:dyDescent="0.25">
      <c r="A16" s="3">
        <v>13</v>
      </c>
      <c r="B16" s="3" t="s">
        <v>16</v>
      </c>
      <c r="C16" s="3"/>
      <c r="D16" s="3">
        <f>'APRIL 21'!H16:H36</f>
        <v>2000</v>
      </c>
      <c r="E16" s="3">
        <v>2000</v>
      </c>
      <c r="F16" s="3">
        <f t="shared" si="0"/>
        <v>4000</v>
      </c>
      <c r="G16" s="3"/>
      <c r="H16" s="3">
        <f t="shared" si="1"/>
        <v>4000</v>
      </c>
    </row>
    <row r="17" spans="1:9" x14ac:dyDescent="0.25">
      <c r="A17" s="3">
        <v>14</v>
      </c>
      <c r="B17" s="15"/>
      <c r="C17" s="3"/>
      <c r="D17" s="3">
        <f>'APRIL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19</v>
      </c>
      <c r="C18" s="3"/>
      <c r="D18" s="3">
        <f>'APRIL 21'!H18:H38</f>
        <v>8350</v>
      </c>
      <c r="E18" s="3">
        <v>2000</v>
      </c>
      <c r="F18" s="3">
        <f t="shared" si="0"/>
        <v>10350</v>
      </c>
      <c r="G18" s="3"/>
      <c r="H18" s="3">
        <f>F18-G18</f>
        <v>10350</v>
      </c>
      <c r="I18" t="s">
        <v>199</v>
      </c>
    </row>
    <row r="19" spans="1:9" x14ac:dyDescent="0.25">
      <c r="A19" s="3">
        <v>16</v>
      </c>
      <c r="B19" s="3" t="s">
        <v>85</v>
      </c>
      <c r="C19" s="3"/>
      <c r="D19" s="3">
        <f>'APRIL 21'!H19:H39</f>
        <v>22200</v>
      </c>
      <c r="E19" s="3">
        <v>3000</v>
      </c>
      <c r="F19" s="3">
        <f>D19+E19</f>
        <v>25200</v>
      </c>
      <c r="G19" s="3">
        <f>2000</f>
        <v>2000</v>
      </c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'APRIL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'APRIL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'APRIL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'APRIL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'APRIL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'APRIL 21'!H25:H45</f>
        <v>42550</v>
      </c>
      <c r="E25" s="2">
        <f>SUM(E5:E24)</f>
        <v>19000</v>
      </c>
      <c r="F25" s="3">
        <f>SUM(F5:F24)</f>
        <v>61550</v>
      </c>
      <c r="G25" s="2">
        <f>SUM(G5:G24)</f>
        <v>4000</v>
      </c>
      <c r="H25" s="3">
        <f t="shared" si="1"/>
        <v>57550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109</v>
      </c>
      <c r="C30" s="35">
        <f>E25</f>
        <v>19000</v>
      </c>
      <c r="D30" s="34"/>
      <c r="E30" s="34"/>
      <c r="F30" s="34" t="s">
        <v>109</v>
      </c>
      <c r="G30" s="35">
        <f>G25</f>
        <v>4000</v>
      </c>
      <c r="H30" s="34"/>
      <c r="I30" s="34"/>
    </row>
    <row r="31" spans="1:9" x14ac:dyDescent="0.25">
      <c r="B31" s="34" t="s">
        <v>2</v>
      </c>
      <c r="C31" s="35">
        <f>'APRIL 21'!E43</f>
        <v>31590</v>
      </c>
      <c r="D31" s="34"/>
      <c r="E31" s="34"/>
      <c r="F31" s="34" t="s">
        <v>2</v>
      </c>
      <c r="G31" s="35">
        <f>'APRIL 21'!I43</f>
        <v>740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6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6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6" x14ac:dyDescent="0.25">
      <c r="B35" s="38" t="s">
        <v>124</v>
      </c>
      <c r="D35" s="34">
        <v>3110</v>
      </c>
      <c r="E35" s="34"/>
      <c r="F35" s="38" t="s">
        <v>124</v>
      </c>
      <c r="G35" s="34"/>
      <c r="H35" s="34">
        <v>3110</v>
      </c>
      <c r="I35" s="34"/>
    </row>
    <row r="36" spans="2:16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16" x14ac:dyDescent="0.25">
      <c r="B37" s="38" t="s">
        <v>200</v>
      </c>
      <c r="C37" s="34"/>
      <c r="D37" s="34">
        <f>F18</f>
        <v>10350</v>
      </c>
      <c r="E37" s="34"/>
      <c r="F37" s="38"/>
      <c r="G37" s="34"/>
      <c r="H37" s="34"/>
      <c r="I37" s="34"/>
    </row>
    <row r="38" spans="2:16" x14ac:dyDescent="0.25">
      <c r="B38" s="38"/>
      <c r="C38" s="34"/>
      <c r="D38" s="34"/>
      <c r="E38" s="34"/>
      <c r="F38" s="38"/>
      <c r="G38" s="34"/>
      <c r="H38" s="34"/>
      <c r="I38" s="34"/>
    </row>
    <row r="39" spans="2:16" x14ac:dyDescent="0.25">
      <c r="B39" s="39"/>
      <c r="C39" s="34"/>
      <c r="D39" s="34"/>
      <c r="E39" s="34"/>
      <c r="F39" s="39"/>
      <c r="G39" s="34"/>
      <c r="H39" s="34"/>
      <c r="I39" s="34"/>
      <c r="P39">
        <f>31-19</f>
        <v>12</v>
      </c>
    </row>
    <row r="40" spans="2:16" x14ac:dyDescent="0.25">
      <c r="B40" s="43"/>
      <c r="C40" s="39"/>
      <c r="D40" s="34"/>
      <c r="E40" s="34"/>
      <c r="F40" s="39"/>
      <c r="G40" s="34"/>
      <c r="H40" s="34"/>
      <c r="I40" s="34"/>
    </row>
    <row r="41" spans="2:16" x14ac:dyDescent="0.25">
      <c r="B41" s="39"/>
      <c r="C41" s="34"/>
      <c r="D41" s="34"/>
      <c r="E41" s="34"/>
      <c r="F41" s="39"/>
      <c r="G41" s="34"/>
      <c r="H41" s="34"/>
      <c r="I41" s="34"/>
    </row>
    <row r="42" spans="2:16" x14ac:dyDescent="0.25">
      <c r="B42" s="38"/>
      <c r="C42" s="34"/>
      <c r="D42" s="40"/>
      <c r="E42" s="34"/>
      <c r="F42" s="34"/>
      <c r="G42" s="34"/>
      <c r="H42" s="34"/>
      <c r="I42" s="34"/>
    </row>
    <row r="43" spans="2:16" x14ac:dyDescent="0.25">
      <c r="B43" s="33" t="s">
        <v>23</v>
      </c>
      <c r="C43" s="41">
        <f>C30+C31+C32-D33</f>
        <v>48960</v>
      </c>
      <c r="D43" s="41">
        <f>SUM(D35:D42)</f>
        <v>25460</v>
      </c>
      <c r="E43" s="41">
        <f>C43-D43</f>
        <v>23500</v>
      </c>
      <c r="F43" s="33" t="s">
        <v>23</v>
      </c>
      <c r="G43" s="41">
        <f>G30+G31+G32-H33</f>
        <v>3110</v>
      </c>
      <c r="H43" s="41">
        <f>SUM(H35:H42)</f>
        <v>3110</v>
      </c>
      <c r="I43" s="41">
        <f>G43-H43</f>
        <v>0</v>
      </c>
    </row>
    <row r="45" spans="2:16" x14ac:dyDescent="0.25">
      <c r="B45" t="s">
        <v>44</v>
      </c>
      <c r="D45" t="s">
        <v>46</v>
      </c>
      <c r="G45" t="s">
        <v>48</v>
      </c>
      <c r="M45">
        <f>M44+M43</f>
        <v>0</v>
      </c>
    </row>
    <row r="47" spans="2:16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>
      <selection activeCell="G31" sqref="G31"/>
    </sheetView>
  </sheetViews>
  <sheetFormatPr defaultRowHeight="15" x14ac:dyDescent="0.25"/>
  <cols>
    <col min="2" max="2" width="16.5703125" bestFit="1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198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'MAY 21'!H5:H25</f>
        <v>4000</v>
      </c>
      <c r="E5" s="3"/>
      <c r="F5" s="3">
        <f>D5+E5</f>
        <v>4000</v>
      </c>
      <c r="G5" s="3"/>
      <c r="H5" s="3">
        <f>F5-G5</f>
        <v>4000</v>
      </c>
    </row>
    <row r="6" spans="1:8" x14ac:dyDescent="0.25">
      <c r="A6" s="3">
        <v>2</v>
      </c>
      <c r="B6" s="3" t="s">
        <v>10</v>
      </c>
      <c r="C6" s="3"/>
      <c r="D6" s="3">
        <f>'MAY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'MAY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'MAY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'MAY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'MAY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'MAY 21'!H11:H31</f>
        <v>8000</v>
      </c>
      <c r="E11" s="3"/>
      <c r="F11" s="3">
        <f t="shared" si="0"/>
        <v>8000</v>
      </c>
      <c r="G11" s="3"/>
      <c r="H11" s="3">
        <f t="shared" si="1"/>
        <v>8000</v>
      </c>
    </row>
    <row r="12" spans="1:8" x14ac:dyDescent="0.25">
      <c r="A12" s="3">
        <v>9</v>
      </c>
      <c r="B12" s="3" t="s">
        <v>115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'MAY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'MAY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'MAY 21'!H15:H35</f>
        <v>4000</v>
      </c>
      <c r="E15" s="3"/>
      <c r="F15" s="3">
        <f t="shared" si="0"/>
        <v>4000</v>
      </c>
      <c r="G15" s="3"/>
      <c r="H15" s="3">
        <f t="shared" si="1"/>
        <v>4000</v>
      </c>
    </row>
    <row r="16" spans="1:8" x14ac:dyDescent="0.25">
      <c r="A16" s="3">
        <v>13</v>
      </c>
      <c r="B16" s="3" t="s">
        <v>16</v>
      </c>
      <c r="C16" s="3"/>
      <c r="D16" s="3">
        <f>'MAY 21'!H16:H36</f>
        <v>4000</v>
      </c>
      <c r="E16" s="3"/>
      <c r="F16" s="3">
        <f t="shared" si="0"/>
        <v>4000</v>
      </c>
      <c r="G16" s="3"/>
      <c r="H16" s="3">
        <f t="shared" si="1"/>
        <v>4000</v>
      </c>
    </row>
    <row r="17" spans="1:9" x14ac:dyDescent="0.25">
      <c r="A17" s="3">
        <v>14</v>
      </c>
      <c r="B17" s="15"/>
      <c r="C17" s="3"/>
      <c r="D17" s="3">
        <f>'MAY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19</v>
      </c>
      <c r="C18" s="3"/>
      <c r="D18" s="3">
        <f>'MAY 21'!H18:H38</f>
        <v>10350</v>
      </c>
      <c r="E18" s="3"/>
      <c r="F18" s="3">
        <f t="shared" si="0"/>
        <v>10350</v>
      </c>
      <c r="G18" s="3"/>
      <c r="H18" s="3">
        <f>F18-G18</f>
        <v>10350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'MAY 21'!H19:H39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'MAY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'MAY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'MAY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'MAY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'MAY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'MAY 21'!H25:H45</f>
        <v>57550</v>
      </c>
      <c r="E25" s="2">
        <f>SUM(E5:E24)</f>
        <v>2000</v>
      </c>
      <c r="F25" s="3">
        <f>SUM(F5:F24)</f>
        <v>55550</v>
      </c>
      <c r="G25" s="2">
        <f>SUM(G5:G24)</f>
        <v>2000</v>
      </c>
      <c r="H25" s="3">
        <f t="shared" si="1"/>
        <v>53550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179</v>
      </c>
      <c r="C30" s="35">
        <f>E25</f>
        <v>2000</v>
      </c>
      <c r="D30" s="34"/>
      <c r="E30" s="34"/>
      <c r="F30" s="34" t="s">
        <v>179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'MAY 21'!E43</f>
        <v>23500</v>
      </c>
      <c r="D31" s="34"/>
      <c r="E31" s="34"/>
      <c r="F31" s="34" t="s">
        <v>2</v>
      </c>
      <c r="G31" s="35">
        <f>'MAY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workbookViewId="0">
      <selection activeCell="G31" sqref="G31"/>
    </sheetView>
  </sheetViews>
  <sheetFormatPr defaultRowHeight="15" x14ac:dyDescent="0.25"/>
  <cols>
    <col min="2" max="2" width="12.140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9</v>
      </c>
      <c r="C6" s="3"/>
      <c r="D6" s="3">
        <f>'MAY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9</v>
      </c>
      <c r="C7" s="3"/>
      <c r="D7" s="3">
        <f>'MAY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'MAY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'MAY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'MAY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'MAY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'MAY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9</v>
      </c>
      <c r="C15" s="3"/>
      <c r="D15" s="3"/>
      <c r="E15" s="3"/>
      <c r="F15" s="3">
        <f t="shared" si="0"/>
        <v>0</v>
      </c>
      <c r="G15" s="3"/>
      <c r="H15" s="3">
        <f t="shared" si="1"/>
        <v>0</v>
      </c>
    </row>
    <row r="16" spans="1:8" x14ac:dyDescent="0.25">
      <c r="A16" s="3">
        <v>13</v>
      </c>
      <c r="B16" s="3" t="s">
        <v>9</v>
      </c>
      <c r="C16" s="3"/>
      <c r="D16" s="3"/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'MAY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9</v>
      </c>
      <c r="C18" s="3"/>
      <c r="D18" s="3"/>
      <c r="E18" s="3"/>
      <c r="F18" s="3">
        <f t="shared" si="0"/>
        <v>0</v>
      </c>
      <c r="G18" s="3"/>
      <c r="H18" s="3">
        <f>F18-G18</f>
        <v>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'MAY 21'!H19:H39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'MAY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'MAY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'MAY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'MAY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'MAY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SUM(D5:D24)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31</v>
      </c>
      <c r="C30" s="35">
        <f>E25</f>
        <v>2000</v>
      </c>
      <c r="D30" s="34"/>
      <c r="E30" s="34"/>
      <c r="F30" s="34" t="s">
        <v>31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'JUNE 21'!E43</f>
        <v>23500</v>
      </c>
      <c r="D31" s="34"/>
      <c r="E31" s="34"/>
      <c r="F31" s="34" t="s">
        <v>2</v>
      </c>
      <c r="G31" s="35">
        <f>'JUNE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workbookViewId="0">
      <selection activeCell="G19" sqref="G19"/>
    </sheetView>
  </sheetViews>
  <sheetFormatPr defaultRowHeight="15" x14ac:dyDescent="0.25"/>
  <cols>
    <col min="2" max="2" width="17.425781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201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'JULY 21'!H5:H24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9</v>
      </c>
      <c r="C6" s="3"/>
      <c r="D6" s="3">
        <f>'JULY 21'!H6:H25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9</v>
      </c>
      <c r="C7" s="3"/>
      <c r="D7" s="3">
        <f>'JULY 21'!H7:H26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'JULY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'JULY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'JULY 21'!H10:H29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'JULY 21'!H11:H30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'JULY 21'!H12:H31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'JULY 21'!H13:H32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'JULY 21'!H14:H33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9</v>
      </c>
      <c r="C15" s="3"/>
      <c r="D15" s="3">
        <f>'JULY 21'!H15:H34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8" x14ac:dyDescent="0.25">
      <c r="A16" s="3">
        <v>13</v>
      </c>
      <c r="B16" s="3" t="s">
        <v>9</v>
      </c>
      <c r="C16" s="3"/>
      <c r="D16" s="3">
        <f>'JULY 21'!H16:H35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'JULY 21'!H17:H36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9</v>
      </c>
      <c r="C18" s="3"/>
      <c r="D18" s="3">
        <f>'JULY 21'!H18:H37</f>
        <v>0</v>
      </c>
      <c r="E18" s="3"/>
      <c r="F18" s="3">
        <f t="shared" si="0"/>
        <v>0</v>
      </c>
      <c r="G18" s="3"/>
      <c r="H18" s="3">
        <f>F18-G18</f>
        <v>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'JULY 21'!H19:H38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'JULY 21'!H20:H39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'JULY 21'!H21:H40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'JULY 21'!H22:H41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'JULY 21'!H23:H42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'JULY 21'!H24:H43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SUM(D5:D24)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126</v>
      </c>
      <c r="C30" s="35">
        <f>E25</f>
        <v>2000</v>
      </c>
      <c r="D30" s="34"/>
      <c r="E30" s="34"/>
      <c r="F30" s="34" t="s">
        <v>126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'JULY 21'!E43</f>
        <v>23500</v>
      </c>
      <c r="D31" s="34"/>
      <c r="E31" s="34"/>
      <c r="F31" s="34" t="s">
        <v>2</v>
      </c>
      <c r="G31" s="35">
        <f>'JULY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7" workbookViewId="0">
      <selection activeCell="I43" sqref="I43"/>
    </sheetView>
  </sheetViews>
  <sheetFormatPr defaultRowHeight="15" x14ac:dyDescent="0.25"/>
  <cols>
    <col min="2" max="2" width="14.140625" customWidth="1"/>
  </cols>
  <sheetData>
    <row r="1" spans="1:15" x14ac:dyDescent="0.25">
      <c r="A1" s="1"/>
      <c r="C1" s="1" t="s">
        <v>20</v>
      </c>
      <c r="D1" s="1"/>
      <c r="E1" s="1"/>
      <c r="F1" s="1"/>
      <c r="G1" s="1"/>
      <c r="H1" s="1"/>
    </row>
    <row r="2" spans="1:15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5" x14ac:dyDescent="0.25">
      <c r="A3" s="1"/>
      <c r="B3" s="1"/>
      <c r="C3" s="1" t="s">
        <v>203</v>
      </c>
      <c r="D3" s="1"/>
      <c r="E3" s="1"/>
      <c r="F3" s="1"/>
      <c r="G3" s="1"/>
      <c r="H3" s="1"/>
    </row>
    <row r="4" spans="1:15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5" x14ac:dyDescent="0.25">
      <c r="A5" s="3">
        <v>1</v>
      </c>
      <c r="B5" s="3" t="s">
        <v>9</v>
      </c>
      <c r="C5" s="3"/>
      <c r="D5" s="3">
        <f>'AUGUST 21'!H5:H25</f>
        <v>0</v>
      </c>
      <c r="E5" s="3"/>
      <c r="F5" s="3">
        <f>D5+E5</f>
        <v>0</v>
      </c>
      <c r="G5" s="3"/>
      <c r="H5" s="3">
        <f>F5-G5</f>
        <v>0</v>
      </c>
    </row>
    <row r="6" spans="1:15" x14ac:dyDescent="0.25">
      <c r="A6" s="3">
        <v>2</v>
      </c>
      <c r="B6" s="3" t="s">
        <v>9</v>
      </c>
      <c r="C6" s="3"/>
      <c r="D6" s="3">
        <f>'AUGUST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15" x14ac:dyDescent="0.25">
      <c r="A7" s="3">
        <v>3</v>
      </c>
      <c r="B7" s="3" t="s">
        <v>9</v>
      </c>
      <c r="C7" s="3"/>
      <c r="D7" s="3">
        <f>'AUGUST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15" x14ac:dyDescent="0.25">
      <c r="A8" s="3">
        <v>4</v>
      </c>
      <c r="B8" s="3"/>
      <c r="C8" s="3"/>
      <c r="D8" s="3">
        <f>'AUGUST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15" x14ac:dyDescent="0.25">
      <c r="A9" s="3">
        <v>5</v>
      </c>
      <c r="B9" s="3"/>
      <c r="C9" s="3"/>
      <c r="D9" s="3">
        <f>'AUGUST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5" x14ac:dyDescent="0.25">
      <c r="A10" s="3">
        <v>6</v>
      </c>
      <c r="B10" s="3"/>
      <c r="C10" s="3"/>
      <c r="D10" s="3">
        <f>'AUGUST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5" x14ac:dyDescent="0.25">
      <c r="A11" s="3" t="s">
        <v>37</v>
      </c>
      <c r="B11" s="3" t="s">
        <v>9</v>
      </c>
      <c r="C11" s="3"/>
      <c r="D11" s="3">
        <f>'AUGUST 21'!H11:H31</f>
        <v>0</v>
      </c>
      <c r="E11" s="3"/>
      <c r="F11" s="3">
        <f t="shared" si="0"/>
        <v>0</v>
      </c>
      <c r="G11" s="3"/>
      <c r="H11" s="3">
        <f t="shared" si="1"/>
        <v>0</v>
      </c>
      <c r="N11">
        <v>1</v>
      </c>
      <c r="O11">
        <v>5000</v>
      </c>
    </row>
    <row r="12" spans="1:15" x14ac:dyDescent="0.25">
      <c r="A12" s="3">
        <v>9</v>
      </c>
      <c r="B12" s="3" t="s">
        <v>9</v>
      </c>
      <c r="C12" s="3"/>
      <c r="D12" s="3">
        <f>'AUGUST 21'!H12:H32</f>
        <v>0</v>
      </c>
      <c r="E12" s="3"/>
      <c r="F12" s="3">
        <f t="shared" si="0"/>
        <v>0</v>
      </c>
      <c r="G12" s="3"/>
      <c r="H12" s="3">
        <f t="shared" si="1"/>
        <v>0</v>
      </c>
      <c r="N12">
        <v>2</v>
      </c>
      <c r="O12">
        <v>3000</v>
      </c>
    </row>
    <row r="13" spans="1:15" x14ac:dyDescent="0.25">
      <c r="A13" s="3">
        <v>10</v>
      </c>
      <c r="B13" s="42" t="s">
        <v>34</v>
      </c>
      <c r="C13" s="3"/>
      <c r="D13" s="3">
        <f>'AUGUST 21'!H13:H33</f>
        <v>0</v>
      </c>
      <c r="E13" s="3"/>
      <c r="F13" s="3">
        <f t="shared" si="0"/>
        <v>0</v>
      </c>
      <c r="G13" s="3"/>
      <c r="H13" s="3">
        <f t="shared" si="1"/>
        <v>0</v>
      </c>
      <c r="N13">
        <v>3</v>
      </c>
      <c r="O13">
        <v>3000</v>
      </c>
    </row>
    <row r="14" spans="1:15" x14ac:dyDescent="0.25">
      <c r="A14" s="3">
        <v>11</v>
      </c>
      <c r="B14" s="3" t="s">
        <v>35</v>
      </c>
      <c r="C14" s="3">
        <v>300</v>
      </c>
      <c r="D14" s="3">
        <f>'AUGUST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  <c r="N14">
        <v>4</v>
      </c>
      <c r="O14">
        <v>3000</v>
      </c>
    </row>
    <row r="15" spans="1:15" x14ac:dyDescent="0.25">
      <c r="A15" s="3">
        <v>12</v>
      </c>
      <c r="B15" s="3" t="s">
        <v>9</v>
      </c>
      <c r="C15" s="3"/>
      <c r="D15" s="3">
        <f>'AUGUST 21'!H15:H35</f>
        <v>0</v>
      </c>
      <c r="E15" s="3"/>
      <c r="F15" s="3">
        <f t="shared" si="0"/>
        <v>0</v>
      </c>
      <c r="G15" s="3"/>
      <c r="H15" s="3">
        <f t="shared" si="1"/>
        <v>0</v>
      </c>
      <c r="N15">
        <v>5</v>
      </c>
      <c r="O15">
        <v>3000</v>
      </c>
    </row>
    <row r="16" spans="1:15" x14ac:dyDescent="0.25">
      <c r="A16" s="3">
        <v>13</v>
      </c>
      <c r="B16" s="3" t="s">
        <v>9</v>
      </c>
      <c r="C16" s="3"/>
      <c r="D16" s="3">
        <f>'AUGUST 21'!H16:H36</f>
        <v>0</v>
      </c>
      <c r="E16" s="3"/>
      <c r="F16" s="3">
        <f t="shared" si="0"/>
        <v>0</v>
      </c>
      <c r="G16" s="3"/>
      <c r="H16" s="3">
        <f t="shared" si="1"/>
        <v>0</v>
      </c>
      <c r="N16">
        <v>6</v>
      </c>
      <c r="O16">
        <v>3000</v>
      </c>
    </row>
    <row r="17" spans="1:15" x14ac:dyDescent="0.25">
      <c r="A17" s="3">
        <v>14</v>
      </c>
      <c r="B17" s="15" t="s">
        <v>9</v>
      </c>
      <c r="C17" s="3"/>
      <c r="D17" s="3">
        <f>'AUGUST 21'!H17:H37</f>
        <v>0</v>
      </c>
      <c r="E17" s="3"/>
      <c r="F17" s="3">
        <f t="shared" si="0"/>
        <v>0</v>
      </c>
      <c r="G17" s="3"/>
      <c r="H17" s="3">
        <f t="shared" si="1"/>
        <v>0</v>
      </c>
      <c r="N17">
        <v>7</v>
      </c>
      <c r="O17">
        <v>3000</v>
      </c>
    </row>
    <row r="18" spans="1:15" x14ac:dyDescent="0.25">
      <c r="A18" s="3">
        <v>15</v>
      </c>
      <c r="B18" s="3" t="s">
        <v>9</v>
      </c>
      <c r="C18" s="3"/>
      <c r="D18" s="3">
        <f>'AUGUST 21'!H18:H38</f>
        <v>0</v>
      </c>
      <c r="E18" s="3"/>
      <c r="F18" s="3">
        <f t="shared" si="0"/>
        <v>0</v>
      </c>
      <c r="G18" s="3"/>
      <c r="H18" s="3">
        <f>F18-G18</f>
        <v>0</v>
      </c>
      <c r="I18" t="s">
        <v>34</v>
      </c>
      <c r="N18">
        <v>8</v>
      </c>
      <c r="O18">
        <v>3000</v>
      </c>
    </row>
    <row r="19" spans="1:15" x14ac:dyDescent="0.25">
      <c r="A19" s="3">
        <v>16</v>
      </c>
      <c r="B19" s="3" t="s">
        <v>85</v>
      </c>
      <c r="C19" s="3"/>
      <c r="D19" s="3">
        <f>'AUGUST 21'!H19:H39</f>
        <v>23200</v>
      </c>
      <c r="E19" s="3"/>
      <c r="F19" s="3">
        <f>D19+E19</f>
        <v>23200</v>
      </c>
      <c r="G19" s="3"/>
      <c r="H19" s="3">
        <f t="shared" si="1"/>
        <v>23200</v>
      </c>
      <c r="N19" t="s">
        <v>206</v>
      </c>
      <c r="O19">
        <v>2000</v>
      </c>
    </row>
    <row r="20" spans="1:15" x14ac:dyDescent="0.25">
      <c r="A20" s="3">
        <v>17</v>
      </c>
      <c r="B20" s="3"/>
      <c r="C20" s="3"/>
      <c r="D20" s="3">
        <f>'AUGUST 21'!H20:H40</f>
        <v>0</v>
      </c>
      <c r="E20" s="3"/>
      <c r="F20" s="3">
        <f t="shared" si="0"/>
        <v>0</v>
      </c>
      <c r="G20" s="3"/>
      <c r="H20" s="3">
        <f t="shared" si="1"/>
        <v>0</v>
      </c>
      <c r="N20" t="s">
        <v>206</v>
      </c>
      <c r="O20">
        <v>2500</v>
      </c>
    </row>
    <row r="21" spans="1:15" x14ac:dyDescent="0.25">
      <c r="A21" s="3">
        <v>18</v>
      </c>
      <c r="B21" s="3"/>
      <c r="C21" s="3"/>
      <c r="D21" s="3">
        <f>'AUGUST 21'!H21:H41</f>
        <v>0</v>
      </c>
      <c r="E21" s="3"/>
      <c r="F21" s="3">
        <f t="shared" si="0"/>
        <v>0</v>
      </c>
      <c r="G21" s="3"/>
      <c r="H21" s="3">
        <f t="shared" si="1"/>
        <v>0</v>
      </c>
      <c r="N21" t="s">
        <v>206</v>
      </c>
      <c r="O21">
        <v>3500</v>
      </c>
    </row>
    <row r="22" spans="1:15" x14ac:dyDescent="0.25">
      <c r="A22" s="3">
        <v>19</v>
      </c>
      <c r="B22" s="3"/>
      <c r="C22" s="3"/>
      <c r="D22" s="3">
        <f>'AUGUST 21'!H22:H42</f>
        <v>0</v>
      </c>
      <c r="E22" s="3"/>
      <c r="F22" s="3">
        <f t="shared" si="0"/>
        <v>0</v>
      </c>
      <c r="G22" s="3"/>
      <c r="H22" s="3">
        <f t="shared" si="1"/>
        <v>0</v>
      </c>
      <c r="N22" t="s">
        <v>207</v>
      </c>
    </row>
    <row r="23" spans="1:15" x14ac:dyDescent="0.25">
      <c r="A23" s="3">
        <v>20</v>
      </c>
      <c r="B23" s="15"/>
      <c r="C23" s="3"/>
      <c r="D23" s="3">
        <f>'AUGUST 21'!H23:H43</f>
        <v>0</v>
      </c>
      <c r="E23" s="3"/>
      <c r="F23" s="3"/>
      <c r="G23" s="3"/>
      <c r="H23" s="3">
        <f t="shared" si="1"/>
        <v>0</v>
      </c>
      <c r="N23">
        <v>13</v>
      </c>
      <c r="O23">
        <v>2000</v>
      </c>
    </row>
    <row r="24" spans="1:15" x14ac:dyDescent="0.25">
      <c r="A24" s="3">
        <v>21</v>
      </c>
      <c r="B24" s="15"/>
      <c r="C24" s="3"/>
      <c r="D24" s="3">
        <f>'AUGUST 21'!H24:H44</f>
        <v>0</v>
      </c>
      <c r="E24" s="3"/>
      <c r="F24" s="3">
        <f>D26+E24</f>
        <v>0</v>
      </c>
      <c r="G24" s="3"/>
      <c r="H24" s="3">
        <f t="shared" si="1"/>
        <v>0</v>
      </c>
      <c r="N24">
        <v>14</v>
      </c>
      <c r="O24">
        <v>2000</v>
      </c>
    </row>
    <row r="25" spans="1:15" x14ac:dyDescent="0.25">
      <c r="A25" s="3"/>
      <c r="B25" s="2" t="s">
        <v>23</v>
      </c>
      <c r="C25" s="2">
        <f>SUM(C5:C24)</f>
        <v>300</v>
      </c>
      <c r="D25" s="3">
        <f>SUM(D5:D24)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  <c r="N25">
        <v>15</v>
      </c>
      <c r="O25">
        <v>2000</v>
      </c>
    </row>
    <row r="26" spans="1:15" x14ac:dyDescent="0.25">
      <c r="A26" s="23"/>
      <c r="B26" s="7"/>
      <c r="C26" s="7"/>
      <c r="D26" s="3"/>
      <c r="E26" s="7" t="s">
        <v>34</v>
      </c>
      <c r="F26" s="7"/>
      <c r="G26" s="7"/>
      <c r="H26" s="23"/>
      <c r="N26">
        <v>16</v>
      </c>
      <c r="O26">
        <v>2000</v>
      </c>
    </row>
    <row r="27" spans="1:15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  <c r="O27">
        <f>SUM(O11:O26)</f>
        <v>42000</v>
      </c>
    </row>
    <row r="28" spans="1:15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5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5" x14ac:dyDescent="0.25">
      <c r="B30" s="34" t="s">
        <v>140</v>
      </c>
      <c r="C30" s="35">
        <f>E25</f>
        <v>2000</v>
      </c>
      <c r="D30" s="34"/>
      <c r="E30" s="34"/>
      <c r="F30" s="34" t="s">
        <v>140</v>
      </c>
      <c r="G30" s="35">
        <f>G25</f>
        <v>2000</v>
      </c>
      <c r="H30" s="34"/>
      <c r="I30" s="34"/>
    </row>
    <row r="31" spans="1:15" x14ac:dyDescent="0.25">
      <c r="B31" s="34" t="s">
        <v>2</v>
      </c>
      <c r="C31" s="35">
        <f>'AUGUST 21'!E43</f>
        <v>23500</v>
      </c>
      <c r="D31" s="34"/>
      <c r="E31" s="34"/>
      <c r="F31" s="34" t="s">
        <v>2</v>
      </c>
      <c r="G31" s="35">
        <f>'AUGUST 21'!I43</f>
        <v>0</v>
      </c>
      <c r="H31" s="34"/>
      <c r="I31" s="34"/>
    </row>
    <row r="32" spans="1:15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Normal="100" workbookViewId="0">
      <selection activeCell="L25" sqref="L25"/>
    </sheetView>
  </sheetViews>
  <sheetFormatPr defaultRowHeight="15" x14ac:dyDescent="0.25"/>
  <cols>
    <col min="1" max="1" width="4" customWidth="1"/>
    <col min="2" max="2" width="19" customWidth="1"/>
    <col min="6" max="6" width="11" customWidth="1"/>
  </cols>
  <sheetData>
    <row r="1" spans="1:8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59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8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8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</row>
    <row r="8" spans="1:8" x14ac:dyDescent="0.25">
      <c r="A8" s="3">
        <v>4</v>
      </c>
      <c r="B8" s="3" t="s">
        <v>56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8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8" x14ac:dyDescent="0.25">
      <c r="A10" s="3">
        <v>6</v>
      </c>
      <c r="B10" s="25" t="s">
        <v>63</v>
      </c>
      <c r="C10" s="3" t="s">
        <v>51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8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8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24">
        <f t="shared" si="1"/>
        <v>0</v>
      </c>
    </row>
    <row r="13" spans="1:8" x14ac:dyDescent="0.25">
      <c r="A13" s="3">
        <v>10</v>
      </c>
      <c r="B13" s="3" t="s">
        <v>61</v>
      </c>
      <c r="C13" s="3"/>
      <c r="D13" s="3">
        <v>2000</v>
      </c>
      <c r="E13" s="3"/>
      <c r="F13" s="3">
        <f t="shared" si="0"/>
        <v>2000</v>
      </c>
      <c r="G13" s="3">
        <v>2000</v>
      </c>
      <c r="H13" s="24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8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8" x14ac:dyDescent="0.25">
      <c r="A16" s="3">
        <v>13</v>
      </c>
      <c r="B16" s="3" t="s">
        <v>17</v>
      </c>
      <c r="C16" s="3" t="s">
        <v>51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2700</v>
      </c>
      <c r="D24" s="2"/>
      <c r="E24" s="2">
        <f>SUM(E5:E23)</f>
        <v>28500</v>
      </c>
      <c r="F24" s="2">
        <f>SUM(F5:F23)</f>
        <v>30500</v>
      </c>
      <c r="G24" s="2">
        <f>SUM(G5:G23)</f>
        <v>30500</v>
      </c>
      <c r="H24" s="2">
        <f>SUM(H5:H23)</f>
        <v>0</v>
      </c>
      <c r="L24" s="21">
        <f>C29+C31</f>
        <v>31200</v>
      </c>
    </row>
    <row r="25" spans="1:12" x14ac:dyDescent="0.25">
      <c r="A25" s="23"/>
      <c r="B25" s="7"/>
      <c r="C25" s="7"/>
      <c r="D25" s="7"/>
      <c r="E25" s="7"/>
      <c r="F25" s="7"/>
      <c r="G25" s="7"/>
      <c r="H25" s="23"/>
    </row>
    <row r="26" spans="1:12" x14ac:dyDescent="0.25">
      <c r="B26" s="4" t="s">
        <v>24</v>
      </c>
      <c r="C26" s="5"/>
      <c r="D26" s="6"/>
      <c r="E26" s="7"/>
      <c r="F26" s="8"/>
      <c r="G26" s="9"/>
      <c r="H26" s="8"/>
    </row>
    <row r="27" spans="1:12" x14ac:dyDescent="0.25">
      <c r="B27" s="1" t="s">
        <v>25</v>
      </c>
      <c r="C27" s="1"/>
      <c r="D27" s="1"/>
      <c r="E27" s="10"/>
      <c r="F27" s="1" t="s">
        <v>26</v>
      </c>
      <c r="G27" s="11"/>
      <c r="H27" s="11"/>
      <c r="I27" s="11"/>
    </row>
    <row r="28" spans="1:12" x14ac:dyDescent="0.25">
      <c r="B28" s="2" t="s">
        <v>27</v>
      </c>
      <c r="C28" s="2" t="s">
        <v>28</v>
      </c>
      <c r="D28" s="2" t="s">
        <v>29</v>
      </c>
      <c r="E28" s="2" t="s">
        <v>30</v>
      </c>
      <c r="F28" s="2" t="s">
        <v>27</v>
      </c>
      <c r="G28" s="2" t="s">
        <v>28</v>
      </c>
      <c r="H28" s="2" t="s">
        <v>29</v>
      </c>
      <c r="I28" s="2" t="s">
        <v>30</v>
      </c>
    </row>
    <row r="29" spans="1:12" x14ac:dyDescent="0.25">
      <c r="B29" s="12" t="s">
        <v>60</v>
      </c>
      <c r="C29" s="13">
        <f>E24</f>
        <v>28500</v>
      </c>
      <c r="D29" s="12"/>
      <c r="E29" s="12"/>
      <c r="F29" s="12" t="s">
        <v>60</v>
      </c>
      <c r="G29" s="13">
        <f>G24</f>
        <v>30500</v>
      </c>
      <c r="H29" s="12"/>
      <c r="I29" s="12"/>
      <c r="L29" s="21"/>
    </row>
    <row r="30" spans="1:12" x14ac:dyDescent="0.25">
      <c r="B30" s="12" t="s">
        <v>2</v>
      </c>
      <c r="C30" s="13">
        <f>SEPTEMBER!E40</f>
        <v>-1931</v>
      </c>
      <c r="D30" s="12"/>
      <c r="E30" s="12"/>
      <c r="F30" s="12" t="s">
        <v>2</v>
      </c>
      <c r="G30" s="13">
        <f>SEPTEMBER!I40</f>
        <v>-3931</v>
      </c>
      <c r="H30" s="12"/>
      <c r="I30" s="12"/>
    </row>
    <row r="31" spans="1:12" x14ac:dyDescent="0.25">
      <c r="B31" s="3" t="s">
        <v>36</v>
      </c>
      <c r="C31" s="3">
        <f>C24</f>
        <v>2700</v>
      </c>
      <c r="D31" s="3"/>
      <c r="E31" s="3"/>
      <c r="F31" s="3" t="s">
        <v>36</v>
      </c>
      <c r="G31" s="3">
        <f>C31</f>
        <v>2700</v>
      </c>
      <c r="H31" s="3"/>
      <c r="I31" s="12"/>
    </row>
    <row r="32" spans="1:12" x14ac:dyDescent="0.25">
      <c r="B32" s="12" t="s">
        <v>32</v>
      </c>
      <c r="C32" s="14">
        <v>0.1</v>
      </c>
      <c r="D32" s="13">
        <f>C29*C32</f>
        <v>2850</v>
      </c>
      <c r="E32" s="12"/>
      <c r="F32" s="12" t="s">
        <v>32</v>
      </c>
      <c r="G32" s="14">
        <v>0.1</v>
      </c>
      <c r="H32" s="13">
        <f>D32</f>
        <v>2850</v>
      </c>
      <c r="I32" s="12"/>
    </row>
    <row r="33" spans="2:9" x14ac:dyDescent="0.25">
      <c r="B33" s="15" t="s">
        <v>33</v>
      </c>
      <c r="C33" s="12" t="s">
        <v>34</v>
      </c>
      <c r="D33" s="12"/>
      <c r="E33" s="12"/>
      <c r="F33" s="15" t="s">
        <v>33</v>
      </c>
      <c r="G33" s="13"/>
      <c r="H33" s="12"/>
      <c r="I33" s="12"/>
    </row>
    <row r="34" spans="2:9" x14ac:dyDescent="0.25">
      <c r="B34" s="19" t="s">
        <v>61</v>
      </c>
      <c r="C34" s="3"/>
      <c r="D34" s="3">
        <v>2000</v>
      </c>
      <c r="E34" s="3"/>
      <c r="F34" s="19" t="s">
        <v>61</v>
      </c>
      <c r="G34" s="3"/>
      <c r="H34" s="3">
        <v>2000</v>
      </c>
      <c r="I34" s="3"/>
    </row>
    <row r="35" spans="2:9" x14ac:dyDescent="0.25">
      <c r="B35" s="22" t="s">
        <v>62</v>
      </c>
      <c r="C35" s="3"/>
      <c r="D35" s="3">
        <v>6000</v>
      </c>
      <c r="E35" s="3"/>
      <c r="F35" s="22" t="s">
        <v>62</v>
      </c>
      <c r="G35" s="3"/>
      <c r="H35" s="3">
        <v>6000</v>
      </c>
      <c r="I35" s="3"/>
    </row>
    <row r="36" spans="2:9" x14ac:dyDescent="0.25">
      <c r="B36" s="16">
        <v>43384</v>
      </c>
      <c r="C36" s="12"/>
      <c r="D36" s="12">
        <v>17819</v>
      </c>
      <c r="E36" s="12"/>
      <c r="F36" s="16">
        <v>43384</v>
      </c>
      <c r="G36" s="12"/>
      <c r="H36" s="12">
        <v>17819</v>
      </c>
      <c r="I36" s="12"/>
    </row>
    <row r="37" spans="2:9" x14ac:dyDescent="0.25">
      <c r="B37" s="16"/>
      <c r="C37" s="12"/>
      <c r="D37" s="12"/>
      <c r="E37" s="12"/>
      <c r="F37" s="20"/>
      <c r="G37" s="12"/>
      <c r="H37" s="12"/>
      <c r="I37" s="12"/>
    </row>
    <row r="38" spans="2:9" x14ac:dyDescent="0.25">
      <c r="B38" s="20"/>
      <c r="C38" s="12"/>
      <c r="D38" s="12"/>
      <c r="E38" s="12"/>
      <c r="F38" s="22"/>
      <c r="G38" s="3"/>
      <c r="H38" s="17"/>
      <c r="I38" s="12"/>
    </row>
    <row r="39" spans="2:9" x14ac:dyDescent="0.25">
      <c r="B39" s="22"/>
      <c r="C39" s="3"/>
      <c r="D39" s="17"/>
      <c r="E39" s="12"/>
      <c r="F39" s="3"/>
      <c r="G39" s="3"/>
      <c r="H39" s="3"/>
      <c r="I39" s="12"/>
    </row>
    <row r="40" spans="2:9" x14ac:dyDescent="0.25">
      <c r="B40" s="15" t="s">
        <v>23</v>
      </c>
      <c r="C40" s="18">
        <f>C29+C30+C31</f>
        <v>29269</v>
      </c>
      <c r="D40" s="18">
        <f>SUM(D32:D39)</f>
        <v>28669</v>
      </c>
      <c r="E40" s="18">
        <f>C40-D40</f>
        <v>600</v>
      </c>
      <c r="F40" s="15" t="s">
        <v>23</v>
      </c>
      <c r="G40" s="18">
        <f>G29+G30+G31</f>
        <v>29269</v>
      </c>
      <c r="H40" s="18">
        <f>SUM(H32:H39)</f>
        <v>28669</v>
      </c>
      <c r="I40" s="13">
        <f>G40-H40</f>
        <v>600</v>
      </c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workbookViewId="0">
      <selection activeCell="B11" sqref="B11"/>
    </sheetView>
  </sheetViews>
  <sheetFormatPr defaultRowHeight="15" x14ac:dyDescent="0.25"/>
  <cols>
    <col min="2" max="2" width="22.28515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204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'SEPT 21'!H5:H25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9</v>
      </c>
      <c r="C6" s="3"/>
      <c r="D6" s="3">
        <f>'SEPT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9</v>
      </c>
      <c r="C7" s="3"/>
      <c r="D7" s="3">
        <f>'SEPT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'SEPT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'SEPT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'SEPT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'SEPT 21'!H11:H31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'SEPT 21'!H12:H32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'SEPT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'SEPT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9</v>
      </c>
      <c r="C15" s="3"/>
      <c r="D15" s="3">
        <f>'SEPT 21'!H15:H35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8" x14ac:dyDescent="0.25">
      <c r="A16" s="3">
        <v>13</v>
      </c>
      <c r="B16" s="3" t="s">
        <v>9</v>
      </c>
      <c r="C16" s="3"/>
      <c r="D16" s="3">
        <f>'SEPT 21'!H16:H36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'SEPT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9</v>
      </c>
      <c r="C18" s="3"/>
      <c r="D18" s="3">
        <f>'SEPT 21'!H18:H38</f>
        <v>0</v>
      </c>
      <c r="E18" s="3"/>
      <c r="F18" s="3">
        <f t="shared" si="0"/>
        <v>0</v>
      </c>
      <c r="G18" s="3"/>
      <c r="H18" s="3">
        <f>F18-G18</f>
        <v>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'SEPT 21'!H19:H39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'SEPT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'SEPT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'SEPT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'SEPT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'SEPT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'SEPT 21'!H25:H45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186</v>
      </c>
      <c r="C30" s="35">
        <f>E25</f>
        <v>2000</v>
      </c>
      <c r="D30" s="34"/>
      <c r="E30" s="34"/>
      <c r="F30" s="34" t="s">
        <v>186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'SEPT 21'!E43</f>
        <v>23500</v>
      </c>
      <c r="D31" s="34"/>
      <c r="E31" s="34"/>
      <c r="F31" s="34" t="s">
        <v>2</v>
      </c>
      <c r="G31" s="35">
        <f>'SEPT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3" workbookViewId="0">
      <selection activeCell="B18" sqref="B18"/>
    </sheetView>
  </sheetViews>
  <sheetFormatPr defaultRowHeight="15" x14ac:dyDescent="0.25"/>
  <cols>
    <col min="2" max="2" width="21.5703125" customWidth="1"/>
    <col min="6" max="6" width="14.140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205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'OCTOBER 21'!H5:H24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208</v>
      </c>
      <c r="C6" s="3"/>
      <c r="D6" s="3">
        <f>'OCTOBER 21'!H6:H25</f>
        <v>0</v>
      </c>
      <c r="E6" s="3">
        <v>2000</v>
      </c>
      <c r="F6" s="3">
        <f t="shared" ref="F6:F23" si="0">D6+E6</f>
        <v>2000</v>
      </c>
      <c r="G6" s="3"/>
      <c r="H6" s="3">
        <f>F6-G6</f>
        <v>2000</v>
      </c>
    </row>
    <row r="7" spans="1:8" x14ac:dyDescent="0.25">
      <c r="A7" s="3">
        <v>3</v>
      </c>
      <c r="B7" s="3" t="s">
        <v>9</v>
      </c>
      <c r="C7" s="3"/>
      <c r="D7" s="3">
        <f>'OCTOBER 21'!H7:H26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'OCTOBER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'OCTOBER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'OCTOBER 21'!H10:H29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'OCTOBER 21'!H11:H30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'OCTOBER 21'!H12:H31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209</v>
      </c>
      <c r="C13" s="3"/>
      <c r="D13" s="3">
        <f>'OCTOBER 21'!H13:H32</f>
        <v>0</v>
      </c>
      <c r="E13" s="3">
        <v>2000</v>
      </c>
      <c r="F13" s="3">
        <f t="shared" si="0"/>
        <v>2000</v>
      </c>
      <c r="G13" s="3"/>
      <c r="H13" s="3">
        <f t="shared" si="1"/>
        <v>2000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'OCTOBER 21'!H14:H33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'OCTOBER 21'!H15:H34</f>
        <v>0</v>
      </c>
      <c r="E15" s="3">
        <v>2000</v>
      </c>
      <c r="F15" s="3">
        <f t="shared" si="0"/>
        <v>2000</v>
      </c>
      <c r="G15" s="3"/>
      <c r="H15" s="3">
        <f t="shared" si="1"/>
        <v>2000</v>
      </c>
    </row>
    <row r="16" spans="1:8" x14ac:dyDescent="0.25">
      <c r="A16" s="3">
        <v>13</v>
      </c>
      <c r="B16" s="3" t="s">
        <v>9</v>
      </c>
      <c r="C16" s="3"/>
      <c r="D16" s="3">
        <f>'OCTOBER 21'!H16:H35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'OCTOBER 21'!H17:H36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209</v>
      </c>
      <c r="C18" s="3"/>
      <c r="D18" s="3">
        <f>'OCTOBER 21'!H18:H37</f>
        <v>0</v>
      </c>
      <c r="E18" s="3">
        <v>2000</v>
      </c>
      <c r="F18" s="3">
        <f t="shared" si="0"/>
        <v>2000</v>
      </c>
      <c r="G18" s="3"/>
      <c r="H18" s="3">
        <f>F18-G18</f>
        <v>2000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'OCTOBER 21'!H19:H38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'OCTOBER 21'!H20:H39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'OCTOBER 21'!H21:H40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'OCTOBER 21'!H22:H41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34" t="s">
        <v>210</v>
      </c>
      <c r="C23" s="3"/>
      <c r="D23" s="3">
        <f>'OCTOBER 21'!H23:H42</f>
        <v>0</v>
      </c>
      <c r="E23" s="3">
        <v>2000</v>
      </c>
      <c r="F23" s="3">
        <f t="shared" si="0"/>
        <v>2000</v>
      </c>
      <c r="G23" s="3">
        <v>2000</v>
      </c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'OCTOBER 21'!H24:H43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'SEPT 21'!H25:H45</f>
        <v>23200</v>
      </c>
      <c r="E25" s="2">
        <f>SUM(E5:E24)</f>
        <v>12000</v>
      </c>
      <c r="F25" s="3">
        <f>SUM(F5:F24)</f>
        <v>35200</v>
      </c>
      <c r="G25" s="2">
        <f>SUM(G5:G24)</f>
        <v>4000</v>
      </c>
      <c r="H25" s="3">
        <f t="shared" si="1"/>
        <v>31200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12300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65</v>
      </c>
      <c r="C30" s="35">
        <f>E25</f>
        <v>12000</v>
      </c>
      <c r="D30" s="34"/>
      <c r="E30" s="34"/>
      <c r="F30" s="34" t="s">
        <v>65</v>
      </c>
      <c r="G30" s="35">
        <f>G25</f>
        <v>4000</v>
      </c>
      <c r="H30" s="34"/>
      <c r="I30" s="34"/>
    </row>
    <row r="31" spans="1:9" x14ac:dyDescent="0.25">
      <c r="B31" s="34" t="s">
        <v>2</v>
      </c>
      <c r="C31" s="35">
        <f>'OCTOBER 21'!E43</f>
        <v>23500</v>
      </c>
      <c r="D31" s="34"/>
      <c r="E31" s="34"/>
      <c r="F31" s="34" t="s">
        <v>2</v>
      </c>
      <c r="G31" s="35">
        <f>'OCTOBER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1230</v>
      </c>
      <c r="E33" s="34"/>
      <c r="F33" s="34" t="s">
        <v>32</v>
      </c>
      <c r="G33" s="36">
        <v>0.1</v>
      </c>
      <c r="H33" s="35">
        <f>D33</f>
        <v>1230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3070</v>
      </c>
      <c r="E35" s="34"/>
      <c r="F35" s="38" t="s">
        <v>124</v>
      </c>
      <c r="G35" s="34"/>
      <c r="H35" s="34">
        <v>3070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34570</v>
      </c>
      <c r="D43" s="41">
        <f>SUM(D35:D42)</f>
        <v>3070</v>
      </c>
      <c r="E43" s="41">
        <f>C43-D43</f>
        <v>31500</v>
      </c>
      <c r="F43" s="33" t="s">
        <v>23</v>
      </c>
      <c r="G43" s="41">
        <f>G30+G31+G32-H33</f>
        <v>3070</v>
      </c>
      <c r="H43" s="41">
        <f>SUM(H35:H42)</f>
        <v>3070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9" workbookViewId="0">
      <selection activeCell="K34" sqref="K34"/>
    </sheetView>
  </sheetViews>
  <sheetFormatPr defaultRowHeight="15" x14ac:dyDescent="0.25"/>
  <cols>
    <col min="2" max="2" width="18.5703125" customWidth="1"/>
    <col min="6" max="6" width="12.8554687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211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'NOVEMBER 21'!H5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208</v>
      </c>
      <c r="C6" s="3"/>
      <c r="D6" s="3">
        <f>'NOVEMBER 21'!H6</f>
        <v>2000</v>
      </c>
      <c r="E6" s="3">
        <v>2000</v>
      </c>
      <c r="F6" s="3">
        <f t="shared" ref="F6:F23" si="0">D6+E6</f>
        <v>4000</v>
      </c>
      <c r="G6" s="3"/>
      <c r="H6" s="3">
        <f>F6-G6</f>
        <v>4000</v>
      </c>
    </row>
    <row r="7" spans="1:8" x14ac:dyDescent="0.25">
      <c r="A7" s="3">
        <v>3</v>
      </c>
      <c r="B7" s="3" t="s">
        <v>9</v>
      </c>
      <c r="C7" s="3"/>
      <c r="D7" s="3">
        <f>'NOVEMBER 21'!H7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'NOVEMBER 21'!H8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'NOVEMBER 21'!H9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'NOVEMBER 21'!H10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'NOVEMBER 21'!H11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'NOVEMBER 21'!H12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209</v>
      </c>
      <c r="C13" s="3"/>
      <c r="D13" s="3">
        <f>'NOVEMBER 21'!H13</f>
        <v>2000</v>
      </c>
      <c r="E13" s="3">
        <v>2000</v>
      </c>
      <c r="F13" s="3">
        <f t="shared" si="0"/>
        <v>4000</v>
      </c>
      <c r="G13" s="3"/>
      <c r="H13" s="3">
        <f t="shared" si="1"/>
        <v>4000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'NOVEMBER 21'!H14</f>
        <v>0</v>
      </c>
      <c r="E14" s="3">
        <v>2000</v>
      </c>
      <c r="F14" s="3">
        <f t="shared" si="0"/>
        <v>2000</v>
      </c>
      <c r="G14" s="3"/>
      <c r="H14" s="3">
        <f t="shared" si="1"/>
        <v>2000</v>
      </c>
    </row>
    <row r="15" spans="1:8" x14ac:dyDescent="0.25">
      <c r="A15" s="3">
        <v>12</v>
      </c>
      <c r="B15" s="3" t="s">
        <v>16</v>
      </c>
      <c r="C15" s="3"/>
      <c r="D15" s="3">
        <f>'NOVEMBER 21'!H15</f>
        <v>2000</v>
      </c>
      <c r="E15" s="3">
        <v>2000</v>
      </c>
      <c r="F15" s="3">
        <f t="shared" si="0"/>
        <v>4000</v>
      </c>
      <c r="G15" s="3"/>
      <c r="H15" s="3">
        <f t="shared" si="1"/>
        <v>4000</v>
      </c>
    </row>
    <row r="16" spans="1:8" x14ac:dyDescent="0.25">
      <c r="A16" s="3">
        <v>13</v>
      </c>
      <c r="B16" s="3" t="s">
        <v>9</v>
      </c>
      <c r="C16" s="3"/>
      <c r="D16" s="3">
        <f>'NOVEMBER 21'!H16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'NOVEMBER 21'!H17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209</v>
      </c>
      <c r="C18" s="3"/>
      <c r="D18" s="3">
        <f>'NOVEMBER 21'!H18</f>
        <v>2000</v>
      </c>
      <c r="E18" s="3">
        <v>2000</v>
      </c>
      <c r="F18" s="3">
        <f t="shared" si="0"/>
        <v>4000</v>
      </c>
      <c r="G18" s="3"/>
      <c r="H18" s="3">
        <f>F18-G18</f>
        <v>4000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'NOVEMBER 21'!H19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'NOVEMBER 21'!H20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'NOVEMBER 21'!H21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'NOVEMBER 21'!H22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34" t="s">
        <v>210</v>
      </c>
      <c r="C23" s="3"/>
      <c r="D23" s="3">
        <f>'NOVEMBER 21'!H23</f>
        <v>0</v>
      </c>
      <c r="E23" s="3">
        <v>2000</v>
      </c>
      <c r="F23" s="3">
        <f t="shared" si="0"/>
        <v>2000</v>
      </c>
      <c r="G23" s="3"/>
      <c r="H23" s="3">
        <f t="shared" si="1"/>
        <v>2000</v>
      </c>
    </row>
    <row r="24" spans="1:9" x14ac:dyDescent="0.25">
      <c r="A24" s="3">
        <v>21</v>
      </c>
      <c r="B24" s="15"/>
      <c r="C24" s="3"/>
      <c r="D24" s="3">
        <f>'NOVEMBER 21'!H24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SUM(D5:D24)</f>
        <v>31200</v>
      </c>
      <c r="E25" s="2">
        <f>SUM(E5:E24)</f>
        <v>12000</v>
      </c>
      <c r="F25" s="3">
        <f>SUM(F5:F24)</f>
        <v>43200</v>
      </c>
      <c r="G25" s="2">
        <f>SUM(G5:G24)</f>
        <v>0</v>
      </c>
      <c r="H25" s="3">
        <f t="shared" si="1"/>
        <v>43200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12300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65</v>
      </c>
      <c r="C30" s="35">
        <f>E25</f>
        <v>12000</v>
      </c>
      <c r="D30" s="34"/>
      <c r="E30" s="34"/>
      <c r="F30" s="34" t="s">
        <v>65</v>
      </c>
      <c r="G30" s="35">
        <f>G25</f>
        <v>0</v>
      </c>
      <c r="H30" s="34"/>
      <c r="I30" s="34"/>
    </row>
    <row r="31" spans="1:9" x14ac:dyDescent="0.25">
      <c r="B31" s="34" t="s">
        <v>2</v>
      </c>
      <c r="C31" s="35">
        <f>'NOVEMBER 21'!E43</f>
        <v>31500</v>
      </c>
      <c r="D31" s="34"/>
      <c r="E31" s="34"/>
      <c r="F31" s="34" t="s">
        <v>2</v>
      </c>
      <c r="G31" s="35">
        <f>'NOVEMBER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1230</v>
      </c>
      <c r="E33" s="34"/>
      <c r="F33" s="34" t="s">
        <v>32</v>
      </c>
      <c r="G33" s="36">
        <v>0.1</v>
      </c>
      <c r="H33" s="35">
        <f>D33</f>
        <v>1230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42570</v>
      </c>
      <c r="D43" s="41">
        <f>SUM(D35:D42)</f>
        <v>0</v>
      </c>
      <c r="E43" s="41">
        <f>C43-D43</f>
        <v>42570</v>
      </c>
      <c r="F43" s="33" t="s">
        <v>23</v>
      </c>
      <c r="G43" s="41">
        <f>G30+G31+G32-H33</f>
        <v>-930</v>
      </c>
      <c r="H43" s="41">
        <f>SUM(H35:H42)</f>
        <v>0</v>
      </c>
      <c r="I43" s="41">
        <f>G43-H43</f>
        <v>-930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zoomScaleNormal="100" workbookViewId="0">
      <selection activeCell="D35" sqref="D35"/>
    </sheetView>
  </sheetViews>
  <sheetFormatPr defaultRowHeight="15" x14ac:dyDescent="0.25"/>
  <cols>
    <col min="1" max="1" width="4" customWidth="1"/>
    <col min="2" max="2" width="19" customWidth="1"/>
    <col min="6" max="6" width="11.710937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64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  <c r="I7" t="s">
        <v>51</v>
      </c>
    </row>
    <row r="8" spans="1:9" x14ac:dyDescent="0.25">
      <c r="A8" s="3">
        <v>4</v>
      </c>
      <c r="B8" s="3" t="s">
        <v>56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9" x14ac:dyDescent="0.25">
      <c r="A9" s="3">
        <v>5</v>
      </c>
      <c r="B9" s="3" t="s">
        <v>55</v>
      </c>
      <c r="C9" s="3" t="s">
        <v>51</v>
      </c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  <c r="I9" t="s">
        <v>51</v>
      </c>
    </row>
    <row r="10" spans="1:9" x14ac:dyDescent="0.25">
      <c r="A10" s="3">
        <v>6</v>
      </c>
      <c r="B10" s="25" t="s">
        <v>63</v>
      </c>
      <c r="C10" s="3" t="s">
        <v>51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  <c r="I10" t="s">
        <v>51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24">
        <f t="shared" si="1"/>
        <v>0</v>
      </c>
    </row>
    <row r="13" spans="1:9" x14ac:dyDescent="0.25">
      <c r="A13" s="3">
        <v>10</v>
      </c>
      <c r="B13" s="3" t="s">
        <v>66</v>
      </c>
      <c r="C13" s="3">
        <v>200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67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2600</v>
      </c>
      <c r="D24" s="2"/>
      <c r="E24" s="2">
        <f>SUM(E5:E23)</f>
        <v>30500</v>
      </c>
      <c r="F24" s="2">
        <f>SUM(F5:F23)</f>
        <v>30500</v>
      </c>
      <c r="G24" s="2">
        <f>SUM(G5:G23)</f>
        <v>30500</v>
      </c>
      <c r="H24" s="2">
        <f>SUM(H5:H23)</f>
        <v>0</v>
      </c>
    </row>
    <row r="25" spans="1:12" x14ac:dyDescent="0.25">
      <c r="A25" s="23"/>
      <c r="B25" s="7"/>
      <c r="C25" s="7"/>
      <c r="D25" s="7"/>
      <c r="E25" s="7" t="s">
        <v>34</v>
      </c>
      <c r="F25" s="7"/>
      <c r="G25" s="7"/>
      <c r="H25" s="23"/>
    </row>
    <row r="26" spans="1:12" x14ac:dyDescent="0.25">
      <c r="B26" s="27" t="s">
        <v>24</v>
      </c>
      <c r="C26" s="28"/>
      <c r="D26" s="6"/>
      <c r="E26" s="29"/>
      <c r="F26" s="30"/>
      <c r="G26" s="9"/>
      <c r="H26" s="30"/>
      <c r="I26" s="27"/>
    </row>
    <row r="27" spans="1:12" x14ac:dyDescent="0.25">
      <c r="B27" s="31" t="s">
        <v>25</v>
      </c>
      <c r="C27" s="31"/>
      <c r="D27" s="31"/>
      <c r="E27" s="32"/>
      <c r="F27" s="31" t="s">
        <v>26</v>
      </c>
      <c r="G27" s="27"/>
      <c r="H27" s="27"/>
      <c r="I27" s="27"/>
    </row>
    <row r="28" spans="1:12" x14ac:dyDescent="0.25">
      <c r="B28" s="33" t="s">
        <v>27</v>
      </c>
      <c r="C28" s="33" t="s">
        <v>28</v>
      </c>
      <c r="D28" s="33" t="s">
        <v>29</v>
      </c>
      <c r="E28" s="33" t="s">
        <v>30</v>
      </c>
      <c r="F28" s="33" t="s">
        <v>27</v>
      </c>
      <c r="G28" s="33" t="s">
        <v>28</v>
      </c>
      <c r="H28" s="33" t="s">
        <v>29</v>
      </c>
      <c r="I28" s="33" t="s">
        <v>30</v>
      </c>
    </row>
    <row r="29" spans="1:12" x14ac:dyDescent="0.25">
      <c r="B29" s="34" t="s">
        <v>65</v>
      </c>
      <c r="C29" s="35">
        <f>E24</f>
        <v>30500</v>
      </c>
      <c r="D29" s="34"/>
      <c r="E29" s="34"/>
      <c r="F29" s="34" t="s">
        <v>65</v>
      </c>
      <c r="G29" s="35">
        <f>G24</f>
        <v>30500</v>
      </c>
      <c r="H29" s="34"/>
      <c r="I29" s="34"/>
      <c r="L29" s="21"/>
    </row>
    <row r="30" spans="1:12" x14ac:dyDescent="0.25">
      <c r="B30" s="34" t="s">
        <v>2</v>
      </c>
      <c r="C30" s="35">
        <f>OCT!E40</f>
        <v>600</v>
      </c>
      <c r="D30" s="34"/>
      <c r="E30" s="34"/>
      <c r="F30" s="34" t="s">
        <v>2</v>
      </c>
      <c r="G30" s="35">
        <f>OCT!I40</f>
        <v>600</v>
      </c>
      <c r="H30" s="34"/>
      <c r="I30" s="34"/>
    </row>
    <row r="31" spans="1:12" x14ac:dyDescent="0.25">
      <c r="B31" s="34" t="s">
        <v>36</v>
      </c>
      <c r="C31" s="34">
        <f>C24</f>
        <v>2600</v>
      </c>
      <c r="D31" s="34"/>
      <c r="E31" s="34"/>
      <c r="F31" s="34" t="s">
        <v>36</v>
      </c>
      <c r="G31" s="34">
        <f>C31</f>
        <v>2600</v>
      </c>
      <c r="H31" s="34"/>
      <c r="I31" s="34"/>
    </row>
    <row r="32" spans="1:12" x14ac:dyDescent="0.25">
      <c r="B32" s="34" t="s">
        <v>32</v>
      </c>
      <c r="C32" s="36">
        <v>0.1</v>
      </c>
      <c r="D32" s="35">
        <f>C29*C32</f>
        <v>3050</v>
      </c>
      <c r="E32" s="34"/>
      <c r="F32" s="34" t="s">
        <v>32</v>
      </c>
      <c r="G32" s="36">
        <v>0.1</v>
      </c>
      <c r="H32" s="35">
        <f>D32</f>
        <v>3050</v>
      </c>
      <c r="I32" s="34"/>
    </row>
    <row r="33" spans="2:9" x14ac:dyDescent="0.25">
      <c r="B33" s="33" t="s">
        <v>33</v>
      </c>
      <c r="C33" s="33" t="s">
        <v>34</v>
      </c>
      <c r="D33" s="33"/>
      <c r="E33" s="33"/>
      <c r="F33" s="33" t="s">
        <v>33</v>
      </c>
      <c r="G33" s="41"/>
      <c r="H33" s="33"/>
      <c r="I33" s="33"/>
    </row>
    <row r="34" spans="2:9" x14ac:dyDescent="0.25">
      <c r="B34" s="37">
        <v>43412</v>
      </c>
      <c r="C34" s="34"/>
      <c r="D34" s="34">
        <v>600</v>
      </c>
      <c r="E34" s="34"/>
      <c r="F34" s="37">
        <v>43412</v>
      </c>
      <c r="G34" s="34"/>
      <c r="H34" s="34">
        <v>600</v>
      </c>
      <c r="I34" s="34"/>
    </row>
    <row r="35" spans="2:9" x14ac:dyDescent="0.25">
      <c r="B35" s="38" t="s">
        <v>50</v>
      </c>
      <c r="C35" s="34"/>
      <c r="D35" s="34">
        <f>E7+E9+E10</f>
        <v>6000</v>
      </c>
      <c r="E35" s="34"/>
      <c r="F35" s="38" t="s">
        <v>50</v>
      </c>
      <c r="G35" s="34"/>
      <c r="H35" s="34">
        <f>D35</f>
        <v>6000</v>
      </c>
      <c r="I35" s="34"/>
    </row>
    <row r="36" spans="2:9" x14ac:dyDescent="0.25">
      <c r="B36" s="38">
        <v>43414</v>
      </c>
      <c r="C36" s="34"/>
      <c r="D36" s="34">
        <v>26400</v>
      </c>
      <c r="E36" s="34"/>
      <c r="F36" s="38">
        <v>43414</v>
      </c>
      <c r="G36" s="34"/>
      <c r="H36" s="34">
        <v>26400</v>
      </c>
      <c r="I36" s="34"/>
    </row>
    <row r="37" spans="2:9" x14ac:dyDescent="0.25">
      <c r="B37" s="38">
        <v>43424</v>
      </c>
      <c r="C37" s="34"/>
      <c r="D37" s="34">
        <v>1300</v>
      </c>
      <c r="E37" s="34"/>
      <c r="F37" s="38">
        <v>43424</v>
      </c>
      <c r="G37" s="34" t="s">
        <v>34</v>
      </c>
      <c r="H37" s="34">
        <v>1300</v>
      </c>
      <c r="I37" s="34"/>
    </row>
    <row r="38" spans="2:9" x14ac:dyDescent="0.25">
      <c r="B38" s="39"/>
      <c r="C38" s="34"/>
      <c r="D38" s="34"/>
      <c r="E38" s="34"/>
      <c r="F38" s="38"/>
      <c r="G38" s="34"/>
      <c r="H38" s="40"/>
      <c r="I38" s="34"/>
    </row>
    <row r="39" spans="2:9" x14ac:dyDescent="0.25">
      <c r="B39" s="38"/>
      <c r="C39" s="34"/>
      <c r="D39" s="40"/>
      <c r="E39" s="34"/>
      <c r="F39" s="34"/>
      <c r="G39" s="34"/>
      <c r="H39" s="34"/>
      <c r="I39" s="34"/>
    </row>
    <row r="40" spans="2:9" x14ac:dyDescent="0.25">
      <c r="B40" s="33" t="s">
        <v>23</v>
      </c>
      <c r="C40" s="41">
        <f>C29+C30+C31-D32</f>
        <v>30650</v>
      </c>
      <c r="D40" s="41">
        <f>SUM(D34:D39)</f>
        <v>34300</v>
      </c>
      <c r="E40" s="41">
        <f>C40-D40</f>
        <v>-3650</v>
      </c>
      <c r="F40" s="33" t="s">
        <v>23</v>
      </c>
      <c r="G40" s="41">
        <f>G29+G30+G31-H32</f>
        <v>30650</v>
      </c>
      <c r="H40" s="41">
        <f>SUM(H34:H39)</f>
        <v>34300</v>
      </c>
      <c r="I40" s="41">
        <f>G40-H40</f>
        <v>-3650</v>
      </c>
    </row>
    <row r="41" spans="2:9" x14ac:dyDescent="0.25">
      <c r="B41" s="1"/>
      <c r="C41" s="1"/>
      <c r="D41" s="1"/>
      <c r="E41" s="1"/>
      <c r="F41" s="1"/>
      <c r="G41" s="1"/>
      <c r="H41" s="1"/>
      <c r="I41" s="1"/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  <row r="47" spans="2:9" x14ac:dyDescent="0.25">
      <c r="C47">
        <v>30500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120" zoomScaleNormal="120" workbookViewId="0">
      <selection activeCell="E40" sqref="E40"/>
    </sheetView>
  </sheetViews>
  <sheetFormatPr defaultRowHeight="15" x14ac:dyDescent="0.25"/>
  <cols>
    <col min="1" max="1" width="4" customWidth="1"/>
    <col min="2" max="2" width="18.7109375" customWidth="1"/>
    <col min="3" max="3" width="9.28515625" customWidth="1"/>
    <col min="6" max="6" width="11.2851562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68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  <c r="I7" t="s">
        <v>51</v>
      </c>
    </row>
    <row r="8" spans="1:9" x14ac:dyDescent="0.25">
      <c r="A8" s="3">
        <v>4</v>
      </c>
      <c r="B8" s="3" t="s">
        <v>70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9" x14ac:dyDescent="0.25">
      <c r="A9" s="3">
        <v>5</v>
      </c>
      <c r="B9" s="3" t="s">
        <v>55</v>
      </c>
      <c r="C9" s="3"/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63</v>
      </c>
      <c r="C10" s="3">
        <v>300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24">
        <f t="shared" si="1"/>
        <v>0</v>
      </c>
    </row>
    <row r="13" spans="1:9" x14ac:dyDescent="0.25">
      <c r="A13" s="3">
        <v>10</v>
      </c>
      <c r="B13" s="3" t="s">
        <v>66</v>
      </c>
      <c r="C13" s="3">
        <v>200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67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2900</v>
      </c>
      <c r="D24" s="2"/>
      <c r="E24" s="2">
        <f>SUM(E5:E23)</f>
        <v>30500</v>
      </c>
      <c r="F24" s="2">
        <f>SUM(F5:F23)</f>
        <v>30500</v>
      </c>
      <c r="G24" s="2">
        <f>SUM(G5:G23)</f>
        <v>30500</v>
      </c>
      <c r="H24" s="2">
        <f>SUM(H5:H23)</f>
        <v>0</v>
      </c>
    </row>
    <row r="25" spans="1:12" x14ac:dyDescent="0.25">
      <c r="A25" s="23"/>
      <c r="B25" s="7"/>
      <c r="C25" s="7"/>
      <c r="D25" s="7"/>
      <c r="E25" s="7" t="s">
        <v>34</v>
      </c>
      <c r="F25" s="7"/>
      <c r="G25" s="7"/>
      <c r="H25" s="23"/>
    </row>
    <row r="26" spans="1:12" x14ac:dyDescent="0.25">
      <c r="B26" s="27" t="s">
        <v>24</v>
      </c>
      <c r="C26" s="28"/>
      <c r="D26" s="6"/>
      <c r="E26" s="29"/>
      <c r="F26" s="30"/>
      <c r="G26" s="9"/>
      <c r="H26" s="30"/>
      <c r="I26" s="27"/>
    </row>
    <row r="27" spans="1:12" x14ac:dyDescent="0.25">
      <c r="B27" s="31" t="s">
        <v>25</v>
      </c>
      <c r="C27" s="31"/>
      <c r="D27" s="31"/>
      <c r="E27" s="32"/>
      <c r="F27" s="31" t="s">
        <v>26</v>
      </c>
      <c r="G27" s="27"/>
      <c r="H27" s="27"/>
      <c r="I27" s="27"/>
    </row>
    <row r="28" spans="1:12" x14ac:dyDescent="0.25">
      <c r="B28" s="33" t="s">
        <v>27</v>
      </c>
      <c r="C28" s="33" t="s">
        <v>28</v>
      </c>
      <c r="D28" s="33" t="s">
        <v>29</v>
      </c>
      <c r="E28" s="33" t="s">
        <v>30</v>
      </c>
      <c r="F28" s="33" t="s">
        <v>27</v>
      </c>
      <c r="G28" s="33" t="s">
        <v>28</v>
      </c>
      <c r="H28" s="33" t="s">
        <v>29</v>
      </c>
      <c r="I28" s="33" t="s">
        <v>30</v>
      </c>
    </row>
    <row r="29" spans="1:12" x14ac:dyDescent="0.25">
      <c r="B29" s="34" t="s">
        <v>69</v>
      </c>
      <c r="C29" s="35">
        <f>E24</f>
        <v>30500</v>
      </c>
      <c r="D29" s="34"/>
      <c r="E29" s="34"/>
      <c r="F29" s="34" t="s">
        <v>69</v>
      </c>
      <c r="G29" s="35">
        <f>G24</f>
        <v>30500</v>
      </c>
      <c r="H29" s="34"/>
      <c r="I29" s="34"/>
      <c r="L29" s="21"/>
    </row>
    <row r="30" spans="1:12" x14ac:dyDescent="0.25">
      <c r="B30" s="34" t="s">
        <v>2</v>
      </c>
      <c r="C30" s="35">
        <f>NOVEMBER!E40</f>
        <v>-3650</v>
      </c>
      <c r="D30" s="34"/>
      <c r="E30" s="34"/>
      <c r="F30" s="34" t="s">
        <v>2</v>
      </c>
      <c r="G30" s="35">
        <f>NOVEMBER!I40</f>
        <v>-3650</v>
      </c>
      <c r="H30" s="34"/>
      <c r="I30" s="34"/>
    </row>
    <row r="31" spans="1:12" x14ac:dyDescent="0.25">
      <c r="B31" s="34" t="s">
        <v>36</v>
      </c>
      <c r="C31" s="34">
        <f>C24</f>
        <v>2900</v>
      </c>
      <c r="D31" s="34"/>
      <c r="E31" s="34"/>
      <c r="F31" s="34" t="s">
        <v>36</v>
      </c>
      <c r="G31" s="34">
        <f>C31</f>
        <v>2900</v>
      </c>
      <c r="H31" s="34"/>
      <c r="I31" s="34"/>
    </row>
    <row r="32" spans="1:12" x14ac:dyDescent="0.25">
      <c r="B32" s="34" t="s">
        <v>32</v>
      </c>
      <c r="C32" s="36">
        <v>0.1</v>
      </c>
      <c r="D32" s="35">
        <f>C29*C32</f>
        <v>3050</v>
      </c>
      <c r="E32" s="34"/>
      <c r="F32" s="34" t="s">
        <v>32</v>
      </c>
      <c r="G32" s="36">
        <v>0.1</v>
      </c>
      <c r="H32" s="35">
        <f>D32</f>
        <v>3050</v>
      </c>
      <c r="I32" s="34"/>
    </row>
    <row r="33" spans="2:12" x14ac:dyDescent="0.25">
      <c r="B33" s="33" t="s">
        <v>33</v>
      </c>
      <c r="C33" s="33" t="s">
        <v>34</v>
      </c>
      <c r="D33" s="33"/>
      <c r="E33" s="33"/>
      <c r="F33" s="33" t="s">
        <v>33</v>
      </c>
      <c r="G33" s="41"/>
      <c r="H33" s="33"/>
      <c r="I33" s="34"/>
    </row>
    <row r="34" spans="2:12" x14ac:dyDescent="0.25">
      <c r="B34" s="37" t="s">
        <v>71</v>
      </c>
      <c r="C34" s="34"/>
      <c r="D34" s="34">
        <v>22105</v>
      </c>
      <c r="E34" s="34"/>
      <c r="F34" s="37" t="s">
        <v>71</v>
      </c>
      <c r="G34" s="34"/>
      <c r="H34" s="34">
        <v>22105</v>
      </c>
      <c r="I34" s="34"/>
      <c r="L34" s="21"/>
    </row>
    <row r="35" spans="2:12" x14ac:dyDescent="0.25">
      <c r="B35" s="38" t="s">
        <v>72</v>
      </c>
      <c r="C35" s="34"/>
      <c r="D35" s="34">
        <v>2856</v>
      </c>
      <c r="E35" s="34"/>
      <c r="F35" s="38" t="s">
        <v>72</v>
      </c>
      <c r="G35" s="34"/>
      <c r="H35" s="34">
        <v>2856</v>
      </c>
      <c r="I35" s="34"/>
    </row>
    <row r="36" spans="2:12" x14ac:dyDescent="0.25">
      <c r="B36" s="38" t="s">
        <v>73</v>
      </c>
      <c r="C36" s="34"/>
      <c r="D36" s="34">
        <v>2041</v>
      </c>
      <c r="E36" s="34"/>
      <c r="F36" s="38" t="s">
        <v>73</v>
      </c>
      <c r="G36" s="34"/>
      <c r="H36" s="34">
        <v>2041</v>
      </c>
      <c r="I36" s="34"/>
    </row>
    <row r="37" spans="2:12" x14ac:dyDescent="0.25">
      <c r="B37" s="38" t="s">
        <v>73</v>
      </c>
      <c r="C37" s="34"/>
      <c r="D37" s="34">
        <v>2541</v>
      </c>
      <c r="E37" s="34"/>
      <c r="F37" s="38" t="s">
        <v>73</v>
      </c>
      <c r="G37" s="34"/>
      <c r="H37" s="34">
        <v>2541</v>
      </c>
      <c r="I37" s="34"/>
    </row>
    <row r="38" spans="2:12" x14ac:dyDescent="0.25">
      <c r="B38" s="39" t="s">
        <v>50</v>
      </c>
      <c r="C38" s="34"/>
      <c r="D38" s="34">
        <v>2000</v>
      </c>
      <c r="E38" s="34"/>
      <c r="F38" s="39" t="s">
        <v>50</v>
      </c>
      <c r="G38" s="34"/>
      <c r="H38" s="34">
        <f>D38</f>
        <v>2000</v>
      </c>
      <c r="I38" s="34"/>
    </row>
    <row r="39" spans="2:12" x14ac:dyDescent="0.25">
      <c r="B39" s="38"/>
      <c r="C39" s="34"/>
      <c r="D39" s="40"/>
      <c r="E39" s="34"/>
      <c r="F39" s="34"/>
      <c r="G39" s="34"/>
      <c r="H39" s="34"/>
      <c r="I39" s="34"/>
    </row>
    <row r="40" spans="2:12" x14ac:dyDescent="0.25">
      <c r="B40" s="33" t="s">
        <v>23</v>
      </c>
      <c r="C40" s="41">
        <f>C29+C30+C31-D32</f>
        <v>26700</v>
      </c>
      <c r="D40" s="41">
        <f>SUM(D34:D39)</f>
        <v>31543</v>
      </c>
      <c r="E40" s="41">
        <f>C40-D40</f>
        <v>-4843</v>
      </c>
      <c r="F40" s="33" t="s">
        <v>23</v>
      </c>
      <c r="G40" s="41">
        <f>G29+G30+G31-H32</f>
        <v>26700</v>
      </c>
      <c r="H40" s="41">
        <f>SUM(H34:H39)</f>
        <v>31543</v>
      </c>
      <c r="I40" s="41">
        <f>G40-H40</f>
        <v>-4843</v>
      </c>
    </row>
    <row r="41" spans="2:12" x14ac:dyDescent="0.25">
      <c r="B41" s="27"/>
      <c r="C41" s="27"/>
      <c r="D41" s="27"/>
      <c r="E41" s="27"/>
      <c r="F41" s="27"/>
      <c r="G41" s="27"/>
      <c r="H41" s="27"/>
      <c r="I41" s="27"/>
    </row>
    <row r="42" spans="2:12" x14ac:dyDescent="0.25">
      <c r="B42" t="s">
        <v>44</v>
      </c>
      <c r="D42" t="s">
        <v>46</v>
      </c>
      <c r="G42" t="s">
        <v>48</v>
      </c>
    </row>
    <row r="44" spans="2:12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Normal="100" workbookViewId="0">
      <selection activeCell="D37" sqref="D37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6" max="6" width="11.2851562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74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  <c r="I7" t="s">
        <v>51</v>
      </c>
    </row>
    <row r="8" spans="1:9" x14ac:dyDescent="0.25">
      <c r="A8" s="3">
        <v>4</v>
      </c>
      <c r="B8" s="3" t="s">
        <v>70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9" x14ac:dyDescent="0.25">
      <c r="A9" s="3">
        <v>5</v>
      </c>
      <c r="B9" s="3" t="s">
        <v>55</v>
      </c>
      <c r="C9" s="3"/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76</v>
      </c>
      <c r="C10" s="3">
        <v>300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/>
      <c r="C12" s="3"/>
      <c r="D12" s="3"/>
      <c r="E12" s="3"/>
      <c r="F12" s="3"/>
      <c r="G12" s="3"/>
      <c r="H12" s="24"/>
    </row>
    <row r="13" spans="1:9" x14ac:dyDescent="0.25">
      <c r="A13" s="3">
        <v>10</v>
      </c>
      <c r="B13" s="3" t="s">
        <v>66</v>
      </c>
      <c r="C13" s="3"/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  <c r="K23" t="s">
        <v>58</v>
      </c>
    </row>
    <row r="24" spans="1:12" x14ac:dyDescent="0.25">
      <c r="A24" s="3"/>
      <c r="B24" s="2" t="s">
        <v>23</v>
      </c>
      <c r="C24" s="2">
        <f>SUM(C5:C23)</f>
        <v>2400</v>
      </c>
      <c r="D24" s="2"/>
      <c r="E24" s="2">
        <f>SUM(E5:E23)</f>
        <v>28500</v>
      </c>
      <c r="F24" s="2">
        <f>SUM(F5:F23)</f>
        <v>28500</v>
      </c>
      <c r="G24" s="2">
        <f>SUM(G5:G23)</f>
        <v>28500</v>
      </c>
      <c r="H24" s="2">
        <f>SUM(H5:H23)</f>
        <v>0</v>
      </c>
    </row>
    <row r="25" spans="1:12" x14ac:dyDescent="0.25">
      <c r="A25" s="23"/>
      <c r="B25" s="7"/>
      <c r="C25" s="7"/>
      <c r="D25" s="7"/>
      <c r="E25" s="7" t="s">
        <v>34</v>
      </c>
      <c r="F25" s="7"/>
      <c r="G25" s="7"/>
      <c r="H25" s="23"/>
    </row>
    <row r="26" spans="1:12" x14ac:dyDescent="0.25">
      <c r="B26" s="27" t="s">
        <v>24</v>
      </c>
      <c r="C26" s="28"/>
      <c r="D26" s="6"/>
      <c r="E26" s="29"/>
      <c r="F26" s="30"/>
      <c r="G26" s="9"/>
      <c r="H26" s="30"/>
      <c r="I26" s="27"/>
    </row>
    <row r="27" spans="1:12" x14ac:dyDescent="0.25">
      <c r="B27" s="31" t="s">
        <v>25</v>
      </c>
      <c r="C27" s="31"/>
      <c r="D27" s="31"/>
      <c r="E27" s="32"/>
      <c r="F27" s="31" t="s">
        <v>26</v>
      </c>
      <c r="G27" s="27"/>
      <c r="H27" s="27"/>
      <c r="I27" s="27"/>
    </row>
    <row r="28" spans="1:12" x14ac:dyDescent="0.25">
      <c r="B28" s="33" t="s">
        <v>27</v>
      </c>
      <c r="C28" s="33" t="s">
        <v>28</v>
      </c>
      <c r="D28" s="33" t="s">
        <v>29</v>
      </c>
      <c r="E28" s="33" t="s">
        <v>30</v>
      </c>
      <c r="F28" s="33" t="s">
        <v>27</v>
      </c>
      <c r="G28" s="33" t="s">
        <v>28</v>
      </c>
      <c r="H28" s="33" t="s">
        <v>29</v>
      </c>
      <c r="I28" s="33" t="s">
        <v>30</v>
      </c>
    </row>
    <row r="29" spans="1:12" x14ac:dyDescent="0.25">
      <c r="B29" s="34" t="s">
        <v>75</v>
      </c>
      <c r="C29" s="35">
        <f>E24</f>
        <v>28500</v>
      </c>
      <c r="D29" s="34"/>
      <c r="E29" s="34"/>
      <c r="F29" s="34" t="s">
        <v>75</v>
      </c>
      <c r="G29" s="35">
        <f>G24</f>
        <v>28500</v>
      </c>
      <c r="H29" s="34"/>
      <c r="I29" s="34"/>
      <c r="L29" s="21"/>
    </row>
    <row r="30" spans="1:12" x14ac:dyDescent="0.25">
      <c r="B30" s="34" t="s">
        <v>2</v>
      </c>
      <c r="C30" s="35">
        <f>DECEMBER!E40</f>
        <v>-4843</v>
      </c>
      <c r="D30" s="34"/>
      <c r="E30" s="34"/>
      <c r="F30" s="34" t="s">
        <v>2</v>
      </c>
      <c r="G30" s="35">
        <f>DECEMBER!I40</f>
        <v>-4843</v>
      </c>
      <c r="H30" s="34"/>
      <c r="I30" s="34"/>
    </row>
    <row r="31" spans="1:12" x14ac:dyDescent="0.25">
      <c r="B31" s="34" t="s">
        <v>36</v>
      </c>
      <c r="C31" s="34">
        <f>C24</f>
        <v>2400</v>
      </c>
      <c r="D31" s="34"/>
      <c r="E31" s="34"/>
      <c r="F31" s="34" t="s">
        <v>36</v>
      </c>
      <c r="G31" s="34">
        <f>C31</f>
        <v>2400</v>
      </c>
      <c r="H31" s="34"/>
      <c r="I31" s="34"/>
    </row>
    <row r="32" spans="1:12" x14ac:dyDescent="0.25">
      <c r="B32" s="34" t="s">
        <v>32</v>
      </c>
      <c r="C32" s="36">
        <v>0.1</v>
      </c>
      <c r="D32" s="35">
        <f>C29*C32</f>
        <v>2850</v>
      </c>
      <c r="E32" s="34"/>
      <c r="F32" s="34" t="s">
        <v>32</v>
      </c>
      <c r="G32" s="36">
        <v>0.1</v>
      </c>
      <c r="H32" s="35">
        <f>D32</f>
        <v>2850</v>
      </c>
      <c r="I32" s="34"/>
    </row>
    <row r="33" spans="2:9" x14ac:dyDescent="0.25">
      <c r="B33" s="33" t="s">
        <v>33</v>
      </c>
      <c r="C33" s="33" t="s">
        <v>34</v>
      </c>
      <c r="D33" s="33"/>
      <c r="E33" s="33"/>
      <c r="F33" s="33" t="s">
        <v>33</v>
      </c>
      <c r="G33" s="41"/>
      <c r="H33" s="33"/>
      <c r="I33" s="33"/>
    </row>
    <row r="34" spans="2:9" x14ac:dyDescent="0.25">
      <c r="B34" s="37" t="s">
        <v>77</v>
      </c>
      <c r="C34" s="34"/>
      <c r="D34" s="34">
        <v>22800</v>
      </c>
      <c r="E34" s="34"/>
      <c r="F34" s="37" t="s">
        <v>77</v>
      </c>
      <c r="G34" s="34"/>
      <c r="H34" s="34">
        <v>22800</v>
      </c>
      <c r="I34" s="34"/>
    </row>
    <row r="35" spans="2:9" x14ac:dyDescent="0.25">
      <c r="B35" s="38" t="s">
        <v>78</v>
      </c>
      <c r="C35" s="34"/>
      <c r="D35" s="34">
        <v>1200</v>
      </c>
      <c r="E35" s="34"/>
      <c r="F35" s="38" t="s">
        <v>78</v>
      </c>
      <c r="G35" s="34"/>
      <c r="H35" s="34">
        <v>1200</v>
      </c>
      <c r="I35" s="34"/>
    </row>
    <row r="36" spans="2:9" x14ac:dyDescent="0.25">
      <c r="B36" s="38" t="s">
        <v>79</v>
      </c>
      <c r="C36" s="34"/>
      <c r="D36" s="34">
        <v>1641</v>
      </c>
      <c r="E36" s="34"/>
      <c r="F36" s="38" t="s">
        <v>79</v>
      </c>
      <c r="G36" s="34"/>
      <c r="H36" s="34">
        <v>1641</v>
      </c>
      <c r="I36" s="34"/>
    </row>
    <row r="37" spans="2:9" x14ac:dyDescent="0.25">
      <c r="B37" s="38" t="s">
        <v>38</v>
      </c>
      <c r="C37" s="34"/>
      <c r="D37" s="34">
        <v>2000</v>
      </c>
      <c r="E37" s="34"/>
      <c r="F37" s="38" t="s">
        <v>38</v>
      </c>
      <c r="G37" s="34"/>
      <c r="H37" s="34">
        <f>D37</f>
        <v>2000</v>
      </c>
      <c r="I37" s="34"/>
    </row>
    <row r="38" spans="2:9" x14ac:dyDescent="0.25">
      <c r="B38" s="39"/>
      <c r="C38" s="34"/>
      <c r="D38" s="34"/>
      <c r="E38" s="34"/>
      <c r="F38" s="38"/>
      <c r="G38" s="34"/>
      <c r="H38" s="40"/>
      <c r="I38" s="34"/>
    </row>
    <row r="39" spans="2:9" x14ac:dyDescent="0.25">
      <c r="B39" s="38"/>
      <c r="C39" s="34"/>
      <c r="D39" s="40"/>
      <c r="E39" s="34"/>
      <c r="F39" s="34"/>
      <c r="G39" s="34"/>
      <c r="H39" s="34"/>
      <c r="I39" s="34"/>
    </row>
    <row r="40" spans="2:9" x14ac:dyDescent="0.25">
      <c r="B40" s="33" t="s">
        <v>23</v>
      </c>
      <c r="C40" s="41">
        <f>C29+C30+C31-D32</f>
        <v>23207</v>
      </c>
      <c r="D40" s="41">
        <f>SUM(D34:D39)</f>
        <v>27641</v>
      </c>
      <c r="E40" s="41">
        <f>C40-D40</f>
        <v>-4434</v>
      </c>
      <c r="F40" s="33" t="s">
        <v>23</v>
      </c>
      <c r="G40" s="41">
        <f>G29+G30+G31-H32</f>
        <v>23207</v>
      </c>
      <c r="H40" s="41">
        <f>SUM(H34:H39)</f>
        <v>27641</v>
      </c>
      <c r="I40" s="41">
        <f>G40-H40</f>
        <v>-4434</v>
      </c>
    </row>
    <row r="41" spans="2:9" x14ac:dyDescent="0.25">
      <c r="B41" s="27"/>
      <c r="C41" s="27"/>
      <c r="D41" s="27"/>
      <c r="E41" s="27"/>
      <c r="F41" s="27"/>
      <c r="G41" s="27"/>
      <c r="H41" s="27"/>
      <c r="I41" s="27"/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selection activeCell="M38" sqref="M38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80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</row>
    <row r="8" spans="1:9" x14ac:dyDescent="0.25">
      <c r="A8" s="3">
        <v>4</v>
      </c>
      <c r="B8" s="3" t="s">
        <v>70</v>
      </c>
      <c r="C8" s="3"/>
      <c r="D8" s="3"/>
      <c r="E8" s="3">
        <v>2000</v>
      </c>
      <c r="F8" s="3">
        <v>2000</v>
      </c>
      <c r="G8" s="3"/>
      <c r="H8" s="24">
        <f>F8-G8</f>
        <v>2000</v>
      </c>
    </row>
    <row r="9" spans="1:9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76</v>
      </c>
      <c r="C10" s="3">
        <v>300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 t="s">
        <v>51</v>
      </c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 t="s">
        <v>56</v>
      </c>
      <c r="C12" s="3"/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  <c r="I12" t="s">
        <v>90</v>
      </c>
    </row>
    <row r="13" spans="1:9" x14ac:dyDescent="0.25">
      <c r="A13" s="3">
        <v>10</v>
      </c>
      <c r="B13" s="3" t="s">
        <v>83</v>
      </c>
      <c r="C13" s="3">
        <v>300</v>
      </c>
      <c r="D13" s="3"/>
      <c r="E13" s="3">
        <v>3000</v>
      </c>
      <c r="F13" s="3">
        <f t="shared" si="0"/>
        <v>3000</v>
      </c>
      <c r="G13" s="3">
        <v>3000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4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 t="s">
        <v>85</v>
      </c>
      <c r="C19" s="3" t="s">
        <v>51</v>
      </c>
      <c r="D19" s="3"/>
      <c r="E19" s="3">
        <v>3000</v>
      </c>
      <c r="F19" s="3">
        <f t="shared" si="2"/>
        <v>3000</v>
      </c>
      <c r="G19" s="3">
        <v>3000</v>
      </c>
      <c r="H19" s="3">
        <f>F19-G19</f>
        <v>0</v>
      </c>
    </row>
    <row r="20" spans="1:12" x14ac:dyDescent="0.25">
      <c r="A20" s="3">
        <v>17</v>
      </c>
      <c r="B20" s="3" t="s">
        <v>86</v>
      </c>
      <c r="C20" s="3">
        <v>300</v>
      </c>
      <c r="D20" s="3"/>
      <c r="E20" s="3">
        <v>2000</v>
      </c>
      <c r="F20" s="3">
        <f t="shared" si="2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56</v>
      </c>
      <c r="C21" s="3" t="s">
        <v>51</v>
      </c>
      <c r="D21" s="3"/>
      <c r="E21" s="3">
        <v>2000</v>
      </c>
      <c r="F21" s="3">
        <f t="shared" si="2"/>
        <v>2000</v>
      </c>
      <c r="G21" s="3">
        <v>2000</v>
      </c>
      <c r="H21" s="3">
        <f t="shared" si="1"/>
        <v>0</v>
      </c>
      <c r="I21" t="s">
        <v>51</v>
      </c>
    </row>
    <row r="22" spans="1:12" x14ac:dyDescent="0.25">
      <c r="A22" s="3">
        <v>19</v>
      </c>
      <c r="B22" s="3" t="s">
        <v>56</v>
      </c>
      <c r="C22" s="3" t="s">
        <v>51</v>
      </c>
      <c r="D22" s="3"/>
      <c r="E22" s="3">
        <v>2000</v>
      </c>
      <c r="F22" s="3">
        <f t="shared" si="2"/>
        <v>2000</v>
      </c>
      <c r="G22" s="3">
        <v>2000</v>
      </c>
      <c r="H22" s="3">
        <f t="shared" si="1"/>
        <v>0</v>
      </c>
      <c r="I22" t="s">
        <v>51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2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42" t="s">
        <v>82</v>
      </c>
      <c r="C24" s="3">
        <v>300</v>
      </c>
      <c r="D24" s="3"/>
      <c r="E24" s="3">
        <v>2000</v>
      </c>
      <c r="F24" s="3">
        <f t="shared" si="2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3900</v>
      </c>
      <c r="D25" s="2"/>
      <c r="E25" s="2">
        <f>SUM(E5:E24)</f>
        <v>44500</v>
      </c>
      <c r="F25" s="2">
        <f>SUM(F5:F24)</f>
        <v>44500</v>
      </c>
      <c r="G25" s="2">
        <f>SUM(G5:G24)</f>
        <v>42500</v>
      </c>
      <c r="H25" s="2">
        <f>SUM(H5:H24)</f>
        <v>2000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81</v>
      </c>
      <c r="C30" s="35">
        <f>E25</f>
        <v>44500</v>
      </c>
      <c r="D30" s="34"/>
      <c r="E30" s="34"/>
      <c r="F30" s="34" t="s">
        <v>81</v>
      </c>
      <c r="G30" s="35">
        <f>G25</f>
        <v>42500</v>
      </c>
      <c r="H30" s="34"/>
      <c r="I30" s="34"/>
      <c r="L30" s="21"/>
    </row>
    <row r="31" spans="1:12" x14ac:dyDescent="0.25">
      <c r="B31" s="34" t="s">
        <v>2</v>
      </c>
      <c r="C31" s="35">
        <f>JANUARY!E40</f>
        <v>-4434</v>
      </c>
      <c r="D31" s="34"/>
      <c r="E31" s="34"/>
      <c r="F31" s="34" t="s">
        <v>2</v>
      </c>
      <c r="G31" s="35">
        <f>JANUARY!I40</f>
        <v>-4434</v>
      </c>
      <c r="H31" s="34"/>
      <c r="I31" s="34"/>
    </row>
    <row r="32" spans="1:12" x14ac:dyDescent="0.25">
      <c r="B32" s="34" t="s">
        <v>36</v>
      </c>
      <c r="C32" s="34">
        <f>C25</f>
        <v>3900</v>
      </c>
      <c r="D32" s="34"/>
      <c r="E32" s="34"/>
      <c r="F32" s="34" t="s">
        <v>36</v>
      </c>
      <c r="G32" s="34">
        <f>C32</f>
        <v>3900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4450</v>
      </c>
      <c r="E33" s="34"/>
      <c r="F33" s="34" t="s">
        <v>32</v>
      </c>
      <c r="G33" s="36">
        <v>0.1</v>
      </c>
      <c r="H33" s="35">
        <f>D33</f>
        <v>4450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87</v>
      </c>
      <c r="C35" s="34"/>
      <c r="D35" s="34">
        <v>35000</v>
      </c>
      <c r="E35" s="34"/>
      <c r="F35" s="38" t="s">
        <v>87</v>
      </c>
      <c r="G35" s="34"/>
      <c r="H35" s="34">
        <v>35000</v>
      </c>
      <c r="I35" s="34"/>
    </row>
    <row r="36" spans="2:9" x14ac:dyDescent="0.25">
      <c r="B36" s="3" t="s">
        <v>88</v>
      </c>
      <c r="C36" s="3"/>
      <c r="D36" s="3">
        <v>4516</v>
      </c>
      <c r="E36" s="3"/>
      <c r="F36" s="3" t="s">
        <v>88</v>
      </c>
      <c r="G36" s="3"/>
      <c r="H36" s="3">
        <v>4516</v>
      </c>
      <c r="I36" s="3"/>
    </row>
    <row r="37" spans="2:9" x14ac:dyDescent="0.25">
      <c r="B37" s="38" t="s">
        <v>89</v>
      </c>
      <c r="C37" s="34"/>
      <c r="D37" s="34">
        <v>2000</v>
      </c>
      <c r="E37" s="34"/>
      <c r="F37" s="38" t="s">
        <v>89</v>
      </c>
      <c r="G37" s="34"/>
      <c r="H37" s="34">
        <v>2000</v>
      </c>
      <c r="I37" s="34"/>
    </row>
    <row r="38" spans="2:9" x14ac:dyDescent="0.25">
      <c r="B38" s="38" t="s">
        <v>91</v>
      </c>
      <c r="C38" s="34"/>
      <c r="D38" s="34">
        <v>4000</v>
      </c>
      <c r="E38" s="34"/>
      <c r="F38" s="38" t="s">
        <v>91</v>
      </c>
      <c r="G38" s="34"/>
      <c r="H38" s="34">
        <v>4000</v>
      </c>
      <c r="I38" s="34"/>
    </row>
    <row r="39" spans="2:9" x14ac:dyDescent="0.25">
      <c r="B39" s="39"/>
      <c r="C39" s="34"/>
      <c r="D39" s="34"/>
      <c r="E39" s="34"/>
      <c r="F39" s="38"/>
      <c r="G39" s="34"/>
      <c r="H39" s="40"/>
      <c r="I39" s="34"/>
    </row>
    <row r="40" spans="2:9" x14ac:dyDescent="0.25">
      <c r="B40" s="38"/>
      <c r="C40" s="34"/>
      <c r="D40" s="40"/>
      <c r="E40" s="34"/>
      <c r="F40" s="34"/>
      <c r="G40" s="34"/>
      <c r="H40" s="34"/>
      <c r="I40" s="34"/>
    </row>
    <row r="41" spans="2:9" x14ac:dyDescent="0.25">
      <c r="B41" s="33" t="s">
        <v>23</v>
      </c>
      <c r="C41" s="41">
        <f>C30+C31+C32-D33</f>
        <v>39516</v>
      </c>
      <c r="D41" s="41">
        <f>SUM(D35:D40)</f>
        <v>45516</v>
      </c>
      <c r="E41" s="41">
        <f>C41-D41</f>
        <v>-6000</v>
      </c>
      <c r="F41" s="33" t="s">
        <v>23</v>
      </c>
      <c r="G41" s="41">
        <f>G30+G31+G32-H33</f>
        <v>37516</v>
      </c>
      <c r="H41" s="41">
        <f>SUM(H35:H40)</f>
        <v>45516</v>
      </c>
      <c r="I41" s="41">
        <f>G41-H41</f>
        <v>-8000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selection activeCell="N15" sqref="N15:O17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93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/>
      <c r="H7" s="24">
        <f t="shared" si="1"/>
        <v>2000</v>
      </c>
    </row>
    <row r="8" spans="1:9" x14ac:dyDescent="0.25">
      <c r="A8" s="3">
        <v>4</v>
      </c>
      <c r="B8" s="3" t="s">
        <v>70</v>
      </c>
      <c r="C8" s="3"/>
      <c r="D8" s="3">
        <v>2000</v>
      </c>
      <c r="E8" s="3">
        <v>2000</v>
      </c>
      <c r="F8" s="3">
        <f t="shared" si="0"/>
        <v>4000</v>
      </c>
      <c r="G8" s="3"/>
      <c r="H8" s="24">
        <f>F8-G8</f>
        <v>4000</v>
      </c>
    </row>
    <row r="9" spans="1:9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 t="shared" si="0"/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76</v>
      </c>
      <c r="C10" s="3" t="s">
        <v>51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  <c r="I10" t="s">
        <v>51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/>
      <c r="H11" s="24">
        <f t="shared" si="1"/>
        <v>4000</v>
      </c>
    </row>
    <row r="12" spans="1:9" x14ac:dyDescent="0.25">
      <c r="A12" s="3">
        <v>9</v>
      </c>
      <c r="B12" s="3" t="s">
        <v>96</v>
      </c>
      <c r="C12" s="3" t="s">
        <v>51</v>
      </c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</row>
    <row r="13" spans="1:9" x14ac:dyDescent="0.25">
      <c r="A13" s="3">
        <v>10</v>
      </c>
      <c r="B13" s="3" t="s">
        <v>83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0"/>
        <v>2000</v>
      </c>
      <c r="G18" s="3"/>
      <c r="H18" s="3">
        <f>F18-G18</f>
        <v>2000</v>
      </c>
    </row>
    <row r="19" spans="1:12" x14ac:dyDescent="0.25">
      <c r="A19" s="3">
        <v>16</v>
      </c>
      <c r="B19" s="3" t="s">
        <v>85</v>
      </c>
      <c r="C19" s="3" t="s">
        <v>51</v>
      </c>
      <c r="D19" s="3"/>
      <c r="E19" s="3">
        <v>3000</v>
      </c>
      <c r="F19" s="3">
        <f t="shared" si="0"/>
        <v>3000</v>
      </c>
      <c r="G19" s="3">
        <v>3000</v>
      </c>
      <c r="H19" s="3">
        <f>F19-G19</f>
        <v>0</v>
      </c>
    </row>
    <row r="20" spans="1:12" x14ac:dyDescent="0.25">
      <c r="A20" s="3">
        <v>17</v>
      </c>
      <c r="B20" s="3" t="s">
        <v>92</v>
      </c>
      <c r="C20" s="3">
        <v>300</v>
      </c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98</v>
      </c>
      <c r="C21" s="3"/>
      <c r="D21" s="3"/>
      <c r="E21" s="3">
        <v>2000</v>
      </c>
      <c r="F21" s="3">
        <f t="shared" si="0"/>
        <v>2000</v>
      </c>
      <c r="G21" s="3">
        <v>2000</v>
      </c>
      <c r="H21" s="3">
        <f t="shared" si="1"/>
        <v>0</v>
      </c>
      <c r="I21" t="s">
        <v>100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0"/>
        <v>0</v>
      </c>
      <c r="G22" s="3"/>
      <c r="H22" s="3">
        <f t="shared" si="1"/>
        <v>0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3300</v>
      </c>
      <c r="D25" s="2"/>
      <c r="E25" s="2">
        <f>SUM(E5:E24)</f>
        <v>41500</v>
      </c>
      <c r="F25" s="2">
        <f>SUM(F5:F24)</f>
        <v>43500</v>
      </c>
      <c r="G25" s="2">
        <f>SUM(G5:G24)</f>
        <v>31500</v>
      </c>
      <c r="H25" s="2">
        <f>SUM(H5:H24)</f>
        <v>12000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94</v>
      </c>
      <c r="C30" s="35">
        <f>E25</f>
        <v>41500</v>
      </c>
      <c r="D30" s="34"/>
      <c r="E30" s="34"/>
      <c r="F30" s="34" t="s">
        <v>94</v>
      </c>
      <c r="G30" s="35">
        <f>G25</f>
        <v>31500</v>
      </c>
      <c r="H30" s="34"/>
      <c r="I30" s="34"/>
      <c r="L30" s="21"/>
    </row>
    <row r="31" spans="1:12" x14ac:dyDescent="0.25">
      <c r="B31" s="34" t="s">
        <v>2</v>
      </c>
      <c r="C31" s="35">
        <f>FEBRUARY!E41</f>
        <v>-6000</v>
      </c>
      <c r="D31" s="34"/>
      <c r="E31" s="34"/>
      <c r="F31" s="34" t="s">
        <v>2</v>
      </c>
      <c r="G31" s="35">
        <f>FEBRUARY!I41</f>
        <v>-8000</v>
      </c>
      <c r="H31" s="34"/>
      <c r="I31" s="34"/>
    </row>
    <row r="32" spans="1:12" x14ac:dyDescent="0.25">
      <c r="B32" s="34" t="s">
        <v>36</v>
      </c>
      <c r="C32" s="34">
        <f>C25</f>
        <v>3300</v>
      </c>
      <c r="D32" s="34"/>
      <c r="E32" s="34"/>
      <c r="F32" s="34" t="s">
        <v>36</v>
      </c>
      <c r="G32" s="34">
        <f>C32</f>
        <v>3300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4150</v>
      </c>
      <c r="E33" s="34"/>
      <c r="F33" s="34" t="s">
        <v>32</v>
      </c>
      <c r="G33" s="36">
        <v>0.1</v>
      </c>
      <c r="H33" s="35">
        <f>D33</f>
        <v>4150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95</v>
      </c>
      <c r="C35" s="34"/>
      <c r="D35" s="34">
        <v>2091</v>
      </c>
      <c r="E35" s="34"/>
      <c r="F35" s="38" t="s">
        <v>95</v>
      </c>
      <c r="G35" s="34"/>
      <c r="H35" s="34">
        <v>2091</v>
      </c>
      <c r="I35" s="34"/>
    </row>
    <row r="36" spans="2:9" x14ac:dyDescent="0.25">
      <c r="B36" s="3" t="s">
        <v>99</v>
      </c>
      <c r="C36" s="3"/>
      <c r="D36" s="3">
        <v>33459</v>
      </c>
      <c r="E36" s="3"/>
      <c r="F36" s="3" t="s">
        <v>99</v>
      </c>
      <c r="G36" s="3"/>
      <c r="H36" s="3">
        <v>33459</v>
      </c>
      <c r="I36" s="3"/>
    </row>
    <row r="37" spans="2:9" x14ac:dyDescent="0.25">
      <c r="B37" s="38" t="s">
        <v>98</v>
      </c>
      <c r="C37" s="34"/>
      <c r="D37" s="34">
        <v>2000</v>
      </c>
      <c r="E37" s="34"/>
      <c r="F37" s="38" t="s">
        <v>98</v>
      </c>
      <c r="G37" s="34"/>
      <c r="H37" s="34">
        <v>2000</v>
      </c>
      <c r="I37" s="34"/>
    </row>
    <row r="38" spans="2:9" x14ac:dyDescent="0.25">
      <c r="B38" s="38" t="s">
        <v>101</v>
      </c>
      <c r="C38" s="34"/>
      <c r="D38" s="34">
        <v>1000</v>
      </c>
      <c r="E38" s="34"/>
      <c r="F38" s="38" t="s">
        <v>101</v>
      </c>
      <c r="G38" s="34"/>
      <c r="H38" s="34">
        <v>1000</v>
      </c>
      <c r="I38" s="34"/>
    </row>
    <row r="39" spans="2:9" x14ac:dyDescent="0.25">
      <c r="B39" s="39" t="s">
        <v>76</v>
      </c>
      <c r="C39" s="34"/>
      <c r="D39" s="34">
        <v>2000</v>
      </c>
      <c r="E39" s="34"/>
      <c r="F39" s="39" t="s">
        <v>76</v>
      </c>
      <c r="G39" s="34"/>
      <c r="H39" s="34">
        <v>2000</v>
      </c>
      <c r="I39" s="34"/>
    </row>
    <row r="40" spans="2:9" x14ac:dyDescent="0.25">
      <c r="B40" s="38"/>
      <c r="C40" s="34"/>
      <c r="D40" s="40"/>
      <c r="E40" s="34"/>
      <c r="F40" s="38"/>
      <c r="G40" s="34"/>
      <c r="H40" s="40"/>
      <c r="I40" s="34"/>
    </row>
    <row r="41" spans="2:9" x14ac:dyDescent="0.25">
      <c r="B41" s="33" t="s">
        <v>23</v>
      </c>
      <c r="C41" s="41">
        <f>C30+C31+C32-D33</f>
        <v>34650</v>
      </c>
      <c r="D41" s="41">
        <f>SUM(D35:D40)</f>
        <v>40550</v>
      </c>
      <c r="E41" s="41">
        <f>C41-D41</f>
        <v>-5900</v>
      </c>
      <c r="F41" s="33" t="s">
        <v>23</v>
      </c>
      <c r="G41" s="41">
        <f>G30+G31+G32-H33</f>
        <v>22650</v>
      </c>
      <c r="H41" s="41">
        <f>SUM(H35:H40)</f>
        <v>40550</v>
      </c>
      <c r="I41" s="41">
        <f>G41-H41</f>
        <v>-17900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JULY</vt:lpstr>
      <vt:lpstr>AUGUST</vt:lpstr>
      <vt:lpstr>SEPTEMBER</vt:lpstr>
      <vt:lpstr>OCT</vt:lpstr>
      <vt:lpstr>NOVEMBER</vt:lpstr>
      <vt:lpstr>DECEMBER</vt:lpstr>
      <vt:lpstr>JANUARY</vt:lpstr>
      <vt:lpstr>FEBRUARY</vt:lpstr>
      <vt:lpstr>MARCH</vt:lpstr>
      <vt:lpstr>APRIL </vt:lpstr>
      <vt:lpstr>MAY </vt:lpstr>
      <vt:lpstr>JUNE </vt:lpstr>
      <vt:lpstr>JULY  </vt:lpstr>
      <vt:lpstr>AUGUST2019</vt:lpstr>
      <vt:lpstr>SEPT 19</vt:lpstr>
      <vt:lpstr>OCT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2021-12-01T14:33:06Z</dcterms:modified>
</cp:coreProperties>
</file>