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1490" tabRatio="624" firstSheet="10" activeTab="16"/>
  </bookViews>
  <sheets>
    <sheet name="AUGUST 20" sheetId="1" r:id="rId1"/>
    <sheet name="SEPTEMBER20" sheetId="2" r:id="rId2"/>
    <sheet name="OCTOBER 20" sheetId="3" r:id="rId3"/>
    <sheet name="NOVEMBER20" sheetId="4" r:id="rId4"/>
    <sheet name="DECEMBER 20" sheetId="5" r:id="rId5"/>
    <sheet name="JANUARY 21" sheetId="6" r:id="rId6"/>
    <sheet name="FEBRUARY21" sheetId="7" r:id="rId7"/>
    <sheet name="MARCH 21" sheetId="8" r:id="rId8"/>
    <sheet name="APRIL 21" sheetId="9" r:id="rId9"/>
    <sheet name="MAY 21" sheetId="10" r:id="rId10"/>
    <sheet name="JUNE 21" sheetId="11" r:id="rId11"/>
    <sheet name="JULY 21" sheetId="12" r:id="rId12"/>
    <sheet name="AUGUST 21" sheetId="13" r:id="rId13"/>
    <sheet name="SEPT 21" sheetId="14" r:id="rId14"/>
    <sheet name="OCTOBER 21" sheetId="15" r:id="rId15"/>
    <sheet name="NOVEMBER 21" sheetId="16" r:id="rId16"/>
    <sheet name="DECEMBER 21" sheetId="17" r:id="rId17"/>
  </sheets>
  <calcPr calcId="144525"/>
  <fileRecoveryPr repairLoad="1"/>
</workbook>
</file>

<file path=xl/calcChain.xml><?xml version="1.0" encoding="utf-8"?>
<calcChain xmlns="http://schemas.openxmlformats.org/spreadsheetml/2006/main">
  <c r="D7" i="17" l="1"/>
  <c r="D8" i="17"/>
  <c r="D9" i="17"/>
  <c r="D10" i="17"/>
  <c r="D11" i="17"/>
  <c r="D12" i="17"/>
  <c r="D13" i="17"/>
  <c r="D14" i="17"/>
  <c r="D15" i="17"/>
  <c r="D16" i="17"/>
  <c r="D18" i="17"/>
  <c r="D6" i="17"/>
  <c r="G38" i="17"/>
  <c r="C38" i="17"/>
  <c r="I20" i="17"/>
  <c r="B28" i="17" s="1"/>
  <c r="E20" i="17"/>
  <c r="B26" i="17" s="1"/>
  <c r="C20" i="17"/>
  <c r="F18" i="17"/>
  <c r="H18" i="17" s="1"/>
  <c r="G20" i="17"/>
  <c r="F26" i="17" s="1"/>
  <c r="F16" i="17"/>
  <c r="H16" i="17" s="1"/>
  <c r="F15" i="17"/>
  <c r="H15" i="17" s="1"/>
  <c r="F14" i="17"/>
  <c r="H14" i="17" s="1"/>
  <c r="H13" i="17"/>
  <c r="H12" i="17"/>
  <c r="F11" i="17"/>
  <c r="H11" i="17" s="1"/>
  <c r="F10" i="17"/>
  <c r="H10" i="17" s="1"/>
  <c r="F9" i="17"/>
  <c r="H9" i="17" s="1"/>
  <c r="F8" i="17"/>
  <c r="H8" i="17" s="1"/>
  <c r="F7" i="17"/>
  <c r="H7" i="17" s="1"/>
  <c r="F6" i="17"/>
  <c r="H6" i="17" l="1"/>
  <c r="F28" i="17"/>
  <c r="G30" i="17"/>
  <c r="C30" i="17"/>
  <c r="J31" i="17" s="1"/>
  <c r="G16" i="16"/>
  <c r="J34" i="16" l="1"/>
  <c r="G16" i="15" l="1"/>
  <c r="G9" i="15"/>
  <c r="G38" i="16" l="1"/>
  <c r="C38" i="16"/>
  <c r="I20" i="16"/>
  <c r="F28" i="16" s="1"/>
  <c r="E20" i="16"/>
  <c r="B26" i="16" s="1"/>
  <c r="C20" i="16"/>
  <c r="H13" i="16"/>
  <c r="H12" i="16"/>
  <c r="G20" i="16"/>
  <c r="F26" i="16" s="1"/>
  <c r="G30" i="16" l="1"/>
  <c r="C30" i="16"/>
  <c r="J31" i="16" s="1"/>
  <c r="J33" i="16" s="1"/>
  <c r="J35" i="16" s="1"/>
  <c r="J37" i="16" s="1"/>
  <c r="B28" i="16"/>
  <c r="G38" i="15" l="1"/>
  <c r="C38" i="15"/>
  <c r="I20" i="15"/>
  <c r="F28" i="15" s="1"/>
  <c r="E20" i="15"/>
  <c r="B26" i="15" s="1"/>
  <c r="G30" i="15" s="1"/>
  <c r="C20" i="15"/>
  <c r="F19" i="15"/>
  <c r="H19" i="15" s="1"/>
  <c r="D19" i="16" s="1"/>
  <c r="F19" i="16" s="1"/>
  <c r="H19" i="16" s="1"/>
  <c r="D19" i="17" s="1"/>
  <c r="H13" i="15"/>
  <c r="D13" i="16" s="1"/>
  <c r="H12" i="15"/>
  <c r="D12" i="16" s="1"/>
  <c r="G20" i="15"/>
  <c r="F26" i="15" s="1"/>
  <c r="F19" i="17" l="1"/>
  <c r="B28" i="15"/>
  <c r="C30" i="15"/>
  <c r="G10" i="14"/>
  <c r="H19" i="17" l="1"/>
  <c r="G16" i="14"/>
  <c r="G17" i="14" l="1"/>
  <c r="G17" i="13"/>
  <c r="G6" i="14" l="1"/>
  <c r="G38" i="14" l="1"/>
  <c r="C38" i="14"/>
  <c r="I20" i="14"/>
  <c r="B28" i="14" s="1"/>
  <c r="G20" i="14"/>
  <c r="F26" i="14" s="1"/>
  <c r="E20" i="14"/>
  <c r="B26" i="14" s="1"/>
  <c r="C30" i="14" s="1"/>
  <c r="C20" i="14"/>
  <c r="H13" i="14"/>
  <c r="D13" i="15" s="1"/>
  <c r="H12" i="14"/>
  <c r="D12" i="15" s="1"/>
  <c r="G16" i="13"/>
  <c r="F28" i="14" l="1"/>
  <c r="G30" i="14"/>
  <c r="B38" i="14"/>
  <c r="D38" i="14" s="1"/>
  <c r="B27" i="15" s="1"/>
  <c r="B38" i="15" s="1"/>
  <c r="D38" i="15" s="1"/>
  <c r="B38" i="16" s="1"/>
  <c r="D38" i="16" s="1"/>
  <c r="B27" i="17" s="1"/>
  <c r="B38" i="17" s="1"/>
  <c r="D38" i="17" s="1"/>
  <c r="G9" i="13"/>
  <c r="G10" i="13" l="1"/>
  <c r="G38" i="13" l="1"/>
  <c r="C38" i="13"/>
  <c r="I20" i="13"/>
  <c r="F28" i="13" s="1"/>
  <c r="G20" i="13"/>
  <c r="F26" i="13" s="1"/>
  <c r="E20" i="13"/>
  <c r="B26" i="13" s="1"/>
  <c r="C20" i="13"/>
  <c r="F17" i="13"/>
  <c r="H17" i="13" s="1"/>
  <c r="D17" i="14" s="1"/>
  <c r="H13" i="13"/>
  <c r="D13" i="14" s="1"/>
  <c r="H12" i="13"/>
  <c r="D12" i="14" s="1"/>
  <c r="F11" i="13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F17" i="14" l="1"/>
  <c r="H17" i="14" s="1"/>
  <c r="D17" i="15" s="1"/>
  <c r="F17" i="15" s="1"/>
  <c r="H17" i="15" s="1"/>
  <c r="D17" i="16" s="1"/>
  <c r="F17" i="16" s="1"/>
  <c r="H17" i="16" s="1"/>
  <c r="D17" i="17" s="1"/>
  <c r="G30" i="13"/>
  <c r="C30" i="13"/>
  <c r="B28" i="13"/>
  <c r="C35" i="11"/>
  <c r="F17" i="17" l="1"/>
  <c r="D20" i="17"/>
  <c r="G38" i="12"/>
  <c r="C38" i="12"/>
  <c r="I20" i="12"/>
  <c r="F28" i="12" s="1"/>
  <c r="G20" i="12"/>
  <c r="F26" i="12" s="1"/>
  <c r="E20" i="12"/>
  <c r="B26" i="12" s="1"/>
  <c r="C20" i="12"/>
  <c r="F19" i="12"/>
  <c r="H19" i="12" s="1"/>
  <c r="D19" i="13" s="1"/>
  <c r="F19" i="13" s="1"/>
  <c r="H19" i="13" s="1"/>
  <c r="D19" i="14" s="1"/>
  <c r="F19" i="14" s="1"/>
  <c r="H13" i="12"/>
  <c r="D13" i="13" s="1"/>
  <c r="H12" i="12"/>
  <c r="D12" i="13" s="1"/>
  <c r="H17" i="17" l="1"/>
  <c r="H20" i="17" s="1"/>
  <c r="F20" i="17"/>
  <c r="B28" i="12"/>
  <c r="G30" i="12"/>
  <c r="C30" i="12"/>
  <c r="G9" i="11"/>
  <c r="M33" i="11" l="1"/>
  <c r="G8" i="11" l="1"/>
  <c r="G14" i="11" l="1"/>
  <c r="G18" i="11" l="1"/>
  <c r="G15" i="11" l="1"/>
  <c r="G19" i="10" l="1"/>
  <c r="G38" i="11" l="1"/>
  <c r="C38" i="11"/>
  <c r="I20" i="11"/>
  <c r="B28" i="11" s="1"/>
  <c r="E20" i="11"/>
  <c r="B26" i="11" s="1"/>
  <c r="M30" i="11" s="1"/>
  <c r="C20" i="11"/>
  <c r="H13" i="11"/>
  <c r="D13" i="12" s="1"/>
  <c r="H12" i="11"/>
  <c r="D12" i="12" s="1"/>
  <c r="G20" i="11"/>
  <c r="F26" i="11" s="1"/>
  <c r="C30" i="11" l="1"/>
  <c r="M31" i="11" s="1"/>
  <c r="M32" i="11" s="1"/>
  <c r="M34" i="11" s="1"/>
  <c r="G30" i="11"/>
  <c r="F28" i="11"/>
  <c r="G6" i="10"/>
  <c r="B29" i="2"/>
  <c r="G16" i="10" l="1"/>
  <c r="G10" i="10" l="1"/>
  <c r="G6" i="9" l="1"/>
  <c r="G19" i="9"/>
  <c r="G15" i="10" l="1"/>
  <c r="G38" i="10" l="1"/>
  <c r="C38" i="10"/>
  <c r="I20" i="10"/>
  <c r="F28" i="10" s="1"/>
  <c r="E20" i="10"/>
  <c r="B26" i="10" s="1"/>
  <c r="C20" i="10"/>
  <c r="H13" i="10"/>
  <c r="D13" i="11" s="1"/>
  <c r="H12" i="10"/>
  <c r="D12" i="11" s="1"/>
  <c r="G20" i="10"/>
  <c r="F26" i="10" s="1"/>
  <c r="G30" i="10" l="1"/>
  <c r="C30" i="10"/>
  <c r="J32" i="10" s="1"/>
  <c r="J33" i="10" s="1"/>
  <c r="B28" i="10"/>
  <c r="G18" i="9" l="1"/>
  <c r="G10" i="9" l="1"/>
  <c r="G8" i="9" l="1"/>
  <c r="G14" i="9" l="1"/>
  <c r="G15" i="9" l="1"/>
  <c r="G38" i="9" l="1"/>
  <c r="C38" i="9"/>
  <c r="I20" i="9"/>
  <c r="F28" i="9" s="1"/>
  <c r="E20" i="9"/>
  <c r="B26" i="9" s="1"/>
  <c r="C20" i="9"/>
  <c r="F19" i="9"/>
  <c r="H19" i="9" s="1"/>
  <c r="D19" i="10" s="1"/>
  <c r="F19" i="10" s="1"/>
  <c r="F17" i="9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H13" i="9"/>
  <c r="D13" i="10" s="1"/>
  <c r="H12" i="9"/>
  <c r="D12" i="10" s="1"/>
  <c r="G20" i="9"/>
  <c r="F26" i="9" s="1"/>
  <c r="H19" i="10" l="1"/>
  <c r="D19" i="11" s="1"/>
  <c r="F19" i="11" s="1"/>
  <c r="G30" i="9"/>
  <c r="C30" i="9"/>
  <c r="M29" i="9" s="1"/>
  <c r="M30" i="9" s="1"/>
  <c r="M31" i="9" s="1"/>
  <c r="B28" i="9"/>
  <c r="G14" i="8"/>
  <c r="G18" i="8" l="1"/>
  <c r="G8" i="8" l="1"/>
  <c r="G16" i="8" l="1"/>
  <c r="G15" i="8" l="1"/>
  <c r="G10" i="8" l="1"/>
  <c r="G38" i="8" l="1"/>
  <c r="C38" i="8"/>
  <c r="K34" i="8"/>
  <c r="I20" i="8"/>
  <c r="B28" i="8" s="1"/>
  <c r="E20" i="8"/>
  <c r="B26" i="8" s="1"/>
  <c r="C20" i="8"/>
  <c r="H13" i="8"/>
  <c r="D13" i="9" s="1"/>
  <c r="H12" i="8"/>
  <c r="D12" i="9" s="1"/>
  <c r="G20" i="8"/>
  <c r="F26" i="8" s="1"/>
  <c r="C30" i="8" l="1"/>
  <c r="G30" i="8"/>
  <c r="F28" i="8"/>
  <c r="M17" i="7"/>
  <c r="K34" i="7"/>
  <c r="G8" i="7" l="1"/>
  <c r="G20" i="7" s="1"/>
  <c r="F26" i="7" s="1"/>
  <c r="G38" i="6" l="1"/>
  <c r="G8" i="6"/>
  <c r="G38" i="7" l="1"/>
  <c r="C38" i="7"/>
  <c r="I20" i="7"/>
  <c r="F28" i="7" s="1"/>
  <c r="E20" i="7"/>
  <c r="B26" i="7" s="1"/>
  <c r="C20" i="7"/>
  <c r="H13" i="7"/>
  <c r="D13" i="8" s="1"/>
  <c r="H12" i="7"/>
  <c r="D12" i="8" s="1"/>
  <c r="G30" i="7" l="1"/>
  <c r="C30" i="7"/>
  <c r="B28" i="7"/>
  <c r="C38" i="6"/>
  <c r="I20" i="6"/>
  <c r="F28" i="6" s="1"/>
  <c r="E20" i="6"/>
  <c r="B26" i="6" s="1"/>
  <c r="C20" i="6"/>
  <c r="G20" i="6"/>
  <c r="F26" i="6" s="1"/>
  <c r="H13" i="6"/>
  <c r="D13" i="7" s="1"/>
  <c r="H12" i="6"/>
  <c r="D12" i="7" s="1"/>
  <c r="G30" i="6" l="1"/>
  <c r="C30" i="6"/>
  <c r="B28" i="6"/>
  <c r="G15" i="5"/>
  <c r="G16" i="4" l="1"/>
  <c r="G38" i="5" l="1"/>
  <c r="C38" i="5"/>
  <c r="I20" i="5"/>
  <c r="F28" i="5" s="1"/>
  <c r="E20" i="5"/>
  <c r="C20" i="5"/>
  <c r="F18" i="5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D18" i="16" s="1"/>
  <c r="F18" i="16" s="1"/>
  <c r="H18" i="16" s="1"/>
  <c r="H13" i="5"/>
  <c r="D13" i="6" s="1"/>
  <c r="H12" i="5"/>
  <c r="D12" i="6" s="1"/>
  <c r="G20" i="5"/>
  <c r="F26" i="5" s="1"/>
  <c r="B26" i="5" l="1"/>
  <c r="G30" i="5"/>
  <c r="C30" i="5"/>
  <c r="B28" i="5"/>
  <c r="G10" i="4"/>
  <c r="H12" i="4" l="1"/>
  <c r="D12" i="5" s="1"/>
  <c r="H13" i="4"/>
  <c r="D13" i="5" s="1"/>
  <c r="G16" i="3" l="1"/>
  <c r="G38" i="4" l="1"/>
  <c r="C38" i="4"/>
  <c r="I20" i="4"/>
  <c r="E20" i="4"/>
  <c r="B26" i="4" s="1"/>
  <c r="C20" i="4"/>
  <c r="G20" i="4"/>
  <c r="F26" i="4" s="1"/>
  <c r="B28" i="4" l="1"/>
  <c r="F28" i="4"/>
  <c r="G30" i="4"/>
  <c r="C30" i="4"/>
  <c r="G18" i="3" l="1"/>
  <c r="G38" i="2" l="1"/>
  <c r="G19" i="3" l="1"/>
  <c r="G14" i="3" l="1"/>
  <c r="G15" i="3"/>
  <c r="G20" i="3" l="1"/>
  <c r="F16" i="2"/>
  <c r="G38" i="3" l="1"/>
  <c r="I20" i="3"/>
  <c r="F28" i="3" s="1"/>
  <c r="E20" i="3"/>
  <c r="B26" i="3" s="1"/>
  <c r="C20" i="3"/>
  <c r="F26" i="3"/>
  <c r="B28" i="3" l="1"/>
  <c r="G18" i="2"/>
  <c r="G17" i="2" l="1"/>
  <c r="G15" i="2" l="1"/>
  <c r="C38" i="2" l="1"/>
  <c r="I20" i="2"/>
  <c r="B28" i="2" s="1"/>
  <c r="E20" i="2"/>
  <c r="B26" i="2" s="1"/>
  <c r="C20" i="2"/>
  <c r="H16" i="2"/>
  <c r="F16" i="3" s="1"/>
  <c r="G20" i="2"/>
  <c r="F26" i="2" s="1"/>
  <c r="F28" i="2" l="1"/>
  <c r="H16" i="3"/>
  <c r="D16" i="4" s="1"/>
  <c r="F16" i="4" s="1"/>
  <c r="H16" i="4" s="1"/>
  <c r="D16" i="5" s="1"/>
  <c r="F16" i="5" s="1"/>
  <c r="H16" i="5" s="1"/>
  <c r="D16" i="6" s="1"/>
  <c r="F16" i="6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G30" i="2"/>
  <c r="C30" i="2"/>
  <c r="G6" i="1"/>
  <c r="G30" i="3" l="1"/>
  <c r="C30" i="3"/>
  <c r="F10" i="1" l="1"/>
  <c r="G38" i="1"/>
  <c r="C38" i="1"/>
  <c r="I20" i="1"/>
  <c r="G20" i="1"/>
  <c r="F26" i="1" s="1"/>
  <c r="E20" i="1"/>
  <c r="B26" i="1" s="1"/>
  <c r="G30" i="1" s="1"/>
  <c r="C20" i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F16" i="1"/>
  <c r="H16" i="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H10" i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F9" i="1"/>
  <c r="H9" i="1" s="1"/>
  <c r="D9" i="2" s="1"/>
  <c r="F9" i="2" s="1"/>
  <c r="H9" i="2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F6" i="1"/>
  <c r="H6" i="1" s="1"/>
  <c r="D6" i="2" s="1"/>
  <c r="F6" i="2" s="1"/>
  <c r="H6" i="2" s="1"/>
  <c r="D6" i="3" l="1"/>
  <c r="F12" i="2"/>
  <c r="D20" i="2"/>
  <c r="H20" i="1"/>
  <c r="F38" i="1"/>
  <c r="H38" i="1" s="1"/>
  <c r="F27" i="2" s="1"/>
  <c r="F38" i="2" s="1"/>
  <c r="F20" i="1"/>
  <c r="C30" i="1"/>
  <c r="B38" i="1" s="1"/>
  <c r="D38" i="1" s="1"/>
  <c r="B27" i="2" s="1"/>
  <c r="F6" i="3" l="1"/>
  <c r="H6" i="3" s="1"/>
  <c r="D6" i="4" s="1"/>
  <c r="F6" i="4" s="1"/>
  <c r="B38" i="2"/>
  <c r="D38" i="2" s="1"/>
  <c r="B27" i="3" s="1"/>
  <c r="B38" i="3" s="1"/>
  <c r="H12" i="2"/>
  <c r="H20" i="2" s="1"/>
  <c r="F20" i="2"/>
  <c r="H38" i="2"/>
  <c r="F27" i="3" s="1"/>
  <c r="H6" i="4" l="1"/>
  <c r="F20" i="4"/>
  <c r="D12" i="3"/>
  <c r="F38" i="3"/>
  <c r="H38" i="3" s="1"/>
  <c r="F12" i="3" l="1"/>
  <c r="C35" i="3" s="1"/>
  <c r="C38" i="3" s="1"/>
  <c r="D38" i="3" s="1"/>
  <c r="D20" i="3"/>
  <c r="D6" i="5"/>
  <c r="H20" i="4"/>
  <c r="F27" i="4"/>
  <c r="F38" i="4" s="1"/>
  <c r="H38" i="4" s="1"/>
  <c r="F27" i="5" s="1"/>
  <c r="F38" i="5" s="1"/>
  <c r="H38" i="5" s="1"/>
  <c r="F27" i="6" s="1"/>
  <c r="F38" i="6" s="1"/>
  <c r="H38" i="6" s="1"/>
  <c r="F27" i="7" s="1"/>
  <c r="F38" i="7" s="1"/>
  <c r="H38" i="7" s="1"/>
  <c r="F27" i="8" s="1"/>
  <c r="F38" i="8" s="1"/>
  <c r="H38" i="8" s="1"/>
  <c r="F27" i="9" s="1"/>
  <c r="F38" i="9" s="1"/>
  <c r="H38" i="9" s="1"/>
  <c r="F27" i="10" s="1"/>
  <c r="F38" i="10" s="1"/>
  <c r="H38" i="10" s="1"/>
  <c r="F27" i="11" s="1"/>
  <c r="F38" i="11" s="1"/>
  <c r="H38" i="11" s="1"/>
  <c r="F27" i="12" s="1"/>
  <c r="F38" i="12" s="1"/>
  <c r="H38" i="12" s="1"/>
  <c r="F27" i="13" s="1"/>
  <c r="F38" i="13" s="1"/>
  <c r="H38" i="13" s="1"/>
  <c r="F27" i="14" s="1"/>
  <c r="F38" i="14" s="1"/>
  <c r="H38" i="14" s="1"/>
  <c r="F27" i="15" s="1"/>
  <c r="F38" i="15" s="1"/>
  <c r="H38" i="15" s="1"/>
  <c r="F27" i="16" s="1"/>
  <c r="F38" i="16" s="1"/>
  <c r="H38" i="16" s="1"/>
  <c r="F27" i="17" s="1"/>
  <c r="F38" i="17" s="1"/>
  <c r="H38" i="17" s="1"/>
  <c r="H12" i="3"/>
  <c r="H20" i="3" s="1"/>
  <c r="F20" i="3"/>
  <c r="F6" i="5" l="1"/>
  <c r="H6" i="5" s="1"/>
  <c r="D6" i="6" s="1"/>
  <c r="D20" i="5"/>
  <c r="B27" i="4"/>
  <c r="B38" i="4" s="1"/>
  <c r="D38" i="4" s="1"/>
  <c r="B27" i="5" s="1"/>
  <c r="B38" i="5" s="1"/>
  <c r="D38" i="5" s="1"/>
  <c r="B27" i="6" s="1"/>
  <c r="B38" i="6" s="1"/>
  <c r="D38" i="6" s="1"/>
  <c r="B27" i="7" s="1"/>
  <c r="B38" i="7" s="1"/>
  <c r="D38" i="7" s="1"/>
  <c r="B27" i="8" s="1"/>
  <c r="B38" i="8" s="1"/>
  <c r="D38" i="8" s="1"/>
  <c r="B27" i="9" s="1"/>
  <c r="B38" i="9" s="1"/>
  <c r="D38" i="9" s="1"/>
  <c r="B27" i="10" s="1"/>
  <c r="D20" i="4"/>
  <c r="J34" i="10" l="1"/>
  <c r="B38" i="10"/>
  <c r="D38" i="10" s="1"/>
  <c r="B27" i="11" s="1"/>
  <c r="B38" i="11" s="1"/>
  <c r="D38" i="11" s="1"/>
  <c r="B27" i="12" s="1"/>
  <c r="B38" i="12" s="1"/>
  <c r="D38" i="12" s="1"/>
  <c r="B27" i="13" s="1"/>
  <c r="B38" i="13" s="1"/>
  <c r="D38" i="13" s="1"/>
  <c r="D20" i="6"/>
  <c r="F6" i="6"/>
  <c r="F20" i="5"/>
  <c r="H20" i="5"/>
  <c r="H6" i="6" l="1"/>
  <c r="F20" i="6"/>
  <c r="D6" i="7" l="1"/>
  <c r="H20" i="6"/>
  <c r="F6" i="7" l="1"/>
  <c r="D20" i="7"/>
  <c r="H6" i="7" l="1"/>
  <c r="F20" i="7"/>
  <c r="D6" i="8" l="1"/>
  <c r="H20" i="7"/>
  <c r="D20" i="8" l="1"/>
  <c r="F6" i="8"/>
  <c r="F20" i="8" l="1"/>
  <c r="H6" i="8"/>
  <c r="H20" i="8" l="1"/>
  <c r="D6" i="9"/>
  <c r="D20" i="9" l="1"/>
  <c r="F6" i="9"/>
  <c r="H6" i="9" l="1"/>
  <c r="F20" i="9"/>
  <c r="H20" i="9" l="1"/>
  <c r="D20" i="10" s="1"/>
  <c r="D6" i="10"/>
  <c r="F6" i="10" s="1"/>
  <c r="H6" i="10" l="1"/>
  <c r="F20" i="10"/>
  <c r="H20" i="10" l="1"/>
  <c r="D20" i="11" s="1"/>
  <c r="D6" i="11"/>
  <c r="F6" i="11" s="1"/>
  <c r="H6" i="11" l="1"/>
  <c r="F20" i="11"/>
  <c r="D6" i="12" l="1"/>
  <c r="H20" i="11"/>
  <c r="F6" i="12" l="1"/>
  <c r="D20" i="12"/>
  <c r="H6" i="12" l="1"/>
  <c r="F20" i="12"/>
  <c r="D6" i="13" l="1"/>
  <c r="H20" i="12"/>
  <c r="D20" i="13" l="1"/>
  <c r="F6" i="13"/>
  <c r="F20" i="13" l="1"/>
  <c r="H6" i="13"/>
  <c r="H20" i="13" l="1"/>
  <c r="D6" i="14"/>
  <c r="F6" i="14" l="1"/>
  <c r="D20" i="14"/>
  <c r="H6" i="14" l="1"/>
  <c r="F20" i="14"/>
  <c r="D6" i="15" l="1"/>
  <c r="H20" i="14"/>
  <c r="D20" i="15" l="1"/>
  <c r="F6" i="15"/>
  <c r="F20" i="15" l="1"/>
  <c r="H6" i="15"/>
  <c r="H20" i="15" l="1"/>
  <c r="D6" i="16"/>
  <c r="F6" i="16" l="1"/>
  <c r="D20" i="16"/>
  <c r="F20" i="16" l="1"/>
  <c r="H6" i="16"/>
  <c r="H20" i="16" s="1"/>
</calcChain>
</file>

<file path=xl/sharedStrings.xml><?xml version="1.0" encoding="utf-8"?>
<sst xmlns="http://schemas.openxmlformats.org/spreadsheetml/2006/main" count="1355" uniqueCount="157">
  <si>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</si>
  <si>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</si>
  <si>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</si>
  <si>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</si>
  <si>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</si>
  <si>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</si>
  <si>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</si>
  <si>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</si>
  <si>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</si>
  <si>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</si>
  <si>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</si>
  <si>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</si>
  <si>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</si>
  <si>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</si>
  <si>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</si>
  <si>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</si>
  <si>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</si>
  <si>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</si>
  <si>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</si>
  <si>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</si>
  <si>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</si>
  <si>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</si>
  <si>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</si>
  <si>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</si>
  <si>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</si>
  <si>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</si>
  <si>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</si>
  <si>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</si>
  <si>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</si>
  <si>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</si>
  <si>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</si>
  <si>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JONATHAN LARMOI</t>
  </si>
  <si>
    <t>JOHN</t>
  </si>
  <si>
    <t>DENNIS</t>
  </si>
  <si>
    <t>JACKSON</t>
  </si>
  <si>
    <t>HASSAN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</si>
  <si>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</si>
  <si>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</si>
  <si>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</si>
  <si>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</si>
  <si>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</si>
  <si>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</si>
  <si>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</si>
  <si>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</si>
  <si>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</si>
  <si>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</si>
  <si>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</si>
  <si>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</si>
  <si>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</si>
  <si>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</si>
  <si>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MWAI</t>
  </si>
  <si>
    <t>NYOKABI</t>
  </si>
  <si>
    <t>BENJAMIN ISA</t>
  </si>
  <si>
    <t>MAINA HARRISON</t>
  </si>
  <si>
    <t>PAID ON 15/8</t>
  </si>
  <si>
    <t>HANNAH</t>
  </si>
  <si>
    <t>VACCATED</t>
  </si>
  <si>
    <t>JACKSON VACCATED</t>
  </si>
  <si>
    <t>LL</t>
  </si>
  <si>
    <t>DENNIS PAID LL</t>
  </si>
  <si>
    <t>FOR THE MONTH OF SEPTEMBER 2020</t>
  </si>
  <si>
    <t>SEPTEMBER</t>
  </si>
  <si>
    <t>VACCANT</t>
  </si>
  <si>
    <t>ELECTRICITY</t>
  </si>
  <si>
    <t>BEATRICE NAFULA</t>
  </si>
  <si>
    <t>PAID ON 17/9</t>
  </si>
  <si>
    <t>PAID ON 19/9</t>
  </si>
  <si>
    <t>FOR THE MONTH OF OCTOBER 2020</t>
  </si>
  <si>
    <t>OCTOBER</t>
  </si>
  <si>
    <t>SAMWEL MURUGI</t>
  </si>
  <si>
    <t>SAMWEL MURIGI</t>
  </si>
  <si>
    <t>PAID ON12/10</t>
  </si>
  <si>
    <t>HENLY MULI</t>
  </si>
  <si>
    <t>HENRY MULI</t>
  </si>
  <si>
    <t>LYDIA ACHIENG</t>
  </si>
  <si>
    <t>EVICTED</t>
  </si>
  <si>
    <t>FOR THE MONTH OF NOVEMBER 2020</t>
  </si>
  <si>
    <t>NOVEMBER</t>
  </si>
  <si>
    <t>PAID ON 20/10</t>
  </si>
  <si>
    <t>JONATHAN</t>
  </si>
  <si>
    <t>LL ELECTRICITY</t>
  </si>
  <si>
    <t>JOHN B7&amp;B8 EVICTED</t>
  </si>
  <si>
    <t>PAID ON 10/11</t>
  </si>
  <si>
    <t>PAID ON  18/11</t>
  </si>
  <si>
    <t>FOR THE MONTH OF DECEMBER 2020</t>
  </si>
  <si>
    <t>DECEMBER</t>
  </si>
  <si>
    <t>PAID LL</t>
  </si>
  <si>
    <t>MWAI B14 PAID LL</t>
  </si>
  <si>
    <t>HASSAN B13 VACCATED</t>
  </si>
  <si>
    <t>TERESIA</t>
  </si>
  <si>
    <t>PAID ON 12/12</t>
  </si>
  <si>
    <t>FOR THE MONTH OF JANUARY 2021</t>
  </si>
  <si>
    <t>JANUARY</t>
  </si>
  <si>
    <t>MWAI PAIDLL</t>
  </si>
  <si>
    <t>PAID ON 24/12</t>
  </si>
  <si>
    <t>PAID ON 15/1</t>
  </si>
  <si>
    <t>FOR THE MONTH OF FEBRUARY 2021</t>
  </si>
  <si>
    <t>FEBRUARY</t>
  </si>
  <si>
    <t>BEATRICE VACCATED</t>
  </si>
  <si>
    <t>PAID ON 2/1</t>
  </si>
  <si>
    <t>DENNIS RADING</t>
  </si>
  <si>
    <t>JULIUS MWAI</t>
  </si>
  <si>
    <t>NEW</t>
  </si>
  <si>
    <t>DENNIS PAID L/LADY</t>
  </si>
  <si>
    <t>JULIUS PAID L/LADY</t>
  </si>
  <si>
    <t>PAID ON 13/2</t>
  </si>
  <si>
    <t>ALFRED MAASAI</t>
  </si>
  <si>
    <t>PAID ON 26/2</t>
  </si>
  <si>
    <t>FOR THE MONTH OF MARCH 2021</t>
  </si>
  <si>
    <t>MARCH</t>
  </si>
  <si>
    <t>PAID ON 11/3</t>
  </si>
  <si>
    <t>JULIUS NDERITU</t>
  </si>
  <si>
    <t>DAVID AKUNGWI</t>
  </si>
  <si>
    <t>APRIL</t>
  </si>
  <si>
    <t>FOR THE MONTH OF APRIL 2021</t>
  </si>
  <si>
    <t>PAID ON 10/4</t>
  </si>
  <si>
    <t>BYRON OMONDI</t>
  </si>
  <si>
    <t>BYRON PAID LL</t>
  </si>
  <si>
    <t>PAID ON 17/4</t>
  </si>
  <si>
    <t>FOR THE MONTH OF MAY 2021</t>
  </si>
  <si>
    <t>MAY</t>
  </si>
  <si>
    <t>PAID ON 11/5</t>
  </si>
  <si>
    <t>4,6,12</t>
  </si>
  <si>
    <t>PAID ON 21/5</t>
  </si>
  <si>
    <t>FOR THE MONTH OF JUNE 2021</t>
  </si>
  <si>
    <t>JUNE</t>
  </si>
  <si>
    <t>CLINTON MUKUNGU</t>
  </si>
  <si>
    <t xml:space="preserve">EZEKIEL </t>
  </si>
  <si>
    <t>PAID ON 11/6</t>
  </si>
  <si>
    <t>RAMBO</t>
  </si>
  <si>
    <t>PAID ON 18/6</t>
  </si>
  <si>
    <t>FOR THE MONTH OF JULY 2021</t>
  </si>
  <si>
    <t>JULY</t>
  </si>
  <si>
    <t>PAID ON 12/7</t>
  </si>
  <si>
    <t>JULIUS PAID</t>
  </si>
  <si>
    <t>MARSHAEL</t>
  </si>
  <si>
    <t>ISAIAH/RUTH</t>
  </si>
  <si>
    <t>PAID ON 21/7</t>
  </si>
  <si>
    <t>FOR THE MONTH OF AUGUST 2021</t>
  </si>
  <si>
    <t>BENJAMIN KHISA</t>
  </si>
  <si>
    <t>PAID ON 10/8</t>
  </si>
  <si>
    <t>PAID ON 16/8</t>
  </si>
  <si>
    <t>SEPT</t>
  </si>
  <si>
    <t>FOR THE MONTH OF SEPT 2021</t>
  </si>
  <si>
    <t>PAID ON 13/9</t>
  </si>
  <si>
    <t>FOR THE MONTH OF OCTOBER 2021</t>
  </si>
  <si>
    <t>BENJAMIN VACCATED</t>
  </si>
  <si>
    <t>PAID ON 12/10</t>
  </si>
  <si>
    <t>CLINTON MUSUNGU</t>
  </si>
  <si>
    <t>TOILET DOOR</t>
  </si>
  <si>
    <t>PAID ON 18/10</t>
  </si>
  <si>
    <t>FOR THE MONTH OF NOVEMBER 2021</t>
  </si>
  <si>
    <t>NOV</t>
  </si>
  <si>
    <t>PAUL SIFUNA</t>
  </si>
  <si>
    <t>BENJAMIN KHISA SHIKUKU</t>
  </si>
  <si>
    <t>PAID ON18/11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</si>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</sst>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1" xfId="0" applyFont="1" applyBorder="1" applyAlignment="1">
      <alignment horizontal="right"/>
    </xf>
    <xf numFmtId="3" fontId="0" fillId="0" borderId="0" xfId="0" applyNumberFormat="1"/>
    <xf numFmtId="0" fontId="12" fillId="0" borderId="1" xfId="0" applyFont="1" applyFill="1" applyBorder="1"/>
    <xf numFmtId="0" fontId="17" fillId="0" borderId="0" xfId="0" applyFont="1"/>
    <xf numFmtId="43" fontId="12" fillId="0" borderId="1" xfId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K22" sqref="K22"/>
    </sheetView>
  </sheetViews>
  <sheetFormatPr defaultRowHeight="15" x14ac:dyDescent="0.25"/>
  <cols>
    <col min="1" max="1" width="14.7109375" customWidth="1"/>
    <col min="2" max="2" width="7.85546875" customWidth="1"/>
    <col min="4" max="4" width="7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52</v>
      </c>
      <c r="B6" s="13" t="s">
        <v>36</v>
      </c>
      <c r="C6" s="14"/>
      <c r="D6" s="15"/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/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/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20" t="s">
        <v>55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/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/>
      <c r="B11" s="13" t="s">
        <v>41</v>
      </c>
      <c r="C11" s="14"/>
      <c r="D11" s="15"/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/>
      <c r="E12" s="18">
        <v>5000</v>
      </c>
      <c r="F12" s="16">
        <f t="shared" si="0"/>
        <v>5000</v>
      </c>
      <c r="G12" s="16"/>
      <c r="H12" s="17">
        <f t="shared" si="1"/>
        <v>5000</v>
      </c>
      <c r="I12" s="15"/>
    </row>
    <row r="13" spans="1:10" x14ac:dyDescent="0.25">
      <c r="A13" s="21" t="s">
        <v>32</v>
      </c>
      <c r="B13" s="13" t="s">
        <v>43</v>
      </c>
      <c r="C13" s="14"/>
      <c r="D13" s="15"/>
      <c r="E13" s="18">
        <v>5000</v>
      </c>
      <c r="F13" s="16">
        <f t="shared" si="0"/>
        <v>5000</v>
      </c>
      <c r="G13" s="16"/>
      <c r="H13" s="17">
        <f t="shared" si="1"/>
        <v>5000</v>
      </c>
      <c r="I13" s="15"/>
    </row>
    <row r="14" spans="1:10" x14ac:dyDescent="0.25">
      <c r="A14" s="21"/>
      <c r="B14" s="13" t="s">
        <v>44</v>
      </c>
      <c r="C14" s="14"/>
      <c r="D14" s="15"/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/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J15" t="s">
        <v>58</v>
      </c>
    </row>
    <row r="16" spans="1:10" x14ac:dyDescent="0.25">
      <c r="A16" s="23" t="s">
        <v>34</v>
      </c>
      <c r="B16" s="13" t="s">
        <v>46</v>
      </c>
      <c r="C16" s="14"/>
      <c r="D16" s="15"/>
      <c r="E16" s="18">
        <v>2500</v>
      </c>
      <c r="F16" s="16">
        <f t="shared" si="0"/>
        <v>2500</v>
      </c>
      <c r="G16" s="16"/>
      <c r="H16" s="17">
        <f t="shared" si="1"/>
        <v>2500</v>
      </c>
      <c r="I16" s="15"/>
      <c r="J16" t="s">
        <v>56</v>
      </c>
    </row>
    <row r="17" spans="1:9" x14ac:dyDescent="0.25">
      <c r="A17" s="12"/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35</v>
      </c>
      <c r="B18" s="13" t="s">
        <v>48</v>
      </c>
      <c r="C18" s="14"/>
      <c r="D18" s="15"/>
      <c r="E18" s="18">
        <v>2000</v>
      </c>
      <c r="F18" s="16">
        <f t="shared" si="0"/>
        <v>2000</v>
      </c>
      <c r="G18" s="16">
        <v>1000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12</v>
      </c>
      <c r="B20" s="26"/>
      <c r="C20" s="14">
        <f>SUM(C6:C19)</f>
        <v>0</v>
      </c>
      <c r="D20" s="15"/>
      <c r="E20" s="27">
        <f>SUM(E6:E19)</f>
        <v>27500</v>
      </c>
      <c r="F20" s="16">
        <f>SUM(F6:F19)</f>
        <v>27500</v>
      </c>
      <c r="G20" s="16">
        <f>SUM(G6:G19)</f>
        <v>14000</v>
      </c>
      <c r="H20" s="16">
        <f>SUM(H6:H19)</f>
        <v>13500</v>
      </c>
      <c r="I20" s="15">
        <f>SUM(I6:I19)</f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19</v>
      </c>
      <c r="B26" s="38">
        <f>E20</f>
        <v>27500</v>
      </c>
      <c r="C26" s="26"/>
      <c r="D26" s="26"/>
      <c r="E26" s="26" t="s">
        <v>19</v>
      </c>
      <c r="F26" s="38">
        <f>G20</f>
        <v>14000</v>
      </c>
      <c r="G26" s="26"/>
      <c r="H26" s="26"/>
      <c r="I26" s="34"/>
    </row>
    <row r="27" spans="1:9" x14ac:dyDescent="0.25">
      <c r="A27" s="26" t="s">
        <v>20</v>
      </c>
      <c r="B27" s="38"/>
      <c r="C27" s="26"/>
      <c r="D27" s="26"/>
      <c r="E27" s="26" t="s">
        <v>20</v>
      </c>
      <c r="F27" s="38"/>
      <c r="G27" s="26"/>
      <c r="H27" s="26"/>
      <c r="I27" s="34"/>
    </row>
    <row r="28" spans="1:9" x14ac:dyDescent="0.25">
      <c r="A28" s="26" t="s">
        <v>10</v>
      </c>
      <c r="B28" s="38"/>
      <c r="C28" s="26"/>
      <c r="D28" s="26"/>
      <c r="E28" s="26"/>
      <c r="F28" s="38"/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2750</v>
      </c>
      <c r="D30" s="26"/>
      <c r="E30" s="26" t="s">
        <v>22</v>
      </c>
      <c r="F30" s="39">
        <v>0.1</v>
      </c>
      <c r="G30" s="38">
        <f>F30*B26</f>
        <v>2750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/>
      <c r="C33" s="39"/>
      <c r="D33" s="42"/>
      <c r="E33" s="40"/>
      <c r="F33" s="39"/>
      <c r="G33" s="42"/>
      <c r="H33" s="26"/>
      <c r="I33" s="3"/>
    </row>
    <row r="34" spans="1:10" x14ac:dyDescent="0.25">
      <c r="A34" s="40" t="s">
        <v>54</v>
      </c>
      <c r="B34" s="39"/>
      <c r="C34" s="26">
        <v>10087</v>
      </c>
      <c r="D34" s="26"/>
      <c r="E34" s="40" t="s">
        <v>54</v>
      </c>
      <c r="F34" s="39"/>
      <c r="G34" s="26">
        <v>10087</v>
      </c>
      <c r="H34" s="26"/>
      <c r="I34" s="34"/>
    </row>
    <row r="35" spans="1:10" x14ac:dyDescent="0.25">
      <c r="A35" s="40" t="s">
        <v>57</v>
      </c>
      <c r="B35" s="39"/>
      <c r="C35" s="26">
        <v>2500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 t="s">
        <v>59</v>
      </c>
      <c r="B36" s="26"/>
      <c r="C36" s="42">
        <v>2000</v>
      </c>
      <c r="D36" s="26"/>
      <c r="E36" s="40" t="s">
        <v>59</v>
      </c>
      <c r="F36" s="26"/>
      <c r="G36" s="42">
        <v>2000</v>
      </c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24750</v>
      </c>
      <c r="C38" s="44">
        <f>SUM(C32:C37)</f>
        <v>14587</v>
      </c>
      <c r="D38" s="44">
        <f>B38-C38</f>
        <v>10163</v>
      </c>
      <c r="E38" s="37" t="s">
        <v>26</v>
      </c>
      <c r="F38" s="44">
        <f>F26+F27+F29-G30</f>
        <v>11250</v>
      </c>
      <c r="G38" s="44">
        <f>SUM(G32:G37)</f>
        <v>12087</v>
      </c>
      <c r="H38" s="44">
        <f>F38-G38</f>
        <v>-837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A10" sqref="A10:G10"/>
    </sheetView>
  </sheetViews>
  <sheetFormatPr defaultRowHeight="15" x14ac:dyDescent="0.25"/>
  <cols>
    <col min="1" max="1" width="16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'APRIL 21'!H6:H20</f>
        <v>2000</v>
      </c>
      <c r="E6" s="16">
        <v>3000</v>
      </c>
      <c r="F6" s="16">
        <f>C6+D6+E6</f>
        <v>5000</v>
      </c>
      <c r="G6" s="16">
        <f>2000+3000</f>
        <v>5000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'APRIL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'APRIL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/>
      <c r="B9" s="13" t="s">
        <v>39</v>
      </c>
      <c r="C9" s="14"/>
      <c r="D9" s="15">
        <f>'APRIL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'APRIL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'APRIL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'APRIL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'APRIL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'APRIL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'APRIL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'APRIL 21'!H16:H30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>
        <f>'APRIL 21'!H17:H31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'APRIL 21'!H18:H32</f>
        <v>0</v>
      </c>
      <c r="E18" s="18">
        <v>2000</v>
      </c>
      <c r="F18" s="16">
        <f t="shared" si="0"/>
        <v>2000</v>
      </c>
      <c r="G18" s="16">
        <v>1500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'APRIL 21'!H19:H33</f>
        <v>2500</v>
      </c>
      <c r="E19" s="18">
        <v>2000</v>
      </c>
      <c r="F19" s="16">
        <f t="shared" si="0"/>
        <v>4500</v>
      </c>
      <c r="G19" s="16">
        <f>2000+1000</f>
        <v>3000</v>
      </c>
      <c r="H19" s="17">
        <f t="shared" si="1"/>
        <v>1500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'APRIL 21'!H20:H34</f>
        <v>4500</v>
      </c>
      <c r="E20" s="27">
        <f t="shared" si="2"/>
        <v>20000</v>
      </c>
      <c r="F20" s="16">
        <f t="shared" si="2"/>
        <v>24500</v>
      </c>
      <c r="G20" s="16">
        <f>SUM(G6:G19)</f>
        <v>22500</v>
      </c>
      <c r="H20" s="17">
        <f>SUM(H6:H19)</f>
        <v>2000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120</v>
      </c>
      <c r="B26" s="38">
        <f>E20</f>
        <v>20000</v>
      </c>
      <c r="C26" s="26"/>
      <c r="D26" s="26"/>
      <c r="E26" s="26" t="s">
        <v>120</v>
      </c>
      <c r="F26" s="38">
        <f>G20</f>
        <v>22500</v>
      </c>
      <c r="G26" s="26"/>
      <c r="H26" s="26"/>
      <c r="I26" s="34"/>
    </row>
    <row r="27" spans="1:13" x14ac:dyDescent="0.25">
      <c r="A27" s="26" t="s">
        <v>20</v>
      </c>
      <c r="B27" s="38">
        <f>'APRIL 21'!D38</f>
        <v>7692</v>
      </c>
      <c r="C27" s="26"/>
      <c r="D27" s="26"/>
      <c r="E27" s="26" t="s">
        <v>20</v>
      </c>
      <c r="F27" s="38">
        <f>'APRIL 21'!H38</f>
        <v>3192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  <c r="L28" t="s">
        <v>122</v>
      </c>
      <c r="M28" t="s">
        <v>102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>
        <f>B26-C30</f>
        <v>18000</v>
      </c>
    </row>
    <row r="33" spans="1:10" x14ac:dyDescent="0.25">
      <c r="A33" s="40" t="s">
        <v>121</v>
      </c>
      <c r="C33">
        <v>15097</v>
      </c>
      <c r="D33" s="42"/>
      <c r="E33" s="40" t="s">
        <v>121</v>
      </c>
      <c r="G33">
        <v>15097</v>
      </c>
      <c r="H33" s="26"/>
      <c r="I33" s="3"/>
      <c r="J33" s="49">
        <f>J32-C33</f>
        <v>2903</v>
      </c>
    </row>
    <row r="34" spans="1:10" x14ac:dyDescent="0.25">
      <c r="A34" s="40" t="s">
        <v>123</v>
      </c>
      <c r="B34" s="39"/>
      <c r="C34" s="26">
        <v>7500</v>
      </c>
      <c r="D34" s="26"/>
      <c r="E34" s="40" t="s">
        <v>123</v>
      </c>
      <c r="F34" s="39"/>
      <c r="G34" s="26">
        <v>7500</v>
      </c>
      <c r="H34" s="26"/>
      <c r="I34" s="34"/>
      <c r="J34" s="49">
        <f>J33+B27</f>
        <v>10595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25692</v>
      </c>
      <c r="C38" s="44">
        <f>SUM(C32:C37)</f>
        <v>22597</v>
      </c>
      <c r="D38" s="44">
        <f>B38-C38</f>
        <v>3095</v>
      </c>
      <c r="E38" s="37" t="s">
        <v>26</v>
      </c>
      <c r="F38" s="44">
        <f>F26+F27+F29+F28-G30</f>
        <v>23692</v>
      </c>
      <c r="G38" s="44">
        <f>SUM(G32:G37)</f>
        <v>22597</v>
      </c>
      <c r="H38" s="44">
        <f>F38-G38</f>
        <v>1095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22" workbookViewId="0">
      <selection activeCell="M44" sqref="M44"/>
    </sheetView>
  </sheetViews>
  <sheetFormatPr defaultRowHeight="15" x14ac:dyDescent="0.25"/>
  <cols>
    <col min="1" max="1" width="22.7109375" customWidth="1"/>
    <col min="8" max="8" width="7.7109375" customWidth="1"/>
    <col min="9" max="9" width="10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50" t="s">
        <v>62</v>
      </c>
      <c r="B6" s="13" t="s">
        <v>36</v>
      </c>
      <c r="C6" s="14"/>
      <c r="D6" s="15">
        <f>'MAY 21'!H6:H20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'MAY 21'!H7:H21</f>
        <v>0</v>
      </c>
      <c r="E7" s="18"/>
      <c r="F7" s="16">
        <f t="shared" ref="F7:F19" si="0">C7+D7+E7</f>
        <v>0</v>
      </c>
      <c r="G7" s="19"/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'MAY 21'!H9:H23</f>
        <v>0</v>
      </c>
      <c r="E9" s="18">
        <v>2000</v>
      </c>
      <c r="F9" s="16">
        <f t="shared" si="0"/>
        <v>2000</v>
      </c>
      <c r="G9" s="19">
        <f>2000</f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'MAY 21'!H11:H25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'MAY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'MAY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'MAY 21'!H14:H28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'MAY 21'!H15:H29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'MAY 21'!H16:H30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126</v>
      </c>
      <c r="B17" s="13" t="s">
        <v>47</v>
      </c>
      <c r="C17" s="14"/>
      <c r="D17" s="15">
        <f>'MAY 21'!H17:H31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'MAY 21'!H18:H32</f>
        <v>500</v>
      </c>
      <c r="E18" s="18">
        <v>2000</v>
      </c>
      <c r="F18" s="16">
        <f t="shared" si="0"/>
        <v>2500</v>
      </c>
      <c r="G18" s="16">
        <f>2000</f>
        <v>2000</v>
      </c>
      <c r="H18" s="17">
        <f t="shared" si="1"/>
        <v>500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f>'MAY 21'!H19:H33</f>
        <v>1500</v>
      </c>
      <c r="E19" s="18">
        <v>2000</v>
      </c>
      <c r="F19" s="16">
        <f t="shared" si="0"/>
        <v>3500</v>
      </c>
      <c r="G19" s="16"/>
      <c r="H19" s="17"/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'MAY 21'!H20:H34</f>
        <v>2000</v>
      </c>
      <c r="E20" s="27">
        <f t="shared" si="2"/>
        <v>23000</v>
      </c>
      <c r="F20" s="16">
        <f t="shared" si="2"/>
        <v>25000</v>
      </c>
      <c r="G20" s="16">
        <f>SUM(G6:G19)</f>
        <v>19000</v>
      </c>
      <c r="H20" s="17">
        <f>SUM(H6:H19)</f>
        <v>2500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125</v>
      </c>
      <c r="B26" s="38">
        <f>E20</f>
        <v>23000</v>
      </c>
      <c r="C26" s="26"/>
      <c r="D26" s="26"/>
      <c r="E26" s="26" t="s">
        <v>125</v>
      </c>
      <c r="F26" s="38">
        <f>G20</f>
        <v>19000</v>
      </c>
      <c r="G26" s="26"/>
      <c r="H26" s="26"/>
      <c r="I26" s="34"/>
    </row>
    <row r="27" spans="1:13" x14ac:dyDescent="0.25">
      <c r="A27" s="26" t="s">
        <v>20</v>
      </c>
      <c r="B27" s="38">
        <f>'MAY 21'!D38</f>
        <v>3095</v>
      </c>
      <c r="C27" s="26"/>
      <c r="D27" s="26"/>
      <c r="E27" s="26" t="s">
        <v>20</v>
      </c>
      <c r="F27" s="38">
        <f>'MAY 21'!H38</f>
        <v>1095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  <c r="M30" s="49">
        <f>B26</f>
        <v>23000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C30</f>
        <v>2300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  <c r="M32" s="49">
        <f>M30-M31</f>
        <v>20700</v>
      </c>
    </row>
    <row r="33" spans="1:13" x14ac:dyDescent="0.25">
      <c r="A33" s="40" t="s">
        <v>128</v>
      </c>
      <c r="C33">
        <v>15097</v>
      </c>
      <c r="D33" s="42"/>
      <c r="E33" s="40" t="s">
        <v>128</v>
      </c>
      <c r="G33">
        <v>15097</v>
      </c>
      <c r="H33" s="26"/>
      <c r="I33" s="3"/>
      <c r="J33" s="49"/>
      <c r="M33">
        <f>C33</f>
        <v>15097</v>
      </c>
    </row>
    <row r="34" spans="1:13" x14ac:dyDescent="0.25">
      <c r="A34" s="40" t="s">
        <v>130</v>
      </c>
      <c r="B34" s="39"/>
      <c r="C34" s="26">
        <v>8000</v>
      </c>
      <c r="D34" s="26"/>
      <c r="E34" s="40" t="s">
        <v>130</v>
      </c>
      <c r="F34" s="39"/>
      <c r="G34" s="26">
        <v>8000</v>
      </c>
      <c r="H34" s="26"/>
      <c r="I34" s="34"/>
      <c r="J34" s="49"/>
      <c r="M34" s="49">
        <f>M32-M33</f>
        <v>5603</v>
      </c>
    </row>
    <row r="35" spans="1:13" x14ac:dyDescent="0.25">
      <c r="A35" s="40" t="s">
        <v>134</v>
      </c>
      <c r="B35" s="39"/>
      <c r="C35" s="26">
        <f>3500</f>
        <v>3500</v>
      </c>
      <c r="D35" s="26"/>
      <c r="E35" s="40"/>
      <c r="F35" s="39"/>
      <c r="G35" s="26"/>
      <c r="H35" s="26"/>
      <c r="I35" s="43"/>
      <c r="J35" s="28"/>
    </row>
    <row r="36" spans="1:13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3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3" x14ac:dyDescent="0.25">
      <c r="A38" s="37" t="s">
        <v>26</v>
      </c>
      <c r="B38" s="44">
        <f>B29+B26+B27+B28-C30</f>
        <v>23795</v>
      </c>
      <c r="C38" s="44">
        <f>SUM(C32:C37)</f>
        <v>26597</v>
      </c>
      <c r="D38" s="44">
        <f>B38-C38</f>
        <v>-2802</v>
      </c>
      <c r="E38" s="37" t="s">
        <v>26</v>
      </c>
      <c r="F38" s="44">
        <f>F26+F27+F29+F28-G30</f>
        <v>17795</v>
      </c>
      <c r="G38" s="44">
        <f>SUM(G32:G37)</f>
        <v>23097</v>
      </c>
      <c r="H38" s="44">
        <f>F38-G38</f>
        <v>-5302</v>
      </c>
      <c r="I38" s="43"/>
    </row>
    <row r="39" spans="1:13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3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  <row r="42" spans="1:13" x14ac:dyDescent="0.25">
      <c r="K42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0" workbookViewId="0">
      <selection activeCell="L33" sqref="L33"/>
    </sheetView>
  </sheetViews>
  <sheetFormatPr defaultRowHeight="15" x14ac:dyDescent="0.25"/>
  <cols>
    <col min="1" max="1" width="16.5703125" bestFit="1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'JUNE 21'!H6:H19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51" t="s">
        <v>62</v>
      </c>
      <c r="B7" s="13" t="s">
        <v>37</v>
      </c>
      <c r="C7" s="14"/>
      <c r="D7" s="15">
        <f>'JUNE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'JUNE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'JUNE 21'!H9:H22</f>
        <v>0</v>
      </c>
      <c r="E9" s="18">
        <v>2000</v>
      </c>
      <c r="F9" s="16">
        <f t="shared" si="0"/>
        <v>2000</v>
      </c>
      <c r="G9" s="19">
        <v>1000</v>
      </c>
      <c r="H9" s="17">
        <f t="shared" si="1"/>
        <v>1000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'JUNE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127</v>
      </c>
      <c r="B11" s="13" t="s">
        <v>41</v>
      </c>
      <c r="C11" s="14"/>
      <c r="D11" s="15">
        <f>'JUNE 21'!H11:H24</f>
        <v>2000</v>
      </c>
      <c r="E11" s="18">
        <v>2000</v>
      </c>
      <c r="F11" s="16">
        <f>C11+D11+E11</f>
        <v>4000</v>
      </c>
      <c r="G11" s="16">
        <v>2000</v>
      </c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'JUNE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'JUNE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'JUNE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'JUNE 21'!H15:H28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'JUNE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0" x14ac:dyDescent="0.25">
      <c r="A17" s="12" t="s">
        <v>126</v>
      </c>
      <c r="B17" s="13" t="s">
        <v>47</v>
      </c>
      <c r="C17" s="14"/>
      <c r="D17" s="15">
        <f>'JUNE 21'!H17:H30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'JUNE 21'!H18:H31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135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2500</v>
      </c>
      <c r="E20" s="27">
        <f t="shared" si="2"/>
        <v>21000</v>
      </c>
      <c r="F20" s="16">
        <f t="shared" si="2"/>
        <v>23500</v>
      </c>
      <c r="G20" s="16">
        <f>SUM(G6:G19)</f>
        <v>20000</v>
      </c>
      <c r="H20" s="17">
        <f>SUM(H6:H19)</f>
        <v>3500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132</v>
      </c>
      <c r="B26" s="38">
        <f>E20</f>
        <v>21000</v>
      </c>
      <c r="C26" s="26"/>
      <c r="D26" s="26"/>
      <c r="E26" s="26" t="s">
        <v>132</v>
      </c>
      <c r="F26" s="38">
        <f>G20</f>
        <v>20000</v>
      </c>
      <c r="G26" s="26"/>
      <c r="H26" s="26"/>
      <c r="I26" s="34"/>
    </row>
    <row r="27" spans="1:10" x14ac:dyDescent="0.25">
      <c r="A27" s="26" t="s">
        <v>20</v>
      </c>
      <c r="B27" s="38">
        <f>'JUNE 21'!D38</f>
        <v>-2802</v>
      </c>
      <c r="C27" s="26"/>
      <c r="D27" s="26"/>
      <c r="E27" s="26" t="s">
        <v>20</v>
      </c>
      <c r="F27" s="38">
        <f>'JUNE 21'!H38</f>
        <v>-5302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2100</v>
      </c>
      <c r="D30" s="26"/>
      <c r="E30" s="26" t="s">
        <v>22</v>
      </c>
      <c r="F30" s="39">
        <v>0.1</v>
      </c>
      <c r="G30" s="38">
        <f>F30*B26</f>
        <v>2100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133</v>
      </c>
      <c r="C33">
        <v>10000</v>
      </c>
      <c r="D33" s="42"/>
      <c r="E33" s="40" t="s">
        <v>133</v>
      </c>
      <c r="G33">
        <v>10000</v>
      </c>
      <c r="H33" s="26"/>
      <c r="I33" s="3"/>
      <c r="J33" s="49"/>
    </row>
    <row r="34" spans="1:10" x14ac:dyDescent="0.25">
      <c r="A34" s="40" t="s">
        <v>137</v>
      </c>
      <c r="B34" s="39"/>
      <c r="C34" s="26">
        <v>5875</v>
      </c>
      <c r="D34" s="26"/>
      <c r="E34" s="40" t="s">
        <v>137</v>
      </c>
      <c r="F34" s="39"/>
      <c r="G34" s="26">
        <v>5875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16098</v>
      </c>
      <c r="C38" s="44">
        <f>SUM(C32:C37)</f>
        <v>15875</v>
      </c>
      <c r="D38" s="44">
        <f>B38-C38</f>
        <v>223</v>
      </c>
      <c r="E38" s="37" t="s">
        <v>26</v>
      </c>
      <c r="F38" s="44">
        <f>F26+F27+F29+F28-G30</f>
        <v>12598</v>
      </c>
      <c r="G38" s="44">
        <f>SUM(G32:G37)</f>
        <v>15875</v>
      </c>
      <c r="H38" s="44">
        <f>F38-G38</f>
        <v>-3277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7" workbookViewId="0">
      <selection activeCell="G18" sqref="G18"/>
    </sheetView>
  </sheetViews>
  <sheetFormatPr defaultRowHeight="15" x14ac:dyDescent="0.25"/>
  <cols>
    <col min="1" max="1" width="18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23" t="s">
        <v>136</v>
      </c>
      <c r="B6" s="13" t="s">
        <v>36</v>
      </c>
      <c r="C6" s="14"/>
      <c r="D6" s="15">
        <f>'JULY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s="51" t="s">
        <v>70</v>
      </c>
      <c r="B7" s="13" t="s">
        <v>37</v>
      </c>
      <c r="C7" s="14"/>
      <c r="D7" s="15">
        <f>'JULY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  <c r="J7">
        <v>1000</v>
      </c>
    </row>
    <row r="8" spans="1:10" x14ac:dyDescent="0.25">
      <c r="A8" s="19" t="s">
        <v>51</v>
      </c>
      <c r="B8" s="13" t="s">
        <v>38</v>
      </c>
      <c r="C8" s="14"/>
      <c r="D8" s="15">
        <f>'JULY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10" x14ac:dyDescent="0.25">
      <c r="A9" s="20" t="s">
        <v>129</v>
      </c>
      <c r="B9" s="13" t="s">
        <v>39</v>
      </c>
      <c r="C9" s="14"/>
      <c r="D9" s="15">
        <f>'JULY 21'!H9:H23</f>
        <v>1000</v>
      </c>
      <c r="E9" s="18">
        <v>2000</v>
      </c>
      <c r="F9" s="16">
        <f t="shared" si="0"/>
        <v>3000</v>
      </c>
      <c r="G9" s="19">
        <f>1000+700</f>
        <v>1700</v>
      </c>
      <c r="H9" s="17">
        <f t="shared" si="1"/>
        <v>1300</v>
      </c>
      <c r="I9" s="15"/>
    </row>
    <row r="10" spans="1:10" x14ac:dyDescent="0.25">
      <c r="A10" s="20" t="s">
        <v>100</v>
      </c>
      <c r="B10" s="13" t="s">
        <v>40</v>
      </c>
      <c r="C10" s="14"/>
      <c r="D10" s="15">
        <f>'JULY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10" x14ac:dyDescent="0.25">
      <c r="A11" s="50" t="s">
        <v>62</v>
      </c>
      <c r="B11" s="13" t="s">
        <v>41</v>
      </c>
      <c r="C11" s="14"/>
      <c r="D11" s="15"/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4" t="s">
        <v>62</v>
      </c>
      <c r="B12" s="13" t="s">
        <v>42</v>
      </c>
      <c r="C12" s="14"/>
      <c r="D12" s="15">
        <f>'JULY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52" t="s">
        <v>62</v>
      </c>
      <c r="B13" s="13" t="s">
        <v>43</v>
      </c>
      <c r="C13" s="14"/>
      <c r="D13" s="15">
        <f>'JULY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'JULY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'JULY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10" x14ac:dyDescent="0.25">
      <c r="A16" s="23" t="s">
        <v>106</v>
      </c>
      <c r="B16" s="13" t="s">
        <v>46</v>
      </c>
      <c r="C16" s="14"/>
      <c r="D16" s="15">
        <f>'JULY 21'!H16:H30</f>
        <v>0</v>
      </c>
      <c r="E16" s="18">
        <v>2000</v>
      </c>
      <c r="F16" s="16">
        <f t="shared" si="0"/>
        <v>2000</v>
      </c>
      <c r="G16" s="16">
        <f>1000</f>
        <v>1000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v>2000</v>
      </c>
      <c r="E17" s="18">
        <v>2000</v>
      </c>
      <c r="F17" s="16">
        <f t="shared" si="0"/>
        <v>4000</v>
      </c>
      <c r="G17" s="16">
        <f>1000</f>
        <v>1000</v>
      </c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'JULY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0" x14ac:dyDescent="0.25">
      <c r="A19" s="19" t="s">
        <v>139</v>
      </c>
      <c r="B19" s="13" t="s">
        <v>49</v>
      </c>
      <c r="C19" s="14"/>
      <c r="D19" s="15">
        <f>'JULY 21'!H19:H33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3500</v>
      </c>
      <c r="E20" s="27">
        <f t="shared" si="2"/>
        <v>25000</v>
      </c>
      <c r="F20" s="16">
        <f t="shared" si="2"/>
        <v>28500</v>
      </c>
      <c r="G20" s="16">
        <f>SUM(G6:G19)</f>
        <v>20700</v>
      </c>
      <c r="H20" s="17">
        <f>SUM(H6:H19)</f>
        <v>7800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19</v>
      </c>
      <c r="B26" s="38">
        <f>E20</f>
        <v>25000</v>
      </c>
      <c r="C26" s="26"/>
      <c r="D26" s="26"/>
      <c r="E26" s="26" t="s">
        <v>19</v>
      </c>
      <c r="F26" s="38">
        <f>G20</f>
        <v>20700</v>
      </c>
      <c r="G26" s="26"/>
      <c r="H26" s="26"/>
      <c r="I26" s="34"/>
    </row>
    <row r="27" spans="1:10" x14ac:dyDescent="0.25">
      <c r="A27" s="26" t="s">
        <v>20</v>
      </c>
      <c r="B27" s="38">
        <f>'JULY 21'!D38</f>
        <v>223</v>
      </c>
      <c r="C27" s="26"/>
      <c r="D27" s="26"/>
      <c r="E27" s="26" t="s">
        <v>20</v>
      </c>
      <c r="F27" s="38">
        <f>'JULY 21'!H38</f>
        <v>-3277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  <c r="J30" s="49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 s="49"/>
    </row>
    <row r="33" spans="1:10" x14ac:dyDescent="0.25">
      <c r="A33" s="40" t="s">
        <v>140</v>
      </c>
      <c r="C33">
        <v>12000</v>
      </c>
      <c r="D33" s="42"/>
      <c r="E33" s="40" t="s">
        <v>140</v>
      </c>
      <c r="G33">
        <v>12000</v>
      </c>
      <c r="H33" s="26"/>
      <c r="I33" s="3"/>
      <c r="J33" s="49"/>
    </row>
    <row r="34" spans="1:10" x14ac:dyDescent="0.25">
      <c r="A34" s="40" t="s">
        <v>141</v>
      </c>
      <c r="B34" s="39"/>
      <c r="C34" s="26">
        <v>10697</v>
      </c>
      <c r="D34" s="26"/>
      <c r="E34" s="40" t="s">
        <v>141</v>
      </c>
      <c r="F34" s="39"/>
      <c r="G34" s="26">
        <v>10697</v>
      </c>
      <c r="H34" s="26"/>
      <c r="I34" s="34"/>
      <c r="J34" s="49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22723</v>
      </c>
      <c r="C38" s="44">
        <f>SUM(C32:C37)</f>
        <v>22697</v>
      </c>
      <c r="D38" s="44">
        <f>B38-C38</f>
        <v>26</v>
      </c>
      <c r="E38" s="37" t="s">
        <v>26</v>
      </c>
      <c r="F38" s="44">
        <f>F26+F27+F29+F28-G30</f>
        <v>14923</v>
      </c>
      <c r="G38" s="44">
        <f>SUM(G32:G37)</f>
        <v>22697</v>
      </c>
      <c r="H38" s="44">
        <f>F38-G38</f>
        <v>-7774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4" workbookViewId="0">
      <selection activeCell="H19" sqref="H19"/>
    </sheetView>
  </sheetViews>
  <sheetFormatPr defaultRowHeight="15" x14ac:dyDescent="0.25"/>
  <cols>
    <col min="1" max="1" width="17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'AUGUST 21'!H6:H20</f>
        <v>0</v>
      </c>
      <c r="E6" s="16">
        <v>3000</v>
      </c>
      <c r="F6" s="16">
        <f>C6+D6+E6</f>
        <v>3000</v>
      </c>
      <c r="G6" s="16">
        <f>3000</f>
        <v>3000</v>
      </c>
      <c r="H6" s="17">
        <f>F6-G6</f>
        <v>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'AUGUST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8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'AUGUST 21'!H9:H23</f>
        <v>1300</v>
      </c>
      <c r="E9" s="18">
        <v>2000</v>
      </c>
      <c r="F9" s="16">
        <f t="shared" si="0"/>
        <v>3300</v>
      </c>
      <c r="G9" s="19"/>
      <c r="H9" s="17">
        <f t="shared" si="1"/>
        <v>3300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'AUGUST 21'!H10:H24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'AUGUST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'AUGUST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'AUGUST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'AUGUST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'AUGUST 21'!H15:H29</f>
        <v>2000</v>
      </c>
      <c r="E15" s="18">
        <v>2000</v>
      </c>
      <c r="F15" s="16">
        <f t="shared" si="0"/>
        <v>4000</v>
      </c>
      <c r="G15" s="16">
        <v>4000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'AUGUST 21'!H16:H30</f>
        <v>1000</v>
      </c>
      <c r="E16" s="18">
        <v>2000</v>
      </c>
      <c r="F16" s="16">
        <f t="shared" si="0"/>
        <v>3000</v>
      </c>
      <c r="G16" s="16">
        <f>1000</f>
        <v>1000</v>
      </c>
      <c r="H16" s="17">
        <f t="shared" si="1"/>
        <v>2000</v>
      </c>
      <c r="I16" s="15"/>
    </row>
    <row r="17" spans="1:11" x14ac:dyDescent="0.25">
      <c r="A17" s="12" t="s">
        <v>127</v>
      </c>
      <c r="B17" s="13" t="s">
        <v>47</v>
      </c>
      <c r="C17" s="14"/>
      <c r="D17" s="15">
        <f>'AUGUST 21'!H17:H31</f>
        <v>3000</v>
      </c>
      <c r="E17" s="18">
        <v>2000</v>
      </c>
      <c r="F17" s="16">
        <f t="shared" si="0"/>
        <v>5000</v>
      </c>
      <c r="G17" s="16">
        <f>2000</f>
        <v>2000</v>
      </c>
      <c r="H17" s="17">
        <f t="shared" si="1"/>
        <v>3000</v>
      </c>
      <c r="I17" s="15"/>
    </row>
    <row r="18" spans="1:11" x14ac:dyDescent="0.25">
      <c r="A18" s="24" t="s">
        <v>112</v>
      </c>
      <c r="B18" s="13" t="s">
        <v>48</v>
      </c>
      <c r="C18" s="14"/>
      <c r="D18" s="15">
        <f>'AUGUST 21'!H18:H32</f>
        <v>500</v>
      </c>
      <c r="E18" s="18">
        <v>2000</v>
      </c>
      <c r="F18" s="16">
        <f t="shared" si="0"/>
        <v>2500</v>
      </c>
      <c r="G18" s="16">
        <v>2000</v>
      </c>
      <c r="H18" s="17">
        <f t="shared" si="1"/>
        <v>500</v>
      </c>
      <c r="I18" s="15"/>
    </row>
    <row r="19" spans="1:11" x14ac:dyDescent="0.25">
      <c r="A19" s="19" t="s">
        <v>139</v>
      </c>
      <c r="B19" s="13" t="s">
        <v>49</v>
      </c>
      <c r="C19" s="14"/>
      <c r="D19" s="15">
        <f>'AUGUST 21'!H19:H33</f>
        <v>0</v>
      </c>
      <c r="E19" s="18">
        <v>2000</v>
      </c>
      <c r="F19" s="16">
        <f t="shared" si="0"/>
        <v>2000</v>
      </c>
      <c r="G19" s="16"/>
      <c r="H19" s="17"/>
      <c r="I19" s="15"/>
      <c r="J19" t="s">
        <v>56</v>
      </c>
    </row>
    <row r="20" spans="1:11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7800</v>
      </c>
      <c r="E20" s="27">
        <f t="shared" si="2"/>
        <v>25000</v>
      </c>
      <c r="F20" s="16">
        <f t="shared" si="2"/>
        <v>32800</v>
      </c>
      <c r="G20" s="16">
        <f>SUM(G6:G19)</f>
        <v>22000</v>
      </c>
      <c r="H20" s="17">
        <f>SUM(H6:H19)</f>
        <v>8800</v>
      </c>
      <c r="I20" s="15">
        <f t="shared" si="2"/>
        <v>0</v>
      </c>
    </row>
    <row r="21" spans="1:11" x14ac:dyDescent="0.25">
      <c r="G21" s="16"/>
      <c r="H21" s="28"/>
      <c r="I21" s="3"/>
    </row>
    <row r="22" spans="1:11" x14ac:dyDescent="0.25">
      <c r="G22" s="16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142</v>
      </c>
      <c r="B26" s="38">
        <f>E20</f>
        <v>25000</v>
      </c>
      <c r="C26" s="26"/>
      <c r="D26" s="26"/>
      <c r="E26" s="26" t="s">
        <v>142</v>
      </c>
      <c r="F26" s="38">
        <f>G20</f>
        <v>22000</v>
      </c>
      <c r="G26" s="26"/>
      <c r="H26" s="26"/>
      <c r="I26" s="34"/>
    </row>
    <row r="27" spans="1:11" x14ac:dyDescent="0.25">
      <c r="A27" s="26" t="s">
        <v>20</v>
      </c>
      <c r="B27" s="38"/>
      <c r="C27" s="26"/>
      <c r="D27" s="26"/>
      <c r="E27" s="26" t="s">
        <v>20</v>
      </c>
      <c r="F27" s="38">
        <f>'AUGUST 21'!H38</f>
        <v>-7774</v>
      </c>
      <c r="G27" s="26"/>
      <c r="H27" s="26"/>
      <c r="I27" s="34"/>
    </row>
    <row r="28" spans="1:11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1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K32" s="49"/>
    </row>
    <row r="33" spans="1:11" x14ac:dyDescent="0.25">
      <c r="A33" s="40" t="s">
        <v>144</v>
      </c>
      <c r="C33">
        <v>15100</v>
      </c>
      <c r="D33" s="42"/>
      <c r="E33" s="40" t="s">
        <v>144</v>
      </c>
      <c r="G33">
        <v>15100</v>
      </c>
      <c r="H33" s="26"/>
      <c r="I33" s="3"/>
      <c r="K33" s="49"/>
    </row>
    <row r="34" spans="1:11" x14ac:dyDescent="0.25">
      <c r="A34" s="40" t="s">
        <v>65</v>
      </c>
      <c r="B34" s="39"/>
      <c r="C34" s="26">
        <v>4051</v>
      </c>
      <c r="D34" s="26"/>
      <c r="E34" s="40" t="s">
        <v>65</v>
      </c>
      <c r="F34" s="39"/>
      <c r="G34" s="26">
        <v>4051</v>
      </c>
      <c r="H34" s="26"/>
      <c r="I34" s="34"/>
    </row>
    <row r="35" spans="1:11" x14ac:dyDescent="0.25">
      <c r="A35" s="40" t="s">
        <v>146</v>
      </c>
      <c r="B35" s="39"/>
      <c r="C35" s="26">
        <v>2000</v>
      </c>
      <c r="D35" s="26"/>
      <c r="E35" s="40"/>
      <c r="F35" s="39"/>
      <c r="G35" s="26"/>
      <c r="H35" s="26"/>
      <c r="I35" s="43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22500</v>
      </c>
      <c r="C38" s="44">
        <f>SUM(C32:C37)</f>
        <v>21151</v>
      </c>
      <c r="D38" s="44">
        <f>B38-C38</f>
        <v>1349</v>
      </c>
      <c r="E38" s="37" t="s">
        <v>26</v>
      </c>
      <c r="F38" s="44">
        <f>F26+F27+F29+F28-G30</f>
        <v>11726</v>
      </c>
      <c r="G38" s="44">
        <f>SUM(G32:G37)</f>
        <v>19151</v>
      </c>
      <c r="H38" s="44">
        <f>F38-G38</f>
        <v>-7425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workbookViewId="0">
      <selection activeCell="A19" sqref="A19:XFD19"/>
    </sheetView>
  </sheetViews>
  <sheetFormatPr defaultRowHeight="15" x14ac:dyDescent="0.25"/>
  <cols>
    <col min="1" max="1" width="19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'SEPT 21'!H6:H20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'SEPT 21'!H7:H21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'SEPT 21'!H8:H22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'SEPT 21'!H9:H23</f>
        <v>3300</v>
      </c>
      <c r="E9" s="18">
        <v>2000</v>
      </c>
      <c r="F9" s="16">
        <f t="shared" si="0"/>
        <v>5300</v>
      </c>
      <c r="G9" s="19">
        <f>500+1000+1000</f>
        <v>2500</v>
      </c>
      <c r="H9" s="17">
        <f t="shared" si="1"/>
        <v>2800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'SEPT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62</v>
      </c>
      <c r="B11" s="13" t="s">
        <v>41</v>
      </c>
      <c r="C11" s="14"/>
      <c r="D11" s="15">
        <f>'SEPT 21'!H11:H25</f>
        <v>0</v>
      </c>
      <c r="E11" s="18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'SEPT 21'!H12:H26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'SEPT 21'!H13:H27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'SEPT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'SEPT 21'!H15:H29</f>
        <v>0</v>
      </c>
      <c r="E15" s="18">
        <v>2000</v>
      </c>
      <c r="F15" s="16">
        <f t="shared" si="0"/>
        <v>2000</v>
      </c>
      <c r="G15" s="16"/>
      <c r="H15" s="17">
        <f t="shared" si="1"/>
        <v>2000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'SEPT 21'!H16:H30</f>
        <v>2000</v>
      </c>
      <c r="E16" s="18">
        <v>2000</v>
      </c>
      <c r="F16" s="16">
        <f t="shared" si="0"/>
        <v>4000</v>
      </c>
      <c r="G16" s="16">
        <f>800+1000</f>
        <v>1800</v>
      </c>
      <c r="H16" s="17">
        <f t="shared" si="1"/>
        <v>2200</v>
      </c>
      <c r="I16" s="15"/>
    </row>
    <row r="17" spans="1:9" x14ac:dyDescent="0.25">
      <c r="A17" s="12" t="s">
        <v>127</v>
      </c>
      <c r="B17" s="13" t="s">
        <v>47</v>
      </c>
      <c r="C17" s="14"/>
      <c r="D17" s="15">
        <f>'SEPT 21'!H17:H31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'SEPT 21'!H18:H32</f>
        <v>500</v>
      </c>
      <c r="E18" s="18">
        <v>2000</v>
      </c>
      <c r="F18" s="16">
        <f t="shared" si="0"/>
        <v>2500</v>
      </c>
      <c r="G18" s="16">
        <v>2500</v>
      </c>
      <c r="H18" s="17">
        <f t="shared" si="1"/>
        <v>0</v>
      </c>
      <c r="I18" s="15"/>
    </row>
    <row r="19" spans="1:9" x14ac:dyDescent="0.25">
      <c r="A19" s="19" t="s">
        <v>148</v>
      </c>
      <c r="B19" s="13" t="s">
        <v>49</v>
      </c>
      <c r="C19" s="14"/>
      <c r="D19" s="15"/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8800</v>
      </c>
      <c r="E20" s="27">
        <f t="shared" si="2"/>
        <v>23000</v>
      </c>
      <c r="F20" s="16">
        <f t="shared" si="2"/>
        <v>31800</v>
      </c>
      <c r="G20" s="16">
        <f>SUM(G6:G19)</f>
        <v>18800</v>
      </c>
      <c r="H20" s="17">
        <f>SUM(H6:H19)</f>
        <v>13000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152</v>
      </c>
      <c r="B26" s="38">
        <f>E20</f>
        <v>23000</v>
      </c>
      <c r="C26" s="26"/>
      <c r="D26" s="26"/>
      <c r="E26" s="26" t="s">
        <v>152</v>
      </c>
      <c r="F26" s="38">
        <f>G20</f>
        <v>18800</v>
      </c>
      <c r="G26" s="26"/>
      <c r="H26" s="26"/>
      <c r="I26" s="34"/>
    </row>
    <row r="27" spans="1:9" x14ac:dyDescent="0.25">
      <c r="A27" s="26" t="s">
        <v>20</v>
      </c>
      <c r="B27" s="38">
        <f>'SEPT 21'!D38</f>
        <v>1349</v>
      </c>
      <c r="C27" s="26"/>
      <c r="D27" s="26"/>
      <c r="E27" s="26" t="s">
        <v>20</v>
      </c>
      <c r="F27" s="38">
        <f>'SEPT 21'!H38</f>
        <v>-7425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2300</v>
      </c>
      <c r="D30" s="26"/>
      <c r="E30" s="26" t="s">
        <v>22</v>
      </c>
      <c r="F30" s="39">
        <v>0.1</v>
      </c>
      <c r="G30" s="38">
        <f>F30*B26</f>
        <v>2300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9" x14ac:dyDescent="0.25">
      <c r="A33" s="40" t="s">
        <v>147</v>
      </c>
      <c r="C33">
        <v>15097</v>
      </c>
      <c r="D33" s="42"/>
      <c r="E33" s="40" t="s">
        <v>147</v>
      </c>
      <c r="G33">
        <v>15097</v>
      </c>
      <c r="H33" s="26"/>
      <c r="I33" s="3"/>
    </row>
    <row r="34" spans="1:9" x14ac:dyDescent="0.25">
      <c r="A34" s="40" t="s">
        <v>149</v>
      </c>
      <c r="B34" s="39"/>
      <c r="C34" s="26">
        <v>2500</v>
      </c>
      <c r="D34" s="26"/>
      <c r="E34" s="40" t="s">
        <v>149</v>
      </c>
      <c r="F34" s="39"/>
      <c r="G34" s="26">
        <v>2500</v>
      </c>
      <c r="H34" s="26"/>
      <c r="I34" s="34"/>
    </row>
    <row r="35" spans="1:9" x14ac:dyDescent="0.25">
      <c r="A35" s="40" t="s">
        <v>150</v>
      </c>
      <c r="B35" s="39"/>
      <c r="C35" s="26">
        <v>4900</v>
      </c>
      <c r="D35" s="26"/>
      <c r="E35" s="40" t="s">
        <v>150</v>
      </c>
      <c r="F35" s="39"/>
      <c r="G35" s="26">
        <v>4900</v>
      </c>
      <c r="H35" s="26"/>
      <c r="I35" s="43"/>
    </row>
    <row r="36" spans="1:9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9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9" x14ac:dyDescent="0.25">
      <c r="A38" s="37" t="s">
        <v>26</v>
      </c>
      <c r="B38" s="44">
        <f>B29+B26+B27+B28-C30</f>
        <v>22049</v>
      </c>
      <c r="C38" s="44">
        <f>SUM(C32:C37)</f>
        <v>22497</v>
      </c>
      <c r="D38" s="44">
        <f>B38-C38</f>
        <v>-448</v>
      </c>
      <c r="E38" s="37" t="s">
        <v>26</v>
      </c>
      <c r="F38" s="44">
        <f>F26+F27+F29+F28-G30</f>
        <v>9075</v>
      </c>
      <c r="G38" s="44">
        <f>SUM(G32:G37)</f>
        <v>22497</v>
      </c>
      <c r="H38" s="44">
        <f>F38-G38</f>
        <v>-13422</v>
      </c>
      <c r="I38" s="43"/>
    </row>
    <row r="39" spans="1:9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9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17" sqref="E17"/>
    </sheetView>
  </sheetViews>
  <sheetFormatPr defaultRowHeight="15" x14ac:dyDescent="0.25"/>
  <cols>
    <col min="1" max="1" width="18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'OCTOBER 21'!H6:H19</f>
        <v>3000</v>
      </c>
      <c r="E6" s="16">
        <v>3000</v>
      </c>
      <c r="F6" s="16">
        <f>C6+D6+E6</f>
        <v>6000</v>
      </c>
      <c r="G6" s="16">
        <v>5000</v>
      </c>
      <c r="H6" s="17">
        <f>F6-G6</f>
        <v>1000</v>
      </c>
      <c r="I6" s="15"/>
    </row>
    <row r="7" spans="1:9" x14ac:dyDescent="0.25">
      <c r="A7" s="51" t="s">
        <v>70</v>
      </c>
      <c r="B7" s="13" t="s">
        <v>37</v>
      </c>
      <c r="C7" s="14"/>
      <c r="D7" s="15">
        <f>'OCTOBER 21'!H7:H20</f>
        <v>0</v>
      </c>
      <c r="E7" s="18">
        <v>1000</v>
      </c>
      <c r="F7" s="16">
        <f t="shared" ref="F7:F19" si="0">C7+D7+E7</f>
        <v>1000</v>
      </c>
      <c r="G7" s="19">
        <v>1000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21'!H8:H21</f>
        <v>0</v>
      </c>
      <c r="E8" s="18">
        <v>2000</v>
      </c>
      <c r="F8" s="16">
        <f t="shared" si="0"/>
        <v>2000</v>
      </c>
      <c r="G8" s="19">
        <v>2000</v>
      </c>
      <c r="H8" s="17">
        <f t="shared" si="1"/>
        <v>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'OCTOBER 21'!H9:H22</f>
        <v>2800</v>
      </c>
      <c r="E9" s="18">
        <v>2000</v>
      </c>
      <c r="F9" s="16">
        <f t="shared" si="0"/>
        <v>4800</v>
      </c>
      <c r="G9" s="19"/>
      <c r="H9" s="17">
        <f t="shared" si="1"/>
        <v>4800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'OCTOBER 21'!H10:H23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50" t="s">
        <v>154</v>
      </c>
      <c r="B11" s="13" t="s">
        <v>41</v>
      </c>
      <c r="C11" s="14"/>
      <c r="D11" s="15">
        <f>'OCTOBER 21'!H11:H24</f>
        <v>0</v>
      </c>
      <c r="E11" s="18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'OCTOBER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'OCTOBER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21'!H14:H27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'OCTOBER 21'!H15:H28</f>
        <v>2000</v>
      </c>
      <c r="E15" s="18">
        <v>2000</v>
      </c>
      <c r="F15" s="16">
        <f t="shared" si="0"/>
        <v>4000</v>
      </c>
      <c r="G15" s="16"/>
      <c r="H15" s="17">
        <f t="shared" si="1"/>
        <v>4000</v>
      </c>
      <c r="I15" s="15"/>
    </row>
    <row r="16" spans="1:9" x14ac:dyDescent="0.25">
      <c r="A16" s="23" t="s">
        <v>153</v>
      </c>
      <c r="B16" s="13" t="s">
        <v>46</v>
      </c>
      <c r="C16" s="14"/>
      <c r="D16" s="15">
        <f>'OCTOBER 21'!H16:H29</f>
        <v>2200</v>
      </c>
      <c r="E16" s="18">
        <v>2000</v>
      </c>
      <c r="F16" s="16">
        <f t="shared" si="0"/>
        <v>4200</v>
      </c>
      <c r="G16" s="16">
        <f>1000+1200+1000</f>
        <v>3200</v>
      </c>
      <c r="H16" s="17">
        <f t="shared" si="1"/>
        <v>1000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'OCTOBER 21'!H17:H30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4" t="s">
        <v>112</v>
      </c>
      <c r="B18" s="13" t="s">
        <v>48</v>
      </c>
      <c r="C18" s="14"/>
      <c r="D18" s="15">
        <f>'OCTOBER 21'!H18:H31</f>
        <v>0</v>
      </c>
      <c r="E18" s="18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'OCTOBER 21'!H19:H32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13000</v>
      </c>
      <c r="E20" s="27">
        <f t="shared" si="2"/>
        <v>25000</v>
      </c>
      <c r="F20" s="16">
        <f t="shared" si="2"/>
        <v>38000</v>
      </c>
      <c r="G20" s="16">
        <f>SUM(G6:G19)</f>
        <v>24200</v>
      </c>
      <c r="H20" s="17">
        <f>SUM(H6:H19)</f>
        <v>13800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25000</v>
      </c>
      <c r="C26" s="26"/>
      <c r="D26" s="26"/>
      <c r="E26" s="26" t="s">
        <v>77</v>
      </c>
      <c r="F26" s="38">
        <f>G20</f>
        <v>24200</v>
      </c>
      <c r="G26" s="26"/>
      <c r="H26" s="26"/>
      <c r="I26" s="34"/>
    </row>
    <row r="27" spans="1:10" x14ac:dyDescent="0.25">
      <c r="A27" s="26" t="s">
        <v>20</v>
      </c>
      <c r="B27" s="38">
        <v>-500</v>
      </c>
      <c r="C27" s="26"/>
      <c r="D27" s="26"/>
      <c r="E27" s="26" t="s">
        <v>20</v>
      </c>
      <c r="F27" s="38">
        <f>'OCTOBER 21'!H38</f>
        <v>-13422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>
        <f>B26-C30</f>
        <v>22500</v>
      </c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J32">
        <v>500</v>
      </c>
    </row>
    <row r="33" spans="1:10" x14ac:dyDescent="0.25">
      <c r="A33" s="40" t="s">
        <v>82</v>
      </c>
      <c r="C33">
        <v>15000</v>
      </c>
      <c r="D33" s="42"/>
      <c r="E33" s="40" t="s">
        <v>82</v>
      </c>
      <c r="G33">
        <v>15000</v>
      </c>
      <c r="H33" s="26"/>
      <c r="I33" s="3"/>
      <c r="J33" s="49">
        <f>J31-J32</f>
        <v>22000</v>
      </c>
    </row>
    <row r="34" spans="1:10" x14ac:dyDescent="0.25">
      <c r="A34" s="40" t="s">
        <v>155</v>
      </c>
      <c r="B34" s="39"/>
      <c r="C34" s="26">
        <v>5000</v>
      </c>
      <c r="D34" s="26"/>
      <c r="E34" s="40" t="s">
        <v>155</v>
      </c>
      <c r="F34" s="39"/>
      <c r="G34" s="26">
        <v>5000</v>
      </c>
      <c r="H34" s="26"/>
      <c r="I34" s="34"/>
      <c r="J34">
        <f>C33</f>
        <v>15000</v>
      </c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>
        <f>J33-J34</f>
        <v>7000</v>
      </c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  <c r="J36">
        <v>5000</v>
      </c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>
        <f>J35-J36</f>
        <v>2000</v>
      </c>
    </row>
    <row r="38" spans="1:10" x14ac:dyDescent="0.25">
      <c r="A38" s="37" t="s">
        <v>26</v>
      </c>
      <c r="B38" s="44">
        <f>B29+B26+B27+B28-C30</f>
        <v>22000</v>
      </c>
      <c r="C38" s="44">
        <f>SUM(C32:C37)</f>
        <v>20000</v>
      </c>
      <c r="D38" s="44">
        <f>B38-C38</f>
        <v>2000</v>
      </c>
      <c r="E38" s="37" t="s">
        <v>26</v>
      </c>
      <c r="F38" s="44">
        <f>F26+F27+F29+F28-G30</f>
        <v>8278</v>
      </c>
      <c r="G38" s="44">
        <f>SUM(G32:G37)</f>
        <v>20000</v>
      </c>
      <c r="H38" s="44">
        <f>F38-G38</f>
        <v>-11722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topLeftCell="A4" workbookViewId="0">
      <selection activeCell="K29" sqref="K29"/>
    </sheetView>
  </sheetViews>
  <sheetFormatPr defaultRowHeight="15" x14ac:dyDescent="0.25"/>
  <cols>
    <col min="1" max="1" width="24" customWidth="1"/>
    <col min="5" max="5" width="13.71093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23" t="s">
        <v>136</v>
      </c>
      <c r="B6" s="13" t="s">
        <v>36</v>
      </c>
      <c r="C6" s="14"/>
      <c r="D6" s="15">
        <f>'NOVEMBER 21'!H6</f>
        <v>1000</v>
      </c>
      <c r="E6" s="16">
        <v>3000</v>
      </c>
      <c r="F6" s="16">
        <f>C6+D6+E6</f>
        <v>4000</v>
      </c>
      <c r="G6" s="16"/>
      <c r="H6" s="17">
        <f>F6-G6</f>
        <v>4000</v>
      </c>
      <c r="I6" s="15"/>
    </row>
    <row r="7" spans="1:9" x14ac:dyDescent="0.25">
      <c r="A7" s="3" t="s">
        <v>70</v>
      </c>
      <c r="B7" s="13" t="s">
        <v>37</v>
      </c>
      <c r="C7" s="14"/>
      <c r="D7" s="15">
        <f>'NOVEMBER 21'!H7</f>
        <v>0</v>
      </c>
      <c r="E7" s="18">
        <v>1000</v>
      </c>
      <c r="F7" s="16">
        <f t="shared" ref="F7:F19" si="0">C7+D7+E7</f>
        <v>1000</v>
      </c>
      <c r="G7" s="19"/>
      <c r="H7" s="17">
        <f t="shared" ref="H7:H19" si="1">F7-G7</f>
        <v>1000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'NOVEMBER 21'!H8</f>
        <v>0</v>
      </c>
      <c r="E8" s="18">
        <v>2000</v>
      </c>
      <c r="F8" s="16">
        <f t="shared" si="0"/>
        <v>2000</v>
      </c>
      <c r="G8" s="19"/>
      <c r="H8" s="17">
        <f t="shared" si="1"/>
        <v>2000</v>
      </c>
      <c r="I8" s="15"/>
    </row>
    <row r="9" spans="1:9" x14ac:dyDescent="0.25">
      <c r="A9" s="20" t="s">
        <v>129</v>
      </c>
      <c r="B9" s="13" t="s">
        <v>39</v>
      </c>
      <c r="C9" s="14"/>
      <c r="D9" s="15">
        <f>'NOVEMBER 21'!H9</f>
        <v>4800</v>
      </c>
      <c r="E9" s="18">
        <v>2000</v>
      </c>
      <c r="F9" s="16">
        <f t="shared" si="0"/>
        <v>6800</v>
      </c>
      <c r="G9" s="19"/>
      <c r="H9" s="17">
        <f t="shared" si="1"/>
        <v>6800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'NOVEMBER 21'!H10</f>
        <v>0</v>
      </c>
      <c r="E10" s="18">
        <v>2000</v>
      </c>
      <c r="F10" s="16">
        <f>C10+D10+E10</f>
        <v>2000</v>
      </c>
      <c r="G10" s="16"/>
      <c r="H10" s="17">
        <f t="shared" si="1"/>
        <v>2000</v>
      </c>
      <c r="I10" s="15"/>
    </row>
    <row r="11" spans="1:9" x14ac:dyDescent="0.25">
      <c r="A11" s="23" t="s">
        <v>154</v>
      </c>
      <c r="B11" s="13" t="s">
        <v>41</v>
      </c>
      <c r="C11" s="14"/>
      <c r="D11" s="15">
        <f>'NOVEMBER 21'!H11</f>
        <v>0</v>
      </c>
      <c r="E11" s="18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4" t="s">
        <v>62</v>
      </c>
      <c r="B12" s="13" t="s">
        <v>42</v>
      </c>
      <c r="C12" s="14"/>
      <c r="D12" s="15">
        <f>'NOVEMBER 21'!H12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52" t="s">
        <v>62</v>
      </c>
      <c r="B13" s="13" t="s">
        <v>43</v>
      </c>
      <c r="C13" s="14"/>
      <c r="D13" s="15">
        <f>'NOVEMBER 21'!H13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'NOVEMBER 21'!H14</f>
        <v>0</v>
      </c>
      <c r="E14" s="18">
        <v>5000</v>
      </c>
      <c r="F14" s="16">
        <f t="shared" si="0"/>
        <v>5000</v>
      </c>
      <c r="G14" s="16"/>
      <c r="H14" s="17">
        <f t="shared" si="1"/>
        <v>5000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'NOVEMBER 21'!H15</f>
        <v>4000</v>
      </c>
      <c r="E15" s="18">
        <v>2000</v>
      </c>
      <c r="F15" s="16">
        <f t="shared" si="0"/>
        <v>6000</v>
      </c>
      <c r="G15" s="16"/>
      <c r="H15" s="17">
        <f t="shared" si="1"/>
        <v>6000</v>
      </c>
      <c r="I15" s="15"/>
    </row>
    <row r="16" spans="1:9" x14ac:dyDescent="0.25">
      <c r="A16" s="23" t="s">
        <v>153</v>
      </c>
      <c r="B16" s="13" t="s">
        <v>46</v>
      </c>
      <c r="C16" s="14"/>
      <c r="D16" s="15">
        <f>'NOVEMBER 21'!H16</f>
        <v>1000</v>
      </c>
      <c r="E16" s="18">
        <v>2000</v>
      </c>
      <c r="F16" s="16">
        <f t="shared" si="0"/>
        <v>3000</v>
      </c>
      <c r="G16" s="16"/>
      <c r="H16" s="17">
        <f t="shared" si="1"/>
        <v>3000</v>
      </c>
      <c r="I16" s="15"/>
    </row>
    <row r="17" spans="1:10" x14ac:dyDescent="0.25">
      <c r="A17" s="12" t="s">
        <v>127</v>
      </c>
      <c r="B17" s="13" t="s">
        <v>47</v>
      </c>
      <c r="C17" s="14"/>
      <c r="D17" s="15">
        <f>'NOVEMBER 21'!H17</f>
        <v>3000</v>
      </c>
      <c r="E17" s="18"/>
      <c r="F17" s="16">
        <f t="shared" si="0"/>
        <v>3000</v>
      </c>
      <c r="G17" s="16"/>
      <c r="H17" s="17">
        <f t="shared" si="1"/>
        <v>3000</v>
      </c>
      <c r="I17" s="15"/>
    </row>
    <row r="18" spans="1:10" x14ac:dyDescent="0.25">
      <c r="A18" s="22" t="s">
        <v>112</v>
      </c>
      <c r="B18" s="13" t="s">
        <v>48</v>
      </c>
      <c r="C18" s="14"/>
      <c r="D18" s="15">
        <f>'NOVEMBER 21'!H18</f>
        <v>0</v>
      </c>
      <c r="E18" s="18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0" x14ac:dyDescent="0.25">
      <c r="A19" s="19" t="s">
        <v>148</v>
      </c>
      <c r="B19" s="13" t="s">
        <v>49</v>
      </c>
      <c r="C19" s="14"/>
      <c r="D19" s="15">
        <f>'NOVEMBER 21'!H19</f>
        <v>0</v>
      </c>
      <c r="E19" s="18">
        <v>2000</v>
      </c>
      <c r="F19" s="16">
        <f t="shared" si="0"/>
        <v>2000</v>
      </c>
      <c r="G19" s="16"/>
      <c r="H19" s="17">
        <f t="shared" si="1"/>
        <v>2000</v>
      </c>
      <c r="I19" s="15"/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13800</v>
      </c>
      <c r="E20" s="27">
        <f t="shared" si="2"/>
        <v>25000</v>
      </c>
      <c r="F20" s="16">
        <f t="shared" si="2"/>
        <v>38800</v>
      </c>
      <c r="G20" s="16">
        <f>SUM(G6:G19)</f>
        <v>0</v>
      </c>
      <c r="H20" s="17">
        <f>SUM(H6:H19)</f>
        <v>38800</v>
      </c>
      <c r="I20" s="15">
        <f t="shared" si="2"/>
        <v>0</v>
      </c>
    </row>
    <row r="21" spans="1:10" x14ac:dyDescent="0.25">
      <c r="G21" s="16"/>
      <c r="H21" s="28"/>
      <c r="I21" s="3"/>
    </row>
    <row r="22" spans="1:10" x14ac:dyDescent="0.25">
      <c r="G22" s="16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25000</v>
      </c>
      <c r="C26" s="26"/>
      <c r="D26" s="26"/>
      <c r="E26" s="26" t="s">
        <v>85</v>
      </c>
      <c r="F26" s="38">
        <f>G20</f>
        <v>0</v>
      </c>
      <c r="G26" s="26"/>
      <c r="H26" s="26"/>
      <c r="I26" s="34"/>
    </row>
    <row r="27" spans="1:10" x14ac:dyDescent="0.25">
      <c r="A27" s="26" t="s">
        <v>20</v>
      </c>
      <c r="B27" s="38">
        <f>'NOVEMBER 21'!D38</f>
        <v>2000</v>
      </c>
      <c r="C27" s="26"/>
      <c r="D27" s="26"/>
      <c r="E27" s="26" t="s">
        <v>20</v>
      </c>
      <c r="F27" s="38">
        <f>'NOVEMBER 21'!H38</f>
        <v>-11722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2500</v>
      </c>
      <c r="D30" s="26"/>
      <c r="E30" s="26" t="s">
        <v>22</v>
      </c>
      <c r="F30" s="39">
        <v>0.1</v>
      </c>
      <c r="G30" s="38">
        <f>F30*B26</f>
        <v>2500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J31" s="49">
        <f>B26-C30</f>
        <v>22500</v>
      </c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/>
      <c r="D33" s="42"/>
      <c r="E33" s="40"/>
      <c r="H33" s="26"/>
      <c r="I33" s="3"/>
      <c r="J33" s="49"/>
    </row>
    <row r="34" spans="1:10" x14ac:dyDescent="0.25">
      <c r="A34" s="40"/>
      <c r="B34" s="39"/>
      <c r="C34" s="26"/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49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  <c r="J37" s="49"/>
    </row>
    <row r="38" spans="1:10" x14ac:dyDescent="0.25">
      <c r="A38" s="37" t="s">
        <v>26</v>
      </c>
      <c r="B38" s="44">
        <f>B29+B26+B27+B28-C30</f>
        <v>24500</v>
      </c>
      <c r="C38" s="44">
        <f>SUM(C32:C37)</f>
        <v>0</v>
      </c>
      <c r="D38" s="44">
        <f>B38-C38</f>
        <v>24500</v>
      </c>
      <c r="E38" s="37" t="s">
        <v>26</v>
      </c>
      <c r="F38" s="44">
        <f>F26+F27+F29+F28-G30</f>
        <v>-14222</v>
      </c>
      <c r="G38" s="44">
        <f>SUM(G32:G37)</f>
        <v>0</v>
      </c>
      <c r="H38" s="44">
        <f>F38-G38</f>
        <v>-14222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B30" sqref="B30"/>
    </sheetView>
  </sheetViews>
  <sheetFormatPr defaultRowHeight="15" x14ac:dyDescent="0.25"/>
  <cols>
    <col min="1" max="1" width="13.7109375" customWidth="1"/>
    <col min="8" max="8" width="7.7109375" customWidth="1"/>
    <col min="9" max="9" width="7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52</v>
      </c>
      <c r="B6" s="13" t="s">
        <v>36</v>
      </c>
      <c r="C6" s="14"/>
      <c r="D6" s="15">
        <f>'AUGUST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'AUGUST 20'!H7:H21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'AUGUST 20'!H8:H22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217</v>
      </c>
    </row>
    <row r="9" spans="1:9" x14ac:dyDescent="0.25">
      <c r="A9" s="20" t="s">
        <v>73</v>
      </c>
      <c r="B9" s="13" t="s">
        <v>39</v>
      </c>
      <c r="C9" s="14"/>
      <c r="D9" s="15">
        <f>'AUGUST 20'!H9:H23</f>
        <v>0</v>
      </c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'AUGUST 20'!H10:H24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'AUGUST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32</v>
      </c>
      <c r="B12" s="13" t="s">
        <v>42</v>
      </c>
      <c r="C12" s="14"/>
      <c r="D12" s="15">
        <f>'AUGUST 20'!H12:H26</f>
        <v>5000</v>
      </c>
      <c r="E12" s="18">
        <v>5000</v>
      </c>
      <c r="F12" s="16">
        <f t="shared" si="0"/>
        <v>10000</v>
      </c>
      <c r="G12" s="16"/>
      <c r="H12" s="17">
        <f t="shared" si="1"/>
        <v>10000</v>
      </c>
      <c r="I12" s="15"/>
    </row>
    <row r="13" spans="1:9" x14ac:dyDescent="0.25">
      <c r="A13" s="21" t="s">
        <v>32</v>
      </c>
      <c r="B13" s="13" t="s">
        <v>43</v>
      </c>
      <c r="C13" s="14"/>
      <c r="D13" s="15">
        <f>'AUGUST 20'!H13:H27</f>
        <v>5000</v>
      </c>
      <c r="E13" s="18">
        <v>5000</v>
      </c>
      <c r="F13" s="16">
        <f t="shared" si="0"/>
        <v>10000</v>
      </c>
      <c r="G13" s="16"/>
      <c r="H13" s="17">
        <f t="shared" si="1"/>
        <v>10000</v>
      </c>
      <c r="I13" s="15"/>
    </row>
    <row r="14" spans="1:9" x14ac:dyDescent="0.25">
      <c r="A14" s="21" t="s">
        <v>69</v>
      </c>
      <c r="B14" s="13" t="s">
        <v>44</v>
      </c>
      <c r="C14" s="14">
        <v>5000</v>
      </c>
      <c r="D14" s="15">
        <f>'AUGUST 20'!H14:H28</f>
        <v>0</v>
      </c>
      <c r="E14" s="18">
        <v>5000</v>
      </c>
      <c r="F14" s="16">
        <f t="shared" si="0"/>
        <v>10000</v>
      </c>
      <c r="G14" s="16">
        <v>10000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'AUGUST 20'!H15:H29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>
        <v>2000</v>
      </c>
      <c r="D16" s="15"/>
      <c r="E16" s="18">
        <v>2000</v>
      </c>
      <c r="F16" s="16">
        <f t="shared" si="0"/>
        <v>4000</v>
      </c>
      <c r="G16" s="16">
        <v>3000</v>
      </c>
      <c r="H16" s="17">
        <f t="shared" si="1"/>
        <v>1000</v>
      </c>
      <c r="I16" s="15"/>
    </row>
    <row r="17" spans="1:11" x14ac:dyDescent="0.25">
      <c r="A17" s="12" t="s">
        <v>55</v>
      </c>
      <c r="B17" s="13" t="s">
        <v>47</v>
      </c>
      <c r="C17" s="14"/>
      <c r="D17" s="15">
        <f>'AUGUST 20'!H17:H31</f>
        <v>0</v>
      </c>
      <c r="E17" s="18">
        <v>2000</v>
      </c>
      <c r="F17" s="16">
        <f t="shared" si="0"/>
        <v>2000</v>
      </c>
      <c r="G17" s="16">
        <f>2000</f>
        <v>2000</v>
      </c>
      <c r="H17" s="17">
        <f t="shared" si="1"/>
        <v>0</v>
      </c>
      <c r="I17" s="15">
        <v>1000</v>
      </c>
    </row>
    <row r="18" spans="1:11" x14ac:dyDescent="0.25">
      <c r="A18" s="24" t="s">
        <v>35</v>
      </c>
      <c r="B18" s="13" t="s">
        <v>48</v>
      </c>
      <c r="C18" s="14"/>
      <c r="D18" s="15">
        <f>'AUGUST 20'!H18:H32</f>
        <v>1000</v>
      </c>
      <c r="E18" s="18">
        <v>2000</v>
      </c>
      <c r="F18" s="16">
        <f t="shared" si="0"/>
        <v>3000</v>
      </c>
      <c r="G18" s="16">
        <f>1500+500</f>
        <v>2000</v>
      </c>
      <c r="H18" s="17">
        <f>F18-G18</f>
        <v>1000</v>
      </c>
      <c r="I18" s="15"/>
    </row>
    <row r="19" spans="1:11" x14ac:dyDescent="0.25">
      <c r="A19" s="19" t="s">
        <v>50</v>
      </c>
      <c r="B19" s="13" t="s">
        <v>49</v>
      </c>
      <c r="C19" s="14"/>
      <c r="D19" s="15">
        <f>'AUGUST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80</v>
      </c>
    </row>
    <row r="20" spans="1:11" x14ac:dyDescent="0.25">
      <c r="A20" s="25" t="s">
        <v>26</v>
      </c>
      <c r="B20" s="26"/>
      <c r="C20" s="14">
        <f t="shared" ref="C20:I20" si="2">SUM(C6:C19)</f>
        <v>7000</v>
      </c>
      <c r="D20" s="48">
        <f t="shared" si="2"/>
        <v>11000</v>
      </c>
      <c r="E20" s="27">
        <f t="shared" si="2"/>
        <v>34000</v>
      </c>
      <c r="F20" s="16">
        <f t="shared" si="2"/>
        <v>52000</v>
      </c>
      <c r="G20" s="16">
        <f t="shared" si="2"/>
        <v>30000</v>
      </c>
      <c r="H20" s="16">
        <f>SUM(H6:H19)</f>
        <v>22000</v>
      </c>
      <c r="I20" s="15">
        <f t="shared" si="2"/>
        <v>1217</v>
      </c>
    </row>
    <row r="21" spans="1:11" x14ac:dyDescent="0.25">
      <c r="H21" s="28"/>
      <c r="I21" s="3"/>
    </row>
    <row r="23" spans="1:11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1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1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1" x14ac:dyDescent="0.25">
      <c r="A26" s="26" t="s">
        <v>61</v>
      </c>
      <c r="B26" s="38">
        <f>E20</f>
        <v>34000</v>
      </c>
      <c r="C26" s="26"/>
      <c r="D26" s="26"/>
      <c r="E26" s="26" t="s">
        <v>61</v>
      </c>
      <c r="F26" s="38">
        <f>G20</f>
        <v>30000</v>
      </c>
      <c r="G26" s="26"/>
      <c r="H26" s="26"/>
      <c r="I26" s="34"/>
    </row>
    <row r="27" spans="1:11" x14ac:dyDescent="0.25">
      <c r="A27" s="26" t="s">
        <v>20</v>
      </c>
      <c r="B27" s="38">
        <f>'AUGUST 20'!D38</f>
        <v>10163</v>
      </c>
      <c r="C27" s="26"/>
      <c r="D27" s="26"/>
      <c r="E27" s="26" t="s">
        <v>20</v>
      </c>
      <c r="F27" s="38">
        <f>'AUGUST 20'!H38</f>
        <v>-837</v>
      </c>
      <c r="G27" s="26"/>
      <c r="H27" s="26"/>
      <c r="I27" s="34"/>
    </row>
    <row r="28" spans="1:11" x14ac:dyDescent="0.25">
      <c r="A28" s="26" t="s">
        <v>63</v>
      </c>
      <c r="B28" s="38">
        <f>I20</f>
        <v>1217</v>
      </c>
      <c r="C28" s="26"/>
      <c r="D28" s="26"/>
      <c r="E28" s="26" t="s">
        <v>63</v>
      </c>
      <c r="F28" s="38">
        <f>I20</f>
        <v>1217</v>
      </c>
      <c r="G28" s="26"/>
      <c r="H28" s="26"/>
      <c r="I28" s="34" t="s">
        <v>21</v>
      </c>
      <c r="K28" s="39"/>
    </row>
    <row r="29" spans="1:11" x14ac:dyDescent="0.25">
      <c r="A29" s="26" t="s">
        <v>4</v>
      </c>
      <c r="B29" s="38">
        <f>C14+1000</f>
        <v>6000</v>
      </c>
      <c r="C29" s="26"/>
      <c r="D29" s="26"/>
      <c r="E29" s="26"/>
      <c r="F29" s="38"/>
      <c r="G29" s="26"/>
      <c r="H29" s="26"/>
      <c r="I29" s="3"/>
    </row>
    <row r="30" spans="1:11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11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1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65</v>
      </c>
      <c r="C33">
        <v>12097</v>
      </c>
      <c r="D33" s="42"/>
      <c r="E33" s="40" t="s">
        <v>65</v>
      </c>
      <c r="G33">
        <v>12097</v>
      </c>
      <c r="H33" s="26"/>
      <c r="I33" s="3"/>
    </row>
    <row r="34" spans="1:10" x14ac:dyDescent="0.25">
      <c r="A34" s="40" t="s">
        <v>66</v>
      </c>
      <c r="B34" s="39"/>
      <c r="C34" s="26">
        <v>12097</v>
      </c>
      <c r="D34" s="26"/>
      <c r="E34" s="40" t="s">
        <v>66</v>
      </c>
      <c r="F34" s="39"/>
      <c r="G34" s="26">
        <v>12097</v>
      </c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47980</v>
      </c>
      <c r="C38" s="44">
        <f>SUM(C32:C37)</f>
        <v>24194</v>
      </c>
      <c r="D38" s="44">
        <f>B38-C38</f>
        <v>23786</v>
      </c>
      <c r="E38" s="37" t="s">
        <v>26</v>
      </c>
      <c r="F38" s="44">
        <f>F26+F27+F29+F28-G30</f>
        <v>26980</v>
      </c>
      <c r="G38" s="44">
        <f>SUM(G32:G37)</f>
        <v>24194</v>
      </c>
      <c r="H38" s="44">
        <f>F38-G38</f>
        <v>2786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J36" sqref="J36"/>
    </sheetView>
  </sheetViews>
  <sheetFormatPr defaultRowHeight="15" x14ac:dyDescent="0.25"/>
  <cols>
    <col min="1" max="1" width="15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67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SEPTEMBER20!H6:H19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SEPTEMBER20!H7:H20</f>
        <v>0</v>
      </c>
      <c r="E7" s="18"/>
      <c r="F7" s="16">
        <f t="shared" ref="F7:F19" si="0">C7+D7+E7</f>
        <v>0</v>
      </c>
      <c r="G7" s="16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SEPTEMBER20!H8:H21</f>
        <v>0</v>
      </c>
      <c r="E8" s="18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>
        <v>200</v>
      </c>
    </row>
    <row r="9" spans="1:10" x14ac:dyDescent="0.25">
      <c r="A9" s="20" t="s">
        <v>72</v>
      </c>
      <c r="B9" s="13" t="s">
        <v>39</v>
      </c>
      <c r="C9" s="14"/>
      <c r="D9" s="15"/>
      <c r="E9" s="18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0" t="s">
        <v>53</v>
      </c>
      <c r="B10" s="13" t="s">
        <v>40</v>
      </c>
      <c r="C10" s="14"/>
      <c r="D10" s="15">
        <f>SEPTEMBER20!H10:H23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SEPTEMBER20!H11:H24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32</v>
      </c>
      <c r="B12" s="13" t="s">
        <v>42</v>
      </c>
      <c r="C12" s="14"/>
      <c r="D12" s="15">
        <f>SEPTEMBER20!H12:H25</f>
        <v>10000</v>
      </c>
      <c r="E12" s="18">
        <v>5000</v>
      </c>
      <c r="F12" s="16">
        <f t="shared" si="0"/>
        <v>15000</v>
      </c>
      <c r="G12" s="16"/>
      <c r="H12" s="17">
        <f t="shared" si="1"/>
        <v>15000</v>
      </c>
      <c r="I12" s="15"/>
      <c r="J12" t="s">
        <v>75</v>
      </c>
    </row>
    <row r="13" spans="1:10" x14ac:dyDescent="0.25">
      <c r="A13" s="21" t="s">
        <v>32</v>
      </c>
      <c r="B13" s="13" t="s">
        <v>43</v>
      </c>
      <c r="C13" s="14"/>
      <c r="D13" s="15">
        <f>SEPTEMBER20!H13:H26</f>
        <v>10000</v>
      </c>
      <c r="E13" s="18">
        <v>5000</v>
      </c>
      <c r="F13" s="16">
        <f t="shared" si="0"/>
        <v>15000</v>
      </c>
      <c r="G13" s="16"/>
      <c r="H13" s="17">
        <f t="shared" si="1"/>
        <v>15000</v>
      </c>
      <c r="I13" s="15"/>
      <c r="J13" t="s">
        <v>75</v>
      </c>
    </row>
    <row r="14" spans="1:10" x14ac:dyDescent="0.25">
      <c r="A14" s="21" t="s">
        <v>70</v>
      </c>
      <c r="B14" s="13" t="s">
        <v>44</v>
      </c>
      <c r="C14" s="14"/>
      <c r="D14" s="15">
        <f>SEPTEMBER20!H14:H27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SEPTEMBER20!H15:H28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v>1000</v>
      </c>
      <c r="E16" s="18">
        <v>2000</v>
      </c>
      <c r="F16" s="16">
        <f t="shared" si="0"/>
        <v>3000</v>
      </c>
      <c r="G16" s="16">
        <f>1000+1000</f>
        <v>2000</v>
      </c>
      <c r="H16" s="17">
        <f t="shared" si="1"/>
        <v>1000</v>
      </c>
      <c r="I16" s="15"/>
    </row>
    <row r="17" spans="1:9" x14ac:dyDescent="0.25">
      <c r="A17" s="12" t="s">
        <v>55</v>
      </c>
      <c r="B17" s="13" t="s">
        <v>47</v>
      </c>
      <c r="C17" s="14"/>
      <c r="D17" s="15">
        <f>SEPTEMBER20!H17:H30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>
        <v>1000</v>
      </c>
    </row>
    <row r="18" spans="1:9" x14ac:dyDescent="0.25">
      <c r="A18" s="24" t="s">
        <v>35</v>
      </c>
      <c r="B18" s="13" t="s">
        <v>48</v>
      </c>
      <c r="C18" s="14"/>
      <c r="D18" s="15">
        <f>SEPTEMBER20!H18:H31</f>
        <v>1000</v>
      </c>
      <c r="E18" s="18">
        <v>2000</v>
      </c>
      <c r="F18" s="16">
        <f t="shared" si="0"/>
        <v>3000</v>
      </c>
      <c r="G18" s="16">
        <f>2000</f>
        <v>2000</v>
      </c>
      <c r="H18" s="17">
        <f>F18-G18</f>
        <v>1000</v>
      </c>
      <c r="I18" s="15"/>
    </row>
    <row r="19" spans="1:9" x14ac:dyDescent="0.25">
      <c r="A19" s="19" t="s">
        <v>50</v>
      </c>
      <c r="B19" s="13" t="s">
        <v>49</v>
      </c>
      <c r="C19" s="14"/>
      <c r="D19" s="15">
        <f>SEPTEMBER20!H19:H32</f>
        <v>0</v>
      </c>
      <c r="E19" s="18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>
        <v>225</v>
      </c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22000</v>
      </c>
      <c r="E20" s="27">
        <f t="shared" si="2"/>
        <v>34000</v>
      </c>
      <c r="F20" s="16">
        <f t="shared" si="2"/>
        <v>56000</v>
      </c>
      <c r="G20" s="16">
        <f>SUM(G6:G19)</f>
        <v>24000</v>
      </c>
      <c r="H20" s="16">
        <f t="shared" si="2"/>
        <v>32000</v>
      </c>
      <c r="I20" s="15">
        <f t="shared" si="2"/>
        <v>1425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68</v>
      </c>
      <c r="B26" s="38">
        <f>E20</f>
        <v>34000</v>
      </c>
      <c r="C26" s="26"/>
      <c r="D26" s="26"/>
      <c r="E26" s="26" t="s">
        <v>68</v>
      </c>
      <c r="F26" s="38">
        <f>G20</f>
        <v>24000</v>
      </c>
      <c r="G26" s="26"/>
      <c r="H26" s="26"/>
      <c r="I26" s="34"/>
    </row>
    <row r="27" spans="1:9" x14ac:dyDescent="0.25">
      <c r="A27" s="26" t="s">
        <v>20</v>
      </c>
      <c r="B27" s="38">
        <f>SEPTEMBER20!D38</f>
        <v>23786</v>
      </c>
      <c r="C27" s="26"/>
      <c r="D27" s="26"/>
      <c r="E27" s="26" t="s">
        <v>20</v>
      </c>
      <c r="F27" s="38">
        <f>SEPTEMBER20!H38</f>
        <v>2786</v>
      </c>
      <c r="G27" s="26"/>
      <c r="H27" s="26"/>
      <c r="I27" s="34"/>
    </row>
    <row r="28" spans="1:9" x14ac:dyDescent="0.25">
      <c r="A28" s="26" t="s">
        <v>63</v>
      </c>
      <c r="B28" s="38">
        <f>I20</f>
        <v>1425</v>
      </c>
      <c r="C28" s="26"/>
      <c r="D28" s="26"/>
      <c r="E28" s="26" t="s">
        <v>63</v>
      </c>
      <c r="F28" s="38">
        <f>I20</f>
        <v>1425</v>
      </c>
      <c r="G28" s="26"/>
      <c r="H28" s="26"/>
      <c r="I28" s="34" t="s">
        <v>21</v>
      </c>
    </row>
    <row r="29" spans="1:9" x14ac:dyDescent="0.25">
      <c r="A29" s="26" t="s">
        <v>4</v>
      </c>
      <c r="B29" s="38">
        <v>1000</v>
      </c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3400</v>
      </c>
      <c r="D30" s="26"/>
      <c r="E30" s="26" t="s">
        <v>22</v>
      </c>
      <c r="F30" s="39">
        <v>0.1</v>
      </c>
      <c r="G30" s="38">
        <f>F30*B26</f>
        <v>3400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71</v>
      </c>
      <c r="C33">
        <v>15097</v>
      </c>
      <c r="D33" s="42"/>
      <c r="E33" s="40" t="s">
        <v>71</v>
      </c>
      <c r="G33">
        <v>15097</v>
      </c>
      <c r="H33" s="26"/>
      <c r="I33" s="3"/>
    </row>
    <row r="34" spans="1:10" x14ac:dyDescent="0.25">
      <c r="A34" s="40" t="s">
        <v>78</v>
      </c>
      <c r="B34" s="39"/>
      <c r="C34" s="26">
        <v>7000</v>
      </c>
      <c r="D34" s="26"/>
      <c r="E34" s="40" t="s">
        <v>78</v>
      </c>
      <c r="F34" s="39"/>
      <c r="G34" s="26">
        <v>7000</v>
      </c>
      <c r="H34" s="26"/>
      <c r="I34" s="34"/>
    </row>
    <row r="35" spans="1:10" x14ac:dyDescent="0.25">
      <c r="A35" s="40" t="s">
        <v>81</v>
      </c>
      <c r="B35" s="39"/>
      <c r="C35" s="42">
        <f>F12+F13</f>
        <v>30000</v>
      </c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56811</v>
      </c>
      <c r="C38" s="44">
        <f>SUM(C32:C37)</f>
        <v>52097</v>
      </c>
      <c r="D38" s="44">
        <f>B38-C38</f>
        <v>4714</v>
      </c>
      <c r="E38" s="37" t="s">
        <v>26</v>
      </c>
      <c r="F38" s="44">
        <f>F26+F27+F29+F28-G30</f>
        <v>24811</v>
      </c>
      <c r="G38" s="44">
        <f>SUM(G32:G37)</f>
        <v>22097</v>
      </c>
      <c r="H38" s="44">
        <f>F38-G38</f>
        <v>2714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4" workbookViewId="0">
      <selection activeCell="E45" sqref="E45"/>
    </sheetView>
  </sheetViews>
  <sheetFormatPr defaultRowHeight="15" x14ac:dyDescent="0.25"/>
  <cols>
    <col min="1" max="1" width="14.42578125" customWidth="1"/>
    <col min="8" max="8" width="9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'OCTOBER 20'!H6:H20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A7" t="s">
        <v>62</v>
      </c>
      <c r="B7" s="13" t="s">
        <v>37</v>
      </c>
      <c r="C7" s="14"/>
      <c r="D7" s="15">
        <f>'OCTOBER 20'!H7:H21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'OCTOBER 20'!H8:H22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>
        <v>300</v>
      </c>
    </row>
    <row r="9" spans="1:9" x14ac:dyDescent="0.25">
      <c r="A9" s="20" t="s">
        <v>72</v>
      </c>
      <c r="B9" s="13" t="s">
        <v>39</v>
      </c>
      <c r="C9" s="14"/>
      <c r="D9" s="15">
        <f>'OCTOBER 20'!H9:H23</f>
        <v>0</v>
      </c>
      <c r="E9" s="18">
        <v>2000</v>
      </c>
      <c r="F9" s="16">
        <f t="shared" si="0"/>
        <v>2000</v>
      </c>
      <c r="G9">
        <v>2000</v>
      </c>
      <c r="H9" s="17">
        <f t="shared" si="1"/>
        <v>0</v>
      </c>
      <c r="I9" s="15"/>
    </row>
    <row r="10" spans="1:9" x14ac:dyDescent="0.25">
      <c r="A10" s="20" t="s">
        <v>53</v>
      </c>
      <c r="B10" s="13" t="s">
        <v>40</v>
      </c>
      <c r="C10" s="14"/>
      <c r="D10" s="15">
        <f>'OCTOBER 20'!H10:H24</f>
        <v>0</v>
      </c>
      <c r="E10" s="18">
        <v>2000</v>
      </c>
      <c r="F10" s="16">
        <f>C10+D10+E10</f>
        <v>2000</v>
      </c>
      <c r="G10" s="16">
        <f>1000+1000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'OCTOBER 20'!H11:H25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/>
      <c r="B12" s="13"/>
      <c r="C12" s="14"/>
      <c r="D12" s="15"/>
      <c r="E12" s="18"/>
      <c r="F12" s="16"/>
      <c r="G12" s="16"/>
      <c r="H12" s="17">
        <f t="shared" si="1"/>
        <v>0</v>
      </c>
      <c r="I12" s="15"/>
    </row>
    <row r="13" spans="1:9" x14ac:dyDescent="0.25">
      <c r="A13" s="21"/>
      <c r="B13" s="13"/>
      <c r="C13" s="14"/>
      <c r="D13" s="15"/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'OCTOBER 20'!H14:H28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'OCTOBER 20'!H15:H29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>
        <v>200</v>
      </c>
    </row>
    <row r="16" spans="1:9" x14ac:dyDescent="0.25">
      <c r="A16" s="23" t="s">
        <v>64</v>
      </c>
      <c r="B16" s="13" t="s">
        <v>46</v>
      </c>
      <c r="C16" s="14"/>
      <c r="D16" s="15">
        <f>'OCTOBER 20'!H16:H30</f>
        <v>1000</v>
      </c>
      <c r="E16" s="18">
        <v>2000</v>
      </c>
      <c r="F16" s="16">
        <f t="shared" si="0"/>
        <v>3000</v>
      </c>
      <c r="G16" s="16">
        <f>500+300+1000</f>
        <v>1800</v>
      </c>
      <c r="H16" s="17">
        <f t="shared" si="1"/>
        <v>1200</v>
      </c>
      <c r="I16" s="15"/>
    </row>
    <row r="17" spans="1:10" x14ac:dyDescent="0.25">
      <c r="A17" s="12" t="s">
        <v>55</v>
      </c>
      <c r="B17" s="13" t="s">
        <v>47</v>
      </c>
      <c r="C17" s="14"/>
      <c r="D17" s="15">
        <f>'OCTOBER 20'!H17:H31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35</v>
      </c>
      <c r="B18" s="13" t="s">
        <v>48</v>
      </c>
      <c r="C18" s="14"/>
      <c r="D18" s="15">
        <f>'OCTOBER 20'!H18:H32</f>
        <v>1000</v>
      </c>
      <c r="E18" s="18">
        <v>2000</v>
      </c>
      <c r="F18" s="16">
        <f t="shared" si="0"/>
        <v>3000</v>
      </c>
      <c r="G18" s="16"/>
      <c r="H18" s="17">
        <f t="shared" si="1"/>
        <v>3000</v>
      </c>
      <c r="I18" s="15"/>
      <c r="J18" t="s">
        <v>56</v>
      </c>
    </row>
    <row r="19" spans="1:10" x14ac:dyDescent="0.25">
      <c r="A19" s="19" t="s">
        <v>50</v>
      </c>
      <c r="B19" s="13" t="s">
        <v>49</v>
      </c>
      <c r="C19" s="14"/>
      <c r="D19" s="15">
        <f>'OCTOBER 20'!H19:H33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'OCTOBER 20'!H20:H34</f>
        <v>32000</v>
      </c>
      <c r="E20" s="27">
        <f t="shared" si="2"/>
        <v>24000</v>
      </c>
      <c r="F20" s="16">
        <f t="shared" si="2"/>
        <v>26000</v>
      </c>
      <c r="G20" s="16">
        <f t="shared" si="2"/>
        <v>21800</v>
      </c>
      <c r="H20" s="17">
        <f>SUM(H6:H19)</f>
        <v>4200</v>
      </c>
      <c r="I20" s="15">
        <f t="shared" si="2"/>
        <v>500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77</v>
      </c>
      <c r="B26" s="38">
        <f>E20</f>
        <v>24000</v>
      </c>
      <c r="C26" s="26"/>
      <c r="D26" s="26"/>
      <c r="E26" s="26" t="s">
        <v>77</v>
      </c>
      <c r="F26" s="38">
        <f>G20</f>
        <v>21800</v>
      </c>
      <c r="G26" s="26"/>
      <c r="H26" s="26"/>
      <c r="I26" s="34"/>
    </row>
    <row r="27" spans="1:10" x14ac:dyDescent="0.25">
      <c r="A27" s="26" t="s">
        <v>20</v>
      </c>
      <c r="B27" s="38">
        <f>'OCTOBER 20'!D38</f>
        <v>4714</v>
      </c>
      <c r="C27" s="26"/>
      <c r="D27" s="26"/>
      <c r="E27" s="26" t="s">
        <v>20</v>
      </c>
      <c r="F27" s="38">
        <f>'OCTOBER 20'!H38</f>
        <v>2714</v>
      </c>
      <c r="G27" s="26"/>
      <c r="H27" s="26"/>
      <c r="I27" s="34"/>
    </row>
    <row r="28" spans="1:10" x14ac:dyDescent="0.25">
      <c r="A28" s="26" t="s">
        <v>63</v>
      </c>
      <c r="B28" s="38">
        <f>I20</f>
        <v>500</v>
      </c>
      <c r="C28" s="26"/>
      <c r="D28" s="26"/>
      <c r="E28" s="26" t="s">
        <v>63</v>
      </c>
      <c r="F28" s="38">
        <f>I20</f>
        <v>500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2400</v>
      </c>
      <c r="D30" s="26"/>
      <c r="E30" s="26" t="s">
        <v>22</v>
      </c>
      <c r="F30" s="39">
        <v>0.1</v>
      </c>
      <c r="G30" s="38">
        <f>F30*B26</f>
        <v>2400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82</v>
      </c>
      <c r="C33">
        <v>15097</v>
      </c>
      <c r="D33" s="42"/>
      <c r="E33" s="40" t="s">
        <v>82</v>
      </c>
      <c r="G33">
        <v>15097</v>
      </c>
      <c r="H33" s="26"/>
      <c r="I33" s="3"/>
    </row>
    <row r="34" spans="1:10" x14ac:dyDescent="0.25">
      <c r="A34" s="40" t="s">
        <v>83</v>
      </c>
      <c r="B34" s="39"/>
      <c r="C34" s="26">
        <v>7077</v>
      </c>
      <c r="D34" s="26"/>
      <c r="E34" s="40" t="s">
        <v>83</v>
      </c>
      <c r="F34" s="39"/>
      <c r="G34" s="26">
        <v>7077</v>
      </c>
      <c r="H34" s="26"/>
      <c r="I34" s="34"/>
    </row>
    <row r="35" spans="1:10" x14ac:dyDescent="0.25">
      <c r="A35" s="40" t="s">
        <v>87</v>
      </c>
      <c r="B35" s="39"/>
      <c r="C35" s="26">
        <v>2000</v>
      </c>
      <c r="D35" s="26"/>
      <c r="E35" s="40" t="s">
        <v>87</v>
      </c>
      <c r="F35" s="39"/>
      <c r="G35" s="26">
        <v>2000</v>
      </c>
      <c r="H35" s="26"/>
      <c r="I35" s="43"/>
      <c r="J35" s="28"/>
    </row>
    <row r="36" spans="1:10" x14ac:dyDescent="0.25">
      <c r="A36" s="40" t="s">
        <v>88</v>
      </c>
      <c r="B36" s="26"/>
      <c r="C36" s="42">
        <v>3000</v>
      </c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26814</v>
      </c>
      <c r="C38" s="44">
        <f>SUM(C32:C37)</f>
        <v>27174</v>
      </c>
      <c r="D38" s="44">
        <f>B38-C38</f>
        <v>-360</v>
      </c>
      <c r="E38" s="37" t="s">
        <v>26</v>
      </c>
      <c r="F38" s="44">
        <f>F26+F27+F29+F28-G30</f>
        <v>22614</v>
      </c>
      <c r="G38" s="44">
        <f>SUM(G32:G37)</f>
        <v>24174</v>
      </c>
      <c r="H38" s="44">
        <f>F38-G38</f>
        <v>-1560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16" workbookViewId="0">
      <selection activeCell="C36" sqref="C36"/>
    </sheetView>
  </sheetViews>
  <sheetFormatPr defaultRowHeight="15" x14ac:dyDescent="0.25"/>
  <cols>
    <col min="1" max="1" width="16.28515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NOVEMBER20!H6:H19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9" x14ac:dyDescent="0.25">
      <c r="B7" s="13" t="s">
        <v>37</v>
      </c>
      <c r="C7" s="14"/>
      <c r="D7" s="15">
        <f>NOVEMBER20!H7:H20</f>
        <v>0</v>
      </c>
      <c r="E7" s="18"/>
      <c r="F7" s="16">
        <f t="shared" ref="F7:F19" si="0">C7+D7+E7</f>
        <v>0</v>
      </c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NOVEMBER20!H8:H21</f>
        <v>0</v>
      </c>
      <c r="E8" s="18">
        <v>2000</v>
      </c>
      <c r="F8" s="16">
        <f t="shared" si="0"/>
        <v>2000</v>
      </c>
      <c r="G8"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NOVEMBER20!H9:H22</f>
        <v>0</v>
      </c>
      <c r="E9" s="18"/>
      <c r="F9" s="16">
        <f t="shared" si="0"/>
        <v>0</v>
      </c>
      <c r="H9" s="17">
        <f t="shared" si="1"/>
        <v>0</v>
      </c>
      <c r="I9" s="15"/>
    </row>
    <row r="10" spans="1:9" x14ac:dyDescent="0.25">
      <c r="A10" s="20" t="s">
        <v>62</v>
      </c>
      <c r="B10" s="13" t="s">
        <v>40</v>
      </c>
      <c r="C10" s="14"/>
      <c r="D10" s="15">
        <f>NOVEMBER20!H10:H23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NOVEMBER20!H11:H24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NOVEMBER20!H12:H25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NOVEMBER20!H13:H26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NOVEMBER20!H14:H27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9" x14ac:dyDescent="0.25">
      <c r="A15" s="22" t="s">
        <v>33</v>
      </c>
      <c r="B15" s="13" t="s">
        <v>45</v>
      </c>
      <c r="C15" s="14"/>
      <c r="D15" s="15">
        <f>NOVEMBER20!H15:H28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64</v>
      </c>
      <c r="B16" s="13" t="s">
        <v>46</v>
      </c>
      <c r="C16" s="14"/>
      <c r="D16" s="15">
        <f>NOVEMBER20!H16:H29</f>
        <v>1200</v>
      </c>
      <c r="E16" s="18">
        <v>2000</v>
      </c>
      <c r="F16" s="16">
        <f t="shared" si="0"/>
        <v>3200</v>
      </c>
      <c r="G16" s="16"/>
      <c r="H16" s="17">
        <f t="shared" si="1"/>
        <v>3200</v>
      </c>
      <c r="I16" s="15"/>
    </row>
    <row r="17" spans="1:10" x14ac:dyDescent="0.25">
      <c r="A17" s="12" t="s">
        <v>89</v>
      </c>
      <c r="B17" s="13" t="s">
        <v>47</v>
      </c>
      <c r="C17" s="14"/>
      <c r="D17" s="15">
        <f>NOVEMBER20!H17:H30</f>
        <v>0</v>
      </c>
      <c r="E17" s="18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10" x14ac:dyDescent="0.25">
      <c r="A18" s="24" t="s">
        <v>62</v>
      </c>
      <c r="B18" s="13" t="s">
        <v>48</v>
      </c>
      <c r="C18" s="14"/>
      <c r="D18" s="15"/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50</v>
      </c>
      <c r="B19" s="13" t="s">
        <v>49</v>
      </c>
      <c r="C19" s="14"/>
      <c r="D19" s="15">
        <f>NOVEMBER20!H19:H32</f>
        <v>0</v>
      </c>
      <c r="E19" s="18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J19" t="s">
        <v>86</v>
      </c>
    </row>
    <row r="20" spans="1:10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1200</v>
      </c>
      <c r="E20" s="27">
        <f t="shared" si="2"/>
        <v>18000</v>
      </c>
      <c r="F20" s="16">
        <f t="shared" si="2"/>
        <v>19200</v>
      </c>
      <c r="G20" s="16">
        <f t="shared" si="2"/>
        <v>16000</v>
      </c>
      <c r="H20" s="17">
        <f>SUM(H6:H19)</f>
        <v>3200</v>
      </c>
      <c r="I20" s="15">
        <f t="shared" si="2"/>
        <v>0</v>
      </c>
    </row>
    <row r="21" spans="1:10" x14ac:dyDescent="0.25">
      <c r="H21" s="28"/>
      <c r="I21" s="3"/>
    </row>
    <row r="23" spans="1:10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0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0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0" x14ac:dyDescent="0.25">
      <c r="A26" s="26" t="s">
        <v>85</v>
      </c>
      <c r="B26" s="38">
        <f>E20</f>
        <v>18000</v>
      </c>
      <c r="C26" s="26"/>
      <c r="D26" s="26"/>
      <c r="E26" s="26" t="s">
        <v>85</v>
      </c>
      <c r="F26" s="38">
        <f>G20</f>
        <v>16000</v>
      </c>
      <c r="G26" s="26"/>
      <c r="H26" s="26"/>
      <c r="I26" s="34"/>
    </row>
    <row r="27" spans="1:10" x14ac:dyDescent="0.25">
      <c r="A27" s="26" t="s">
        <v>20</v>
      </c>
      <c r="B27" s="38">
        <f>NOVEMBER20!D38</f>
        <v>-360</v>
      </c>
      <c r="C27" s="26"/>
      <c r="D27" s="26"/>
      <c r="E27" s="26" t="s">
        <v>20</v>
      </c>
      <c r="F27" s="38">
        <f>NOVEMBER20!H38</f>
        <v>-1560</v>
      </c>
      <c r="G27" s="26"/>
      <c r="H27" s="26"/>
      <c r="I27" s="34"/>
    </row>
    <row r="28" spans="1:10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0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0" x14ac:dyDescent="0.25">
      <c r="A30" s="26" t="s">
        <v>22</v>
      </c>
      <c r="B30" s="39">
        <v>0.1</v>
      </c>
      <c r="C30" s="38">
        <f>B30*B26</f>
        <v>1800</v>
      </c>
      <c r="D30" s="26"/>
      <c r="E30" s="26" t="s">
        <v>22</v>
      </c>
      <c r="F30" s="39">
        <v>0.1</v>
      </c>
      <c r="G30" s="38">
        <f>F30*B26</f>
        <v>1800</v>
      </c>
      <c r="H30" s="26"/>
      <c r="I30" s="3"/>
    </row>
    <row r="31" spans="1:10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0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90</v>
      </c>
      <c r="C33">
        <v>9487</v>
      </c>
      <c r="D33" s="42"/>
      <c r="E33" s="40" t="s">
        <v>90</v>
      </c>
      <c r="G33">
        <v>9487</v>
      </c>
      <c r="H33" s="26"/>
      <c r="I33" s="3"/>
    </row>
    <row r="34" spans="1:10" x14ac:dyDescent="0.25">
      <c r="A34" s="40" t="s">
        <v>93</v>
      </c>
      <c r="B34" s="39"/>
      <c r="C34" s="26">
        <v>2000</v>
      </c>
      <c r="D34" s="26"/>
      <c r="E34" s="40" t="s">
        <v>93</v>
      </c>
      <c r="F34" s="39"/>
      <c r="G34" s="26">
        <v>2000</v>
      </c>
      <c r="H34" s="26"/>
      <c r="I34" s="34"/>
    </row>
    <row r="35" spans="1:10" x14ac:dyDescent="0.25">
      <c r="A35" s="40" t="s">
        <v>94</v>
      </c>
      <c r="B35" s="39"/>
      <c r="C35" s="26">
        <v>3056</v>
      </c>
      <c r="D35" s="26"/>
      <c r="E35" s="40" t="s">
        <v>94</v>
      </c>
      <c r="F35" s="39"/>
      <c r="G35" s="26">
        <v>3056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15840</v>
      </c>
      <c r="C38" s="44">
        <f>SUM(C32:C37)</f>
        <v>14543</v>
      </c>
      <c r="D38" s="44">
        <f>B38-C38</f>
        <v>1297</v>
      </c>
      <c r="E38" s="37" t="s">
        <v>26</v>
      </c>
      <c r="F38" s="44">
        <f>F26+F27+F29+F28-G30</f>
        <v>12640</v>
      </c>
      <c r="G38" s="44">
        <f>SUM(G32:G37)</f>
        <v>14543</v>
      </c>
      <c r="H38" s="44">
        <f>F38-G38</f>
        <v>-1903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8" workbookViewId="0">
      <selection activeCell="K35" sqref="K35"/>
    </sheetView>
  </sheetViews>
  <sheetFormatPr defaultRowHeight="15" x14ac:dyDescent="0.25"/>
  <cols>
    <col min="1" max="1" width="14.8554687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'DECEMBER 20'!H6:H19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B7" s="13" t="s">
        <v>37</v>
      </c>
      <c r="C7" s="14"/>
      <c r="D7" s="15">
        <f>'DECEMBER 20'!H7:H20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'DECEMBER 20'!H8:H21</f>
        <v>0</v>
      </c>
      <c r="E8" s="18">
        <v>2000</v>
      </c>
      <c r="F8" s="16">
        <f t="shared" si="0"/>
        <v>2000</v>
      </c>
      <c r="G8" s="19">
        <f>1000+1000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'DECEMBER 20'!H9:H22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10" x14ac:dyDescent="0.25">
      <c r="A10" s="20" t="s">
        <v>89</v>
      </c>
      <c r="B10" s="13" t="s">
        <v>40</v>
      </c>
      <c r="C10" s="14"/>
      <c r="D10" s="15">
        <f>'DECEMBER 20'!H10:H23</f>
        <v>0</v>
      </c>
      <c r="E10" s="18"/>
      <c r="F10" s="16">
        <f>C10+D10+E10</f>
        <v>0</v>
      </c>
      <c r="G10" s="16"/>
      <c r="H10" s="17">
        <f t="shared" si="1"/>
        <v>0</v>
      </c>
      <c r="I10" s="15"/>
    </row>
    <row r="11" spans="1:10" x14ac:dyDescent="0.25">
      <c r="A11" s="12" t="s">
        <v>62</v>
      </c>
      <c r="B11" s="13" t="s">
        <v>41</v>
      </c>
      <c r="C11" s="14"/>
      <c r="D11" s="15">
        <f>'DECEMBER 20'!H11:H24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'DECEMBER 20'!H12:H25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'DECEMBER 20'!H13:H26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'DECEMBER 20'!H14:H27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33</v>
      </c>
      <c r="B15" s="13" t="s">
        <v>45</v>
      </c>
      <c r="C15" s="14"/>
      <c r="D15" s="15">
        <f>'DECEMBER 20'!H15:H28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64</v>
      </c>
      <c r="B16" s="13" t="s">
        <v>46</v>
      </c>
      <c r="C16" s="14"/>
      <c r="D16" s="15">
        <f>'DECEMBER 20'!H16:H29</f>
        <v>3200</v>
      </c>
      <c r="E16" s="18"/>
      <c r="F16" s="16">
        <f t="shared" si="0"/>
        <v>3200</v>
      </c>
      <c r="G16" s="16"/>
      <c r="H16" s="17"/>
      <c r="I16" s="15"/>
      <c r="J16" t="s">
        <v>56</v>
      </c>
    </row>
    <row r="17" spans="1:9" x14ac:dyDescent="0.25">
      <c r="A17" s="12"/>
      <c r="B17" s="13" t="s">
        <v>47</v>
      </c>
      <c r="C17" s="14"/>
      <c r="D17" s="15">
        <f>'DECEMBER 20'!H17:H30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62</v>
      </c>
      <c r="B18" s="13" t="s">
        <v>48</v>
      </c>
      <c r="C18" s="14"/>
      <c r="D18" s="15">
        <f>'DECEMBER 20'!H18:H31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'DECEMBER 20'!H19:H32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3200</v>
      </c>
      <c r="E20" s="27">
        <f t="shared" si="2"/>
        <v>12000</v>
      </c>
      <c r="F20" s="16">
        <f t="shared" si="2"/>
        <v>15200</v>
      </c>
      <c r="G20" s="16">
        <f t="shared" si="2"/>
        <v>12000</v>
      </c>
      <c r="H20" s="17">
        <f>SUM(H6:H19)</f>
        <v>0</v>
      </c>
      <c r="I20" s="15">
        <f t="shared" si="2"/>
        <v>0</v>
      </c>
    </row>
    <row r="21" spans="1:9" x14ac:dyDescent="0.25">
      <c r="H21" s="28"/>
      <c r="I21" s="3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92</v>
      </c>
      <c r="B26" s="38">
        <f>E20</f>
        <v>12000</v>
      </c>
      <c r="C26" s="26"/>
      <c r="D26" s="26"/>
      <c r="E26" s="26" t="s">
        <v>92</v>
      </c>
      <c r="F26" s="38">
        <f>G20</f>
        <v>12000</v>
      </c>
      <c r="G26" s="26"/>
      <c r="H26" s="26"/>
      <c r="I26" s="34"/>
    </row>
    <row r="27" spans="1:9" x14ac:dyDescent="0.25">
      <c r="A27" s="26" t="s">
        <v>20</v>
      </c>
      <c r="B27" s="38">
        <f>'DECEMBER 20'!D38</f>
        <v>1297</v>
      </c>
      <c r="C27" s="26"/>
      <c r="D27" s="26"/>
      <c r="E27" s="26" t="s">
        <v>20</v>
      </c>
      <c r="F27" s="38">
        <f>'DECEMBER 20'!H38</f>
        <v>-1903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1200</v>
      </c>
      <c r="D30" s="26"/>
      <c r="E30" s="26" t="s">
        <v>22</v>
      </c>
      <c r="F30" s="39">
        <v>0.1</v>
      </c>
      <c r="G30" s="38">
        <f>F30*B26</f>
        <v>1200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0" x14ac:dyDescent="0.25">
      <c r="A33" s="40" t="s">
        <v>95</v>
      </c>
      <c r="C33">
        <v>10087</v>
      </c>
      <c r="D33" s="42"/>
      <c r="E33" s="40" t="s">
        <v>95</v>
      </c>
      <c r="G33">
        <v>10087</v>
      </c>
      <c r="H33" s="26"/>
      <c r="I33" s="3"/>
    </row>
    <row r="34" spans="1:10" x14ac:dyDescent="0.25">
      <c r="A34" s="40" t="s">
        <v>98</v>
      </c>
      <c r="B34" s="39"/>
      <c r="C34" s="42">
        <v>3200</v>
      </c>
      <c r="D34" s="26"/>
      <c r="E34" s="40"/>
      <c r="F34" s="39"/>
      <c r="G34" s="26"/>
      <c r="H34" s="26"/>
      <c r="I34" s="34"/>
    </row>
    <row r="35" spans="1:10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12097</v>
      </c>
      <c r="C38" s="44">
        <f>SUM(C32:C37)</f>
        <v>13287</v>
      </c>
      <c r="D38" s="44">
        <f>B38-C38</f>
        <v>-1190</v>
      </c>
      <c r="E38" s="37" t="s">
        <v>26</v>
      </c>
      <c r="F38" s="44">
        <f>F26+F27+F29+F28-G30</f>
        <v>8897</v>
      </c>
      <c r="G38" s="44">
        <f>SUM(G32:G37)</f>
        <v>10087</v>
      </c>
      <c r="H38" s="44">
        <f>F38-G38</f>
        <v>-1190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J9" sqref="J9"/>
    </sheetView>
  </sheetViews>
  <sheetFormatPr defaultRowHeight="15" x14ac:dyDescent="0.25"/>
  <cols>
    <col min="1" max="1" width="15.42578125" bestFit="1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10" x14ac:dyDescent="0.25">
      <c r="A6" s="12" t="s">
        <v>74</v>
      </c>
      <c r="B6" s="13" t="s">
        <v>36</v>
      </c>
      <c r="C6" s="14"/>
      <c r="D6" s="15">
        <f>'JANUARY 21'!H6:H20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</row>
    <row r="7" spans="1:10" x14ac:dyDescent="0.25">
      <c r="A7" t="s">
        <v>62</v>
      </c>
      <c r="B7" s="13" t="s">
        <v>37</v>
      </c>
      <c r="C7" s="14"/>
      <c r="D7" s="15">
        <f>'JANUARY 21'!H7:H21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10" x14ac:dyDescent="0.25">
      <c r="A8" s="19" t="s">
        <v>51</v>
      </c>
      <c r="B8" s="13" t="s">
        <v>38</v>
      </c>
      <c r="C8" s="14"/>
      <c r="D8" s="15">
        <f>'JANUARY 21'!H8:H22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10" x14ac:dyDescent="0.25">
      <c r="A9" s="20" t="s">
        <v>62</v>
      </c>
      <c r="B9" s="13" t="s">
        <v>39</v>
      </c>
      <c r="C9" s="14"/>
      <c r="D9" s="15">
        <f>'JANUARY 21'!H9:H23</f>
        <v>0</v>
      </c>
      <c r="E9" s="18"/>
      <c r="F9" s="16">
        <f t="shared" si="0"/>
        <v>0</v>
      </c>
      <c r="G9" s="19"/>
      <c r="H9" s="17">
        <f t="shared" si="1"/>
        <v>0</v>
      </c>
      <c r="I9" s="15"/>
      <c r="J9" t="s">
        <v>102</v>
      </c>
    </row>
    <row r="10" spans="1:10" x14ac:dyDescent="0.25">
      <c r="A10" s="20" t="s">
        <v>100</v>
      </c>
      <c r="B10" s="13" t="s">
        <v>40</v>
      </c>
      <c r="C10" s="14"/>
      <c r="D10" s="15">
        <f>'JANUARY 21'!H10:H24</f>
        <v>0</v>
      </c>
      <c r="E10" s="18">
        <v>2000</v>
      </c>
      <c r="F10" s="16">
        <f>C10+D10+E10</f>
        <v>2000</v>
      </c>
      <c r="G10" s="16">
        <v>2000</v>
      </c>
      <c r="H10" s="17">
        <f t="shared" si="1"/>
        <v>0</v>
      </c>
      <c r="I10" s="15"/>
      <c r="J10" t="s">
        <v>58</v>
      </c>
    </row>
    <row r="11" spans="1:10" x14ac:dyDescent="0.25">
      <c r="A11" s="12" t="s">
        <v>62</v>
      </c>
      <c r="B11" s="13" t="s">
        <v>41</v>
      </c>
      <c r="C11" s="14"/>
      <c r="D11" s="15">
        <f>'JANUARY 21'!H11:H25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10" x14ac:dyDescent="0.25">
      <c r="A12" s="20" t="s">
        <v>62</v>
      </c>
      <c r="B12" s="13" t="s">
        <v>42</v>
      </c>
      <c r="C12" s="14"/>
      <c r="D12" s="15">
        <f>'JANUARY 21'!H12:H26</f>
        <v>0</v>
      </c>
      <c r="E12" s="18"/>
      <c r="F12" s="16"/>
      <c r="G12" s="16"/>
      <c r="H12" s="17">
        <f t="shared" si="1"/>
        <v>0</v>
      </c>
      <c r="I12" s="15"/>
    </row>
    <row r="13" spans="1:10" x14ac:dyDescent="0.25">
      <c r="A13" s="21" t="s">
        <v>62</v>
      </c>
      <c r="B13" s="13" t="s">
        <v>43</v>
      </c>
      <c r="C13" s="14"/>
      <c r="D13" s="15">
        <f>'JANUARY 21'!H13:H27</f>
        <v>0</v>
      </c>
      <c r="E13" s="18"/>
      <c r="F13" s="16"/>
      <c r="G13" s="16"/>
      <c r="H13" s="17">
        <f t="shared" si="1"/>
        <v>0</v>
      </c>
      <c r="I13" s="15"/>
    </row>
    <row r="14" spans="1:10" x14ac:dyDescent="0.25">
      <c r="A14" s="21" t="s">
        <v>70</v>
      </c>
      <c r="B14" s="13" t="s">
        <v>44</v>
      </c>
      <c r="C14" s="14"/>
      <c r="D14" s="15">
        <f>'JANUARY 21'!H14:H28</f>
        <v>0</v>
      </c>
      <c r="E14" s="18">
        <v>5000</v>
      </c>
      <c r="F14" s="16">
        <f t="shared" si="0"/>
        <v>5000</v>
      </c>
      <c r="G14" s="16">
        <v>5000</v>
      </c>
      <c r="H14" s="17">
        <f t="shared" si="1"/>
        <v>0</v>
      </c>
      <c r="I14" s="15"/>
    </row>
    <row r="15" spans="1:10" x14ac:dyDescent="0.25">
      <c r="A15" s="22" t="s">
        <v>101</v>
      </c>
      <c r="B15" s="13" t="s">
        <v>45</v>
      </c>
      <c r="C15" s="14"/>
      <c r="D15" s="15">
        <f>'JANUARY 21'!H15:H29</f>
        <v>0</v>
      </c>
      <c r="E15" s="18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106</v>
      </c>
      <c r="B16" s="13" t="s">
        <v>46</v>
      </c>
      <c r="C16" s="14"/>
      <c r="D16" s="15"/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102</v>
      </c>
      <c r="B17" s="13" t="s">
        <v>47</v>
      </c>
      <c r="C17" s="14"/>
      <c r="D17" s="15">
        <f>'JANUARY 21'!H17:H31</f>
        <v>0</v>
      </c>
      <c r="E17" s="18">
        <v>2000</v>
      </c>
      <c r="F17" s="16">
        <f t="shared" si="0"/>
        <v>2000</v>
      </c>
      <c r="G17" s="16"/>
      <c r="H17" s="17">
        <f t="shared" si="1"/>
        <v>2000</v>
      </c>
      <c r="I17" s="15"/>
      <c r="M17">
        <f>562*6</f>
        <v>3372</v>
      </c>
    </row>
    <row r="18" spans="1:13" x14ac:dyDescent="0.25">
      <c r="A18" s="24" t="s">
        <v>102</v>
      </c>
      <c r="B18" s="13" t="s">
        <v>48</v>
      </c>
      <c r="C18" s="14"/>
      <c r="D18" s="15">
        <f>'JANUARY 21'!H18:H32</f>
        <v>0</v>
      </c>
      <c r="E18" s="18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3" x14ac:dyDescent="0.25">
      <c r="A19" s="19" t="s">
        <v>62</v>
      </c>
      <c r="B19" s="13" t="s">
        <v>49</v>
      </c>
      <c r="C19" s="14"/>
      <c r="D19" s="15">
        <f>'JANUARY 21'!H19:H33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0</v>
      </c>
      <c r="E20" s="27">
        <f t="shared" si="2"/>
        <v>20000</v>
      </c>
      <c r="F20" s="16">
        <f t="shared" si="2"/>
        <v>20000</v>
      </c>
      <c r="G20" s="16">
        <f>SUM(G6:G19)</f>
        <v>16000</v>
      </c>
      <c r="H20" s="17">
        <f>SUM(H6:H19)</f>
        <v>4000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97</v>
      </c>
      <c r="B26" s="38">
        <f>E20</f>
        <v>20000</v>
      </c>
      <c r="C26" s="26"/>
      <c r="D26" s="26"/>
      <c r="E26" s="26" t="s">
        <v>97</v>
      </c>
      <c r="F26" s="38">
        <f>G20</f>
        <v>16000</v>
      </c>
      <c r="G26" s="26"/>
      <c r="H26" s="26"/>
      <c r="I26" s="34"/>
    </row>
    <row r="27" spans="1:13" x14ac:dyDescent="0.25">
      <c r="A27" s="26" t="s">
        <v>20</v>
      </c>
      <c r="B27" s="38">
        <f>'JANUARY 21'!D38</f>
        <v>-1190</v>
      </c>
      <c r="C27" s="26"/>
      <c r="D27" s="26"/>
      <c r="E27" s="26" t="s">
        <v>20</v>
      </c>
      <c r="F27" s="38">
        <f>'JANUARY 21'!H38</f>
        <v>-1190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13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99</v>
      </c>
      <c r="C33">
        <v>5055</v>
      </c>
      <c r="D33" s="42"/>
      <c r="E33" s="40" t="s">
        <v>99</v>
      </c>
      <c r="G33">
        <v>5055</v>
      </c>
      <c r="H33" s="26"/>
      <c r="I33" s="3"/>
      <c r="K33" s="28"/>
    </row>
    <row r="34" spans="1:11" x14ac:dyDescent="0.25">
      <c r="A34" s="40" t="s">
        <v>103</v>
      </c>
      <c r="B34" s="39"/>
      <c r="C34" s="26">
        <v>2000</v>
      </c>
      <c r="D34" s="26"/>
      <c r="E34" s="40" t="s">
        <v>103</v>
      </c>
      <c r="F34" s="39"/>
      <c r="G34" s="26">
        <v>2000</v>
      </c>
      <c r="H34" s="26"/>
      <c r="I34" s="34"/>
      <c r="K34" s="28">
        <f>K33+4000</f>
        <v>4000</v>
      </c>
    </row>
    <row r="35" spans="1:11" x14ac:dyDescent="0.25">
      <c r="A35" s="40" t="s">
        <v>104</v>
      </c>
      <c r="B35" s="39"/>
      <c r="C35" s="26">
        <v>2000</v>
      </c>
      <c r="D35" s="26"/>
      <c r="E35" s="40" t="s">
        <v>104</v>
      </c>
      <c r="F35" s="39"/>
      <c r="G35" s="26">
        <v>2000</v>
      </c>
      <c r="H35" s="26"/>
      <c r="I35" s="43"/>
      <c r="J35" s="28"/>
    </row>
    <row r="36" spans="1:11" x14ac:dyDescent="0.25">
      <c r="A36" s="40" t="s">
        <v>105</v>
      </c>
      <c r="B36" s="26"/>
      <c r="C36" s="42">
        <v>7842</v>
      </c>
      <c r="D36" s="26"/>
      <c r="E36" s="40" t="s">
        <v>105</v>
      </c>
      <c r="F36" s="26"/>
      <c r="G36" s="42">
        <v>7842</v>
      </c>
      <c r="H36" s="26"/>
      <c r="I36" s="3"/>
    </row>
    <row r="37" spans="1:11" x14ac:dyDescent="0.25">
      <c r="A37" s="40" t="s">
        <v>107</v>
      </c>
      <c r="B37" s="26"/>
      <c r="C37" s="42">
        <v>9824</v>
      </c>
      <c r="D37" s="26"/>
      <c r="E37" s="40" t="s">
        <v>107</v>
      </c>
      <c r="F37" s="26"/>
      <c r="G37" s="42">
        <v>9824</v>
      </c>
      <c r="H37" s="26"/>
      <c r="I37" s="3"/>
    </row>
    <row r="38" spans="1:11" x14ac:dyDescent="0.25">
      <c r="A38" s="37" t="s">
        <v>26</v>
      </c>
      <c r="B38" s="44">
        <f>B29+B26+B27+B28-C30</f>
        <v>16810</v>
      </c>
      <c r="C38" s="44">
        <f>SUM(C32:C37)</f>
        <v>26721</v>
      </c>
      <c r="D38" s="44">
        <f>B38-C38</f>
        <v>-9911</v>
      </c>
      <c r="E38" s="37" t="s">
        <v>26</v>
      </c>
      <c r="F38" s="44">
        <f>F26+F27+F29+F28-G30</f>
        <v>12810</v>
      </c>
      <c r="G38" s="44">
        <f>SUM(G32:G37)</f>
        <v>26721</v>
      </c>
      <c r="H38" s="44">
        <f>F38-G38</f>
        <v>-13911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0" workbookViewId="0">
      <selection activeCell="G17" sqref="G17"/>
    </sheetView>
  </sheetViews>
  <sheetFormatPr defaultRowHeight="15" x14ac:dyDescent="0.25"/>
  <cols>
    <col min="1" max="1" width="15.71093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FEBRUARY21!H6:H19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62</v>
      </c>
      <c r="B7" s="13" t="s">
        <v>37</v>
      </c>
      <c r="C7" s="14"/>
      <c r="D7" s="15">
        <f>FEBRUARY21!H7:H20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FEBRUARY21!H8:H21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62</v>
      </c>
      <c r="B9" s="13" t="s">
        <v>39</v>
      </c>
      <c r="C9" s="14"/>
      <c r="D9" s="15">
        <f>FEBRUARY21!H9:H22</f>
        <v>0</v>
      </c>
      <c r="E9" s="18"/>
      <c r="F9" s="16">
        <f t="shared" si="0"/>
        <v>0</v>
      </c>
      <c r="G9" s="19"/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FEBRUARY21!H10:H23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FEBRUARY21!H11:H24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FEBRUARY21!H12:H25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FEBRUARY21!H13:H26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FEBRUARY21!H14:H27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FEBRUARY21!H15:H28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FEBRUARY21!H16:H29</f>
        <v>0</v>
      </c>
      <c r="E16" s="18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12" t="s">
        <v>111</v>
      </c>
      <c r="B17" s="13" t="s">
        <v>47</v>
      </c>
      <c r="C17" s="14"/>
      <c r="D17" s="15">
        <f>FEBRUARY21!H17:H30</f>
        <v>2000</v>
      </c>
      <c r="E17" s="18">
        <v>2000</v>
      </c>
      <c r="F17" s="16">
        <f t="shared" si="0"/>
        <v>4000</v>
      </c>
      <c r="G17" s="16"/>
      <c r="H17" s="17">
        <f t="shared" si="1"/>
        <v>4000</v>
      </c>
      <c r="I17" s="15"/>
    </row>
    <row r="18" spans="1:9" x14ac:dyDescent="0.25">
      <c r="A18" s="24" t="s">
        <v>112</v>
      </c>
      <c r="B18" s="13" t="s">
        <v>48</v>
      </c>
      <c r="C18" s="14"/>
      <c r="D18" s="15">
        <f>FEBRUARY21!H18:H31</f>
        <v>2000</v>
      </c>
      <c r="E18" s="18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9" t="s">
        <v>62</v>
      </c>
      <c r="B19" s="13" t="s">
        <v>49</v>
      </c>
      <c r="C19" s="14"/>
      <c r="D19" s="15">
        <f>FEBRUARY21!H19:H32</f>
        <v>0</v>
      </c>
      <c r="E19" s="18"/>
      <c r="F19" s="16">
        <f t="shared" si="0"/>
        <v>0</v>
      </c>
      <c r="G19" s="16"/>
      <c r="H19" s="17">
        <f t="shared" si="1"/>
        <v>0</v>
      </c>
      <c r="I19" s="15"/>
    </row>
    <row r="20" spans="1:9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4000</v>
      </c>
      <c r="E20" s="27">
        <f t="shared" si="2"/>
        <v>20000</v>
      </c>
      <c r="F20" s="16">
        <f t="shared" si="2"/>
        <v>24000</v>
      </c>
      <c r="G20" s="16">
        <f>SUM(G6:G19)</f>
        <v>17000</v>
      </c>
      <c r="H20" s="17">
        <f>SUM(H6:H19)</f>
        <v>7000</v>
      </c>
      <c r="I20" s="15">
        <f t="shared" si="2"/>
        <v>0</v>
      </c>
    </row>
    <row r="21" spans="1:9" x14ac:dyDescent="0.25">
      <c r="G21" s="16"/>
      <c r="H21" s="28"/>
      <c r="I21" s="3"/>
    </row>
    <row r="22" spans="1:9" x14ac:dyDescent="0.25">
      <c r="G22" s="16"/>
    </row>
    <row r="23" spans="1:9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9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9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9" x14ac:dyDescent="0.25">
      <c r="A26" s="26" t="s">
        <v>109</v>
      </c>
      <c r="B26" s="38">
        <f>E20</f>
        <v>20000</v>
      </c>
      <c r="C26" s="26"/>
      <c r="D26" s="26"/>
      <c r="E26" s="26" t="s">
        <v>109</v>
      </c>
      <c r="F26" s="38">
        <f>G20</f>
        <v>17000</v>
      </c>
      <c r="G26" s="26"/>
      <c r="H26" s="26"/>
      <c r="I26" s="34"/>
    </row>
    <row r="27" spans="1:9" x14ac:dyDescent="0.25">
      <c r="A27" s="26" t="s">
        <v>20</v>
      </c>
      <c r="B27" s="38">
        <f>FEBRUARY21!D38</f>
        <v>-9911</v>
      </c>
      <c r="C27" s="26"/>
      <c r="D27" s="26"/>
      <c r="E27" s="26" t="s">
        <v>20</v>
      </c>
      <c r="F27" s="38">
        <f>FEBRUARY21!H38</f>
        <v>-13911</v>
      </c>
      <c r="G27" s="26"/>
      <c r="H27" s="26"/>
      <c r="I27" s="34"/>
    </row>
    <row r="28" spans="1:9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9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</row>
    <row r="30" spans="1:9" x14ac:dyDescent="0.25">
      <c r="A30" s="26" t="s">
        <v>22</v>
      </c>
      <c r="B30" s="39">
        <v>0.1</v>
      </c>
      <c r="C30" s="38">
        <f>B30*B26</f>
        <v>2000</v>
      </c>
      <c r="D30" s="26"/>
      <c r="E30" s="26" t="s">
        <v>22</v>
      </c>
      <c r="F30" s="39">
        <v>0.1</v>
      </c>
      <c r="G30" s="38">
        <f>F30*B26</f>
        <v>2000</v>
      </c>
      <c r="H30" s="26"/>
      <c r="I30" s="3"/>
    </row>
    <row r="31" spans="1:9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</row>
    <row r="32" spans="1:9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</row>
    <row r="33" spans="1:11" x14ac:dyDescent="0.25">
      <c r="A33" s="40" t="s">
        <v>110</v>
      </c>
      <c r="C33">
        <v>5055</v>
      </c>
      <c r="D33" s="42"/>
      <c r="E33" s="40" t="s">
        <v>110</v>
      </c>
      <c r="G33">
        <v>5055</v>
      </c>
      <c r="H33" s="26"/>
      <c r="I33" s="3"/>
      <c r="K33" s="28"/>
    </row>
    <row r="34" spans="1:11" x14ac:dyDescent="0.25">
      <c r="A34" s="40"/>
      <c r="B34" s="39"/>
      <c r="C34" s="26"/>
      <c r="D34" s="26"/>
      <c r="E34" s="40"/>
      <c r="F34" s="39"/>
      <c r="G34" s="26"/>
      <c r="H34" s="26"/>
      <c r="I34" s="34"/>
      <c r="K34" s="28">
        <f>K33+4000</f>
        <v>4000</v>
      </c>
    </row>
    <row r="35" spans="1:11" x14ac:dyDescent="0.25">
      <c r="A35" s="40"/>
      <c r="B35" s="39"/>
      <c r="C35" s="26"/>
      <c r="D35" s="26"/>
      <c r="E35" s="40"/>
      <c r="F35" s="39"/>
      <c r="G35" s="26"/>
      <c r="H35" s="26"/>
      <c r="I35" s="43"/>
      <c r="J35" s="28"/>
    </row>
    <row r="36" spans="1:11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1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1" x14ac:dyDescent="0.25">
      <c r="A38" s="37" t="s">
        <v>26</v>
      </c>
      <c r="B38" s="44">
        <f>B29+B26+B27+B28-C30</f>
        <v>8089</v>
      </c>
      <c r="C38" s="44">
        <f>SUM(C32:C37)</f>
        <v>5055</v>
      </c>
      <c r="D38" s="44">
        <f>B38-C38</f>
        <v>3034</v>
      </c>
      <c r="E38" s="37" t="s">
        <v>26</v>
      </c>
      <c r="F38" s="44">
        <f>F26+F27+F29+F28-G30</f>
        <v>1089</v>
      </c>
      <c r="G38" s="44">
        <f>SUM(G32:G37)</f>
        <v>5055</v>
      </c>
      <c r="H38" s="44">
        <f>F38-G38</f>
        <v>-3966</v>
      </c>
      <c r="I38" s="43"/>
    </row>
    <row r="39" spans="1:11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1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G7" sqref="G7"/>
    </sheetView>
  </sheetViews>
  <sheetFormatPr defaultRowHeight="15" x14ac:dyDescent="0.25"/>
  <cols>
    <col min="1" max="1" width="14.8554687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63</v>
      </c>
    </row>
    <row r="6" spans="1:9" x14ac:dyDescent="0.25">
      <c r="A6" s="12" t="s">
        <v>74</v>
      </c>
      <c r="B6" s="13" t="s">
        <v>36</v>
      </c>
      <c r="C6" s="14"/>
      <c r="D6" s="15">
        <f>'MARCH 21'!H6:H19</f>
        <v>3000</v>
      </c>
      <c r="E6" s="16">
        <v>3000</v>
      </c>
      <c r="F6" s="16">
        <f>C6+D6+E6</f>
        <v>6000</v>
      </c>
      <c r="G6" s="16">
        <f>3000+1000</f>
        <v>4000</v>
      </c>
      <c r="H6" s="17">
        <f>F6-G6</f>
        <v>2000</v>
      </c>
      <c r="I6" s="15"/>
    </row>
    <row r="7" spans="1:9" x14ac:dyDescent="0.25">
      <c r="A7" t="s">
        <v>62</v>
      </c>
      <c r="B7" s="13" t="s">
        <v>37</v>
      </c>
      <c r="C7" s="14"/>
      <c r="D7" s="15">
        <f>'MARCH 21'!H7:H20</f>
        <v>0</v>
      </c>
      <c r="E7" s="18"/>
      <c r="F7" s="16">
        <f t="shared" ref="F7:F19" si="0">C7+D7+E7</f>
        <v>0</v>
      </c>
      <c r="G7" s="19"/>
      <c r="H7" s="17">
        <f t="shared" ref="H7:H19" si="1">F7-G7</f>
        <v>0</v>
      </c>
      <c r="I7" s="15"/>
    </row>
    <row r="8" spans="1:9" x14ac:dyDescent="0.25">
      <c r="A8" s="19" t="s">
        <v>51</v>
      </c>
      <c r="B8" s="13" t="s">
        <v>38</v>
      </c>
      <c r="C8" s="14"/>
      <c r="D8" s="15">
        <f>'MARCH 21'!H8:H21</f>
        <v>0</v>
      </c>
      <c r="E8" s="18">
        <v>2000</v>
      </c>
      <c r="F8" s="16">
        <f t="shared" si="0"/>
        <v>2000</v>
      </c>
      <c r="G8" s="19">
        <f>2000</f>
        <v>2000</v>
      </c>
      <c r="H8" s="17">
        <f t="shared" si="1"/>
        <v>0</v>
      </c>
      <c r="I8" s="15"/>
    </row>
    <row r="9" spans="1:9" x14ac:dyDescent="0.25">
      <c r="A9" s="20" t="s">
        <v>116</v>
      </c>
      <c r="B9" s="13" t="s">
        <v>39</v>
      </c>
      <c r="C9" s="14"/>
      <c r="D9" s="15">
        <f>'MARCH 21'!H9:H22</f>
        <v>0</v>
      </c>
      <c r="E9" s="18">
        <v>2000</v>
      </c>
      <c r="F9" s="16">
        <f t="shared" si="0"/>
        <v>2000</v>
      </c>
      <c r="G9" s="19">
        <v>2000</v>
      </c>
      <c r="H9" s="17">
        <f t="shared" si="1"/>
        <v>0</v>
      </c>
      <c r="I9" s="15"/>
    </row>
    <row r="10" spans="1:9" x14ac:dyDescent="0.25">
      <c r="A10" s="20" t="s">
        <v>100</v>
      </c>
      <c r="B10" s="13" t="s">
        <v>40</v>
      </c>
      <c r="C10" s="14"/>
      <c r="D10" s="15">
        <f>'MARCH 21'!H10:H23</f>
        <v>0</v>
      </c>
      <c r="E10" s="18">
        <v>2000</v>
      </c>
      <c r="F10" s="16">
        <f>C10+D10+E10</f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12" t="s">
        <v>62</v>
      </c>
      <c r="B11" s="13" t="s">
        <v>41</v>
      </c>
      <c r="C11" s="14"/>
      <c r="D11" s="15">
        <f>'MARCH 21'!H11:H24</f>
        <v>0</v>
      </c>
      <c r="E11" s="18">
        <v>0</v>
      </c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20" t="s">
        <v>62</v>
      </c>
      <c r="B12" s="13" t="s">
        <v>42</v>
      </c>
      <c r="C12" s="14"/>
      <c r="D12" s="15">
        <f>'MARCH 21'!H12:H25</f>
        <v>0</v>
      </c>
      <c r="E12" s="18"/>
      <c r="F12" s="16"/>
      <c r="G12" s="16"/>
      <c r="H12" s="17">
        <f t="shared" si="1"/>
        <v>0</v>
      </c>
      <c r="I12" s="15"/>
    </row>
    <row r="13" spans="1:9" x14ac:dyDescent="0.25">
      <c r="A13" s="21" t="s">
        <v>62</v>
      </c>
      <c r="B13" s="13" t="s">
        <v>43</v>
      </c>
      <c r="C13" s="14"/>
      <c r="D13" s="15">
        <f>'MARCH 21'!H13:H26</f>
        <v>0</v>
      </c>
      <c r="E13" s="18"/>
      <c r="F13" s="16"/>
      <c r="G13" s="16"/>
      <c r="H13" s="17">
        <f t="shared" si="1"/>
        <v>0</v>
      </c>
      <c r="I13" s="15"/>
    </row>
    <row r="14" spans="1:9" x14ac:dyDescent="0.25">
      <c r="A14" s="21" t="s">
        <v>70</v>
      </c>
      <c r="B14" s="13" t="s">
        <v>44</v>
      </c>
      <c r="C14" s="14"/>
      <c r="D14" s="15">
        <f>'MARCH 21'!H14:H27</f>
        <v>0</v>
      </c>
      <c r="E14" s="18">
        <v>5000</v>
      </c>
      <c r="F14" s="16">
        <f t="shared" si="0"/>
        <v>5000</v>
      </c>
      <c r="G14" s="16">
        <f>5000</f>
        <v>5000</v>
      </c>
      <c r="H14" s="17">
        <f t="shared" si="1"/>
        <v>0</v>
      </c>
      <c r="I14" s="15"/>
    </row>
    <row r="15" spans="1:9" x14ac:dyDescent="0.25">
      <c r="A15" s="22" t="s">
        <v>101</v>
      </c>
      <c r="B15" s="13" t="s">
        <v>45</v>
      </c>
      <c r="C15" s="14"/>
      <c r="D15" s="15">
        <f>'MARCH 21'!H15:H28</f>
        <v>0</v>
      </c>
      <c r="E15" s="18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106</v>
      </c>
      <c r="B16" s="13" t="s">
        <v>46</v>
      </c>
      <c r="C16" s="14"/>
      <c r="D16" s="15">
        <f>'MARCH 21'!H16:H29</f>
        <v>0</v>
      </c>
      <c r="E16" s="18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13" x14ac:dyDescent="0.25">
      <c r="A17" s="12" t="s">
        <v>62</v>
      </c>
      <c r="B17" s="13" t="s">
        <v>47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4" t="s">
        <v>112</v>
      </c>
      <c r="B18" s="13" t="s">
        <v>48</v>
      </c>
      <c r="C18" s="14"/>
      <c r="D18" s="15">
        <f>'MARCH 21'!H18:H31</f>
        <v>0</v>
      </c>
      <c r="E18" s="18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13" x14ac:dyDescent="0.25">
      <c r="A19" s="19" t="s">
        <v>111</v>
      </c>
      <c r="B19" s="13" t="s">
        <v>49</v>
      </c>
      <c r="C19" s="14"/>
      <c r="D19" s="15">
        <v>4000</v>
      </c>
      <c r="E19" s="18">
        <v>2000</v>
      </c>
      <c r="F19" s="16">
        <f t="shared" si="0"/>
        <v>6000</v>
      </c>
      <c r="G19" s="16">
        <f>500+500+500+500+1000+500</f>
        <v>3500</v>
      </c>
      <c r="H19" s="17">
        <f t="shared" si="1"/>
        <v>2500</v>
      </c>
      <c r="I19" s="15"/>
    </row>
    <row r="20" spans="1:13" x14ac:dyDescent="0.25">
      <c r="A20" s="25" t="s">
        <v>26</v>
      </c>
      <c r="B20" s="26"/>
      <c r="C20" s="14">
        <f t="shared" ref="C20:I20" si="2">SUM(C6:C19)</f>
        <v>0</v>
      </c>
      <c r="D20" s="15">
        <f>SUM(D6:D19)</f>
        <v>7000</v>
      </c>
      <c r="E20" s="27">
        <f t="shared" si="2"/>
        <v>22000</v>
      </c>
      <c r="F20" s="16">
        <f t="shared" si="2"/>
        <v>29000</v>
      </c>
      <c r="G20" s="16">
        <f>SUM(G6:G19)</f>
        <v>24500</v>
      </c>
      <c r="H20" s="17">
        <f>SUM(H6:H19)</f>
        <v>4500</v>
      </c>
      <c r="I20" s="15">
        <f t="shared" si="2"/>
        <v>0</v>
      </c>
    </row>
    <row r="21" spans="1:13" x14ac:dyDescent="0.25">
      <c r="G21" s="16"/>
      <c r="H21" s="28"/>
      <c r="I21" s="3"/>
    </row>
    <row r="22" spans="1:13" x14ac:dyDescent="0.25">
      <c r="G22" s="16"/>
    </row>
    <row r="23" spans="1:13" x14ac:dyDescent="0.25">
      <c r="A23" s="3" t="s">
        <v>13</v>
      </c>
      <c r="B23" s="29"/>
      <c r="C23" s="30"/>
      <c r="D23" s="31"/>
      <c r="E23" s="32"/>
      <c r="F23" s="33"/>
      <c r="G23" s="32"/>
      <c r="H23" s="34"/>
      <c r="I23" s="3"/>
    </row>
    <row r="24" spans="1:13" x14ac:dyDescent="0.25">
      <c r="A24" s="35" t="s">
        <v>14</v>
      </c>
      <c r="B24" s="35"/>
      <c r="C24" s="35"/>
      <c r="D24" s="36"/>
      <c r="E24" s="35" t="s">
        <v>8</v>
      </c>
      <c r="F24" s="3"/>
      <c r="G24" s="3"/>
      <c r="H24" s="3"/>
      <c r="I24" s="3"/>
    </row>
    <row r="25" spans="1:13" x14ac:dyDescent="0.25">
      <c r="A25" s="37" t="s">
        <v>15</v>
      </c>
      <c r="B25" s="37" t="s">
        <v>16</v>
      </c>
      <c r="C25" s="37" t="s">
        <v>17</v>
      </c>
      <c r="D25" s="37" t="s">
        <v>18</v>
      </c>
      <c r="E25" s="37" t="s">
        <v>15</v>
      </c>
      <c r="F25" s="37" t="s">
        <v>16</v>
      </c>
      <c r="G25" s="37" t="s">
        <v>17</v>
      </c>
      <c r="H25" s="37" t="s">
        <v>18</v>
      </c>
      <c r="I25" s="3"/>
    </row>
    <row r="26" spans="1:13" x14ac:dyDescent="0.25">
      <c r="A26" s="26" t="s">
        <v>113</v>
      </c>
      <c r="B26" s="38">
        <f>E20</f>
        <v>22000</v>
      </c>
      <c r="C26" s="26"/>
      <c r="D26" s="26"/>
      <c r="E26" s="26" t="s">
        <v>113</v>
      </c>
      <c r="F26" s="38">
        <f>G20</f>
        <v>24500</v>
      </c>
      <c r="G26" s="26"/>
      <c r="H26" s="26"/>
      <c r="I26" s="34"/>
    </row>
    <row r="27" spans="1:13" x14ac:dyDescent="0.25">
      <c r="A27" s="26" t="s">
        <v>20</v>
      </c>
      <c r="B27" s="38">
        <f>'MARCH 21'!D38</f>
        <v>3034</v>
      </c>
      <c r="C27" s="26"/>
      <c r="D27" s="26"/>
      <c r="E27" s="26" t="s">
        <v>20</v>
      </c>
      <c r="F27" s="38">
        <f>'MARCH 21'!H38</f>
        <v>-3966</v>
      </c>
      <c r="G27" s="26"/>
      <c r="H27" s="26"/>
      <c r="I27" s="34"/>
    </row>
    <row r="28" spans="1:13" x14ac:dyDescent="0.25">
      <c r="A28" s="26" t="s">
        <v>63</v>
      </c>
      <c r="B28" s="38">
        <f>I20</f>
        <v>0</v>
      </c>
      <c r="C28" s="26"/>
      <c r="D28" s="26"/>
      <c r="E28" s="26" t="s">
        <v>63</v>
      </c>
      <c r="F28" s="38">
        <f>I20</f>
        <v>0</v>
      </c>
      <c r="G28" s="26"/>
      <c r="H28" s="26"/>
      <c r="I28" s="34" t="s">
        <v>21</v>
      </c>
    </row>
    <row r="29" spans="1:13" x14ac:dyDescent="0.25">
      <c r="A29" s="26" t="s">
        <v>4</v>
      </c>
      <c r="B29" s="38"/>
      <c r="C29" s="26"/>
      <c r="D29" s="26"/>
      <c r="E29" s="26"/>
      <c r="F29" s="38"/>
      <c r="G29" s="26"/>
      <c r="H29" s="26"/>
      <c r="I29" s="3"/>
      <c r="M29" s="49">
        <f>B26-C30</f>
        <v>19800</v>
      </c>
    </row>
    <row r="30" spans="1:13" x14ac:dyDescent="0.25">
      <c r="A30" s="26" t="s">
        <v>22</v>
      </c>
      <c r="B30" s="39">
        <v>0.1</v>
      </c>
      <c r="C30" s="38">
        <f>B30*B26</f>
        <v>2200</v>
      </c>
      <c r="D30" s="26"/>
      <c r="E30" s="26" t="s">
        <v>22</v>
      </c>
      <c r="F30" s="39">
        <v>0.1</v>
      </c>
      <c r="G30" s="38">
        <f>F30*B26</f>
        <v>2200</v>
      </c>
      <c r="H30" s="26"/>
      <c r="I30" s="3"/>
      <c r="M30" s="49">
        <f>M29-2000</f>
        <v>17800</v>
      </c>
    </row>
    <row r="31" spans="1:13" x14ac:dyDescent="0.25">
      <c r="A31" s="37" t="s">
        <v>23</v>
      </c>
      <c r="B31" s="26" t="s">
        <v>24</v>
      </c>
      <c r="C31" s="26"/>
      <c r="D31" s="26"/>
      <c r="E31" s="37" t="s">
        <v>23</v>
      </c>
      <c r="F31" s="40"/>
      <c r="G31" s="26"/>
      <c r="H31" s="26"/>
      <c r="I31" s="34"/>
      <c r="M31" s="49">
        <f>M30-C33-C35</f>
        <v>4658</v>
      </c>
    </row>
    <row r="32" spans="1:13" x14ac:dyDescent="0.25">
      <c r="A32" s="41" t="s">
        <v>25</v>
      </c>
      <c r="B32" s="39">
        <v>0.3</v>
      </c>
      <c r="C32" s="42"/>
      <c r="D32" s="26"/>
      <c r="E32" s="41" t="s">
        <v>25</v>
      </c>
      <c r="F32" s="39">
        <v>0.3</v>
      </c>
      <c r="G32" s="42"/>
      <c r="H32" s="26"/>
      <c r="I32" s="3"/>
      <c r="M32" s="49"/>
    </row>
    <row r="33" spans="1:10" x14ac:dyDescent="0.25">
      <c r="A33" s="40" t="s">
        <v>115</v>
      </c>
      <c r="C33">
        <v>8087</v>
      </c>
      <c r="D33" s="42"/>
      <c r="E33" s="40" t="s">
        <v>115</v>
      </c>
      <c r="G33">
        <v>8087</v>
      </c>
      <c r="H33" s="26"/>
      <c r="I33" s="3"/>
    </row>
    <row r="34" spans="1:10" x14ac:dyDescent="0.25">
      <c r="A34" s="40" t="s">
        <v>117</v>
      </c>
      <c r="B34" s="39"/>
      <c r="C34" s="26">
        <v>2000</v>
      </c>
      <c r="D34" s="26"/>
      <c r="E34" s="40" t="s">
        <v>117</v>
      </c>
      <c r="F34" s="39"/>
      <c r="G34" s="26">
        <v>2000</v>
      </c>
      <c r="H34" s="26"/>
      <c r="I34" s="34"/>
    </row>
    <row r="35" spans="1:10" x14ac:dyDescent="0.25">
      <c r="A35" s="40" t="s">
        <v>118</v>
      </c>
      <c r="B35" s="39"/>
      <c r="C35" s="26">
        <v>5055</v>
      </c>
      <c r="D35" s="26"/>
      <c r="E35" s="40" t="s">
        <v>118</v>
      </c>
      <c r="F35" s="39"/>
      <c r="G35" s="26">
        <v>5055</v>
      </c>
      <c r="H35" s="26"/>
      <c r="I35" s="43"/>
      <c r="J35" s="28"/>
    </row>
    <row r="36" spans="1:10" x14ac:dyDescent="0.25">
      <c r="A36" s="40"/>
      <c r="B36" s="26"/>
      <c r="C36" s="42"/>
      <c r="D36" s="26"/>
      <c r="E36" s="40"/>
      <c r="F36" s="26"/>
      <c r="G36" s="42"/>
      <c r="H36" s="26"/>
      <c r="I36" s="3"/>
    </row>
    <row r="37" spans="1:10" x14ac:dyDescent="0.25">
      <c r="A37" s="40"/>
      <c r="B37" s="26"/>
      <c r="C37" s="42"/>
      <c r="D37" s="26"/>
      <c r="E37" s="40"/>
      <c r="F37" s="26"/>
      <c r="G37" s="42"/>
      <c r="H37" s="26"/>
      <c r="I37" s="3"/>
    </row>
    <row r="38" spans="1:10" x14ac:dyDescent="0.25">
      <c r="A38" s="37" t="s">
        <v>26</v>
      </c>
      <c r="B38" s="44">
        <f>B29+B26+B27+B28-C30</f>
        <v>22834</v>
      </c>
      <c r="C38" s="44">
        <f>SUM(C32:C37)</f>
        <v>15142</v>
      </c>
      <c r="D38" s="44">
        <f>B38-C38</f>
        <v>7692</v>
      </c>
      <c r="E38" s="37" t="s">
        <v>26</v>
      </c>
      <c r="F38" s="44">
        <f>F26+F27+F29+F28-G30</f>
        <v>18334</v>
      </c>
      <c r="G38" s="44">
        <f>SUM(G32:G37)</f>
        <v>15142</v>
      </c>
      <c r="H38" s="44">
        <f>F38-G38</f>
        <v>3192</v>
      </c>
      <c r="I38" s="43"/>
    </row>
    <row r="39" spans="1:10" x14ac:dyDescent="0.25">
      <c r="A39" s="45" t="s">
        <v>27</v>
      </c>
      <c r="B39" s="46"/>
      <c r="C39" s="46" t="s">
        <v>28</v>
      </c>
      <c r="D39" s="47"/>
      <c r="E39" s="45"/>
      <c r="F39" s="45" t="s">
        <v>29</v>
      </c>
      <c r="G39" s="3"/>
      <c r="H39" s="3"/>
      <c r="I39" s="3"/>
    </row>
    <row r="40" spans="1:10" x14ac:dyDescent="0.25">
      <c r="A40" s="45" t="s">
        <v>30</v>
      </c>
      <c r="B40" s="46"/>
      <c r="C40" s="46" t="s">
        <v>11</v>
      </c>
      <c r="D40" s="47"/>
      <c r="E40" s="45"/>
      <c r="F40" s="45" t="s">
        <v>79</v>
      </c>
      <c r="G40" s="3"/>
      <c r="H40" s="3"/>
      <c r="I4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2020-10-23T11:52:06Z</cp:lastPrinted>
  <dcterms:created xsi:type="dcterms:W3CDTF">2020-08-05T09:14:56Z</dcterms:created>
  <dcterms:modified xsi:type="dcterms:W3CDTF">2021-11-30T14:46:52Z</dcterms:modified>
</cp:coreProperties>
</file>