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240" yWindow="360" windowWidth="14295" windowHeight="7515" firstSheet="69" activeTab="74"/>
  </bookViews>
  <sheets>
    <sheet name="APRIL 2015" sheetId="1" r:id="rId1"/>
    <sheet name="MAY 2015" sheetId="2" r:id="rId2"/>
    <sheet name="JUNE 2015" sheetId="3" r:id="rId3"/>
    <sheet name="JULY 2015" sheetId="4" r:id="rId4"/>
    <sheet name="SEPTEMBER" sheetId="5" r:id="rId5"/>
    <sheet name="OCT" sheetId="6" r:id="rId6"/>
    <sheet name="NOVE" sheetId="7" r:id="rId7"/>
    <sheet name="DEC 2015" sheetId="8" r:id="rId8"/>
    <sheet name="Sheet1" sheetId="9" r:id="rId9"/>
    <sheet name="Sheet2" sheetId="10" r:id="rId10"/>
    <sheet name="Sheet3" sheetId="11" r:id="rId11"/>
    <sheet name="Sheet4" sheetId="12" r:id="rId12"/>
    <sheet name="APRIL 2016" sheetId="13" r:id="rId13"/>
    <sheet name="MAY 2016" sheetId="14" r:id="rId14"/>
    <sheet name="Sheet5" sheetId="15" r:id="rId15"/>
    <sheet name="AUGUST " sheetId="16" r:id="rId16"/>
    <sheet name="Sheet6" sheetId="17" r:id="rId17"/>
    <sheet name="Sheet7" sheetId="18" r:id="rId18"/>
    <sheet name="Sheet8" sheetId="19" r:id="rId19"/>
    <sheet name="Sheet9" sheetId="20" r:id="rId20"/>
    <sheet name="Sheet10" sheetId="21" r:id="rId21"/>
    <sheet name="Sheet13" sheetId="24" r:id="rId22"/>
    <sheet name="Sheet11" sheetId="22" r:id="rId23"/>
    <sheet name="APRIL" sheetId="23" r:id="rId24"/>
    <sheet name="MAY 2017" sheetId="25" r:id="rId25"/>
    <sheet name="JUNE 2017" sheetId="26" r:id="rId26"/>
    <sheet name="JULY 2017" sheetId="27" r:id="rId27"/>
    <sheet name="AUGUST" sheetId="28" r:id="rId28"/>
    <sheet name="SEP" sheetId="29" r:id="rId29"/>
    <sheet name="OCTO" sheetId="30" r:id="rId30"/>
    <sheet name="NOV" sheetId="31" r:id="rId31"/>
    <sheet name="DEC 2017" sheetId="32" r:id="rId32"/>
    <sheet name="JAN 2018" sheetId="34" r:id="rId33"/>
    <sheet name="FEB18" sheetId="35" r:id="rId34"/>
    <sheet name="MARCH" sheetId="36" r:id="rId35"/>
    <sheet name="APRL" sheetId="37" r:id="rId36"/>
    <sheet name="MAY18" sheetId="38" r:id="rId37"/>
    <sheet name="JUNE" sheetId="39" r:id="rId38"/>
    <sheet name="JULY" sheetId="40" r:id="rId39"/>
    <sheet name="AUGUS" sheetId="41" r:id="rId40"/>
    <sheet name="SEPT" sheetId="42" r:id="rId41"/>
    <sheet name="OCTOBER" sheetId="43" r:id="rId42"/>
    <sheet name="NOVEMBER" sheetId="44" r:id="rId43"/>
    <sheet name="DECEMBER" sheetId="45" r:id="rId44"/>
    <sheet name="JANUARY" sheetId="46" r:id="rId45"/>
    <sheet name="FEBRUARY" sheetId="47" r:id="rId46"/>
    <sheet name="MARCH " sheetId="48" r:id="rId47"/>
    <sheet name="APRIL " sheetId="49" r:id="rId48"/>
    <sheet name="MAY " sheetId="50" r:id="rId49"/>
    <sheet name="JUNE " sheetId="51" r:id="rId50"/>
    <sheet name="JULY  " sheetId="52" r:id="rId51"/>
    <sheet name="AUGUST19" sheetId="53" r:id="rId52"/>
    <sheet name="SEPTEMBER 19" sheetId="54" r:id="rId53"/>
    <sheet name="OCTOBER 19" sheetId="55" r:id="rId54"/>
    <sheet name="NOVEMBER 19" sheetId="56" r:id="rId55"/>
    <sheet name="DECEMBER 19" sheetId="57" r:id="rId56"/>
    <sheet name="JANUARY 20" sheetId="58" r:id="rId57"/>
    <sheet name="FEBRUARY 20" sheetId="59" r:id="rId58"/>
    <sheet name="MARCH 20" sheetId="60" r:id="rId59"/>
    <sheet name="APRIL 20" sheetId="61" r:id="rId60"/>
    <sheet name="MAY 20" sheetId="62" r:id="rId61"/>
    <sheet name="JUNE 20" sheetId="63" r:id="rId62"/>
    <sheet name="JULY 20" sheetId="64" r:id="rId63"/>
    <sheet name="AUG 20" sheetId="65" r:id="rId64"/>
    <sheet name="SEPTEMBER20" sheetId="66" r:id="rId65"/>
    <sheet name="OCTOBER 20" sheetId="67" r:id="rId66"/>
    <sheet name="NOVEMBER20" sheetId="68" r:id="rId67"/>
    <sheet name="DECEMBER 20" sheetId="69" r:id="rId68"/>
    <sheet name="JANUARY 21" sheetId="70" r:id="rId69"/>
    <sheet name="FEBRUARY21" sheetId="71" r:id="rId70"/>
    <sheet name="MARCH 21" sheetId="72" r:id="rId71"/>
    <sheet name="APRIL 21" sheetId="73" r:id="rId72"/>
    <sheet name="MAY 21" sheetId="74" r:id="rId73"/>
    <sheet name="JUNE 21" sheetId="75" r:id="rId74"/>
    <sheet name="JULY 21" sheetId="76" r:id="rId75"/>
  </sheets>
  <calcPr calcId="162913"/>
</workbook>
</file>

<file path=xl/calcChain.xml><?xml version="1.0" encoding="utf-8"?>
<calcChain xmlns="http://schemas.openxmlformats.org/spreadsheetml/2006/main">
  <c r="G28" i="76" l="1"/>
  <c r="C28" i="76" l="1"/>
  <c r="G36" i="76"/>
  <c r="C36" i="76"/>
  <c r="E19" i="76"/>
  <c r="F18" i="76"/>
  <c r="B22" i="76" s="1"/>
  <c r="D18" i="76"/>
  <c r="C18" i="76"/>
  <c r="H12" i="76"/>
  <c r="H18" i="76" s="1"/>
  <c r="F22" i="76" s="1"/>
  <c r="G28" i="75" l="1"/>
  <c r="C28" i="75"/>
  <c r="H12" i="75" l="1"/>
  <c r="G36" i="75" l="1"/>
  <c r="C36" i="75"/>
  <c r="E19" i="75"/>
  <c r="F18" i="75"/>
  <c r="B22" i="75" s="1"/>
  <c r="D18" i="75"/>
  <c r="C18" i="75"/>
  <c r="H18" i="75"/>
  <c r="F22" i="75" s="1"/>
  <c r="C26" i="75" l="1"/>
  <c r="G26" i="75" s="1"/>
  <c r="H12" i="74"/>
  <c r="H12" i="67" l="1"/>
  <c r="H12" i="66"/>
  <c r="H12" i="65"/>
  <c r="H12" i="64"/>
  <c r="H12" i="63"/>
  <c r="H18" i="62"/>
  <c r="H18" i="61"/>
  <c r="H12" i="68"/>
  <c r="H12" i="70"/>
  <c r="H12" i="73"/>
  <c r="H12" i="71"/>
  <c r="H12" i="72"/>
  <c r="G28" i="74" l="1"/>
  <c r="C28" i="74"/>
  <c r="G36" i="74" l="1"/>
  <c r="C36" i="74"/>
  <c r="E19" i="74"/>
  <c r="F18" i="74"/>
  <c r="B22" i="74" s="1"/>
  <c r="C26" i="74" s="1"/>
  <c r="D18" i="74"/>
  <c r="C18" i="74"/>
  <c r="H18" i="74"/>
  <c r="F22" i="74" s="1"/>
  <c r="G26" i="74" l="1"/>
  <c r="H7" i="73"/>
  <c r="G28" i="73" l="1"/>
  <c r="G36" i="73" s="1"/>
  <c r="C28" i="73"/>
  <c r="C36" i="73" s="1"/>
  <c r="E19" i="73"/>
  <c r="F18" i="73"/>
  <c r="B22" i="73" s="1"/>
  <c r="D18" i="73"/>
  <c r="C18" i="73"/>
  <c r="H18" i="73"/>
  <c r="F22" i="73" s="1"/>
  <c r="G26" i="73" l="1"/>
  <c r="C26" i="73"/>
  <c r="G31" i="72"/>
  <c r="C31" i="72"/>
  <c r="G28" i="72" l="1"/>
  <c r="C28" i="72"/>
  <c r="G28" i="71"/>
  <c r="C28" i="71"/>
  <c r="H15" i="72" l="1"/>
  <c r="G31" i="71" l="1"/>
  <c r="C31" i="71"/>
  <c r="G36" i="72" l="1"/>
  <c r="C36" i="72"/>
  <c r="E19" i="72"/>
  <c r="H18" i="72"/>
  <c r="F22" i="72" s="1"/>
  <c r="F18" i="72"/>
  <c r="B22" i="72" s="1"/>
  <c r="G26" i="72" s="1"/>
  <c r="D18" i="72"/>
  <c r="C18" i="72"/>
  <c r="C26" i="72" l="1"/>
  <c r="H7" i="71"/>
  <c r="H14" i="71" l="1"/>
  <c r="E19" i="71" l="1"/>
  <c r="F18" i="71"/>
  <c r="B22" i="71" s="1"/>
  <c r="D18" i="71"/>
  <c r="C18" i="71"/>
  <c r="G9" i="71"/>
  <c r="I9" i="71" s="1"/>
  <c r="E9" i="72" s="1"/>
  <c r="G9" i="72" s="1"/>
  <c r="I9" i="72" s="1"/>
  <c r="E9" i="73" s="1"/>
  <c r="G9" i="73" s="1"/>
  <c r="I9" i="73" s="1"/>
  <c r="E9" i="74" s="1"/>
  <c r="G9" i="74" s="1"/>
  <c r="I9" i="74" s="1"/>
  <c r="G8" i="71"/>
  <c r="I8" i="71" s="1"/>
  <c r="E8" i="72" s="1"/>
  <c r="H18" i="71"/>
  <c r="F22" i="71" s="1"/>
  <c r="E9" i="76" l="1"/>
  <c r="G9" i="76" s="1"/>
  <c r="I9" i="76" s="1"/>
  <c r="E9" i="75"/>
  <c r="G9" i="75" s="1"/>
  <c r="I9" i="75" s="1"/>
  <c r="G8" i="72"/>
  <c r="I8" i="72" s="1"/>
  <c r="E8" i="73" s="1"/>
  <c r="G8" i="73" s="1"/>
  <c r="I8" i="73" s="1"/>
  <c r="E8" i="74" s="1"/>
  <c r="G8" i="74" s="1"/>
  <c r="I8" i="74" s="1"/>
  <c r="C36" i="71"/>
  <c r="G26" i="71"/>
  <c r="C26" i="71"/>
  <c r="G36" i="71"/>
  <c r="E8" i="76" l="1"/>
  <c r="G8" i="76" s="1"/>
  <c r="I8" i="76" s="1"/>
  <c r="E8" i="75"/>
  <c r="G8" i="75" s="1"/>
  <c r="I8" i="75" s="1"/>
  <c r="H7" i="70"/>
  <c r="E19" i="70" l="1"/>
  <c r="F18" i="70"/>
  <c r="B22" i="70" s="1"/>
  <c r="D18" i="70"/>
  <c r="C18" i="70"/>
  <c r="H18" i="70"/>
  <c r="F22" i="70" s="1"/>
  <c r="G26" i="70" l="1"/>
  <c r="C26" i="70"/>
  <c r="H7" i="69"/>
  <c r="H12" i="69" l="1"/>
  <c r="E13" i="69" l="1"/>
  <c r="E19" i="69"/>
  <c r="F18" i="69"/>
  <c r="B22" i="69" s="1"/>
  <c r="G26" i="69" s="1"/>
  <c r="D18" i="69"/>
  <c r="C18" i="69"/>
  <c r="G13" i="69"/>
  <c r="I13" i="69" s="1"/>
  <c r="E13" i="70" s="1"/>
  <c r="G13" i="70" s="1"/>
  <c r="I13" i="70" s="1"/>
  <c r="E13" i="71" s="1"/>
  <c r="G13" i="71" s="1"/>
  <c r="I13" i="71" s="1"/>
  <c r="E13" i="72" s="1"/>
  <c r="G13" i="72" s="1"/>
  <c r="I13" i="72" s="1"/>
  <c r="E13" i="73" s="1"/>
  <c r="G13" i="73" s="1"/>
  <c r="I13" i="73" s="1"/>
  <c r="E13" i="74" s="1"/>
  <c r="G13" i="74" s="1"/>
  <c r="I13" i="74" s="1"/>
  <c r="H18" i="69"/>
  <c r="F22" i="69" s="1"/>
  <c r="E13" i="76" l="1"/>
  <c r="G13" i="76" s="1"/>
  <c r="I13" i="76" s="1"/>
  <c r="E13" i="75"/>
  <c r="G13" i="75" s="1"/>
  <c r="I13" i="75" s="1"/>
  <c r="C26" i="69"/>
  <c r="J28" i="68"/>
  <c r="C30" i="67"/>
  <c r="H15" i="68" l="1"/>
  <c r="M19" i="67" l="1"/>
  <c r="L29" i="67"/>
  <c r="E13" i="68" l="1"/>
  <c r="E19" i="68"/>
  <c r="F18" i="68"/>
  <c r="B22" i="68" s="1"/>
  <c r="D18" i="68"/>
  <c r="C18" i="68"/>
  <c r="G13" i="68"/>
  <c r="H18" i="68"/>
  <c r="F22" i="68" s="1"/>
  <c r="G26" i="68" l="1"/>
  <c r="C26" i="68"/>
  <c r="J29" i="68" s="1"/>
  <c r="J30" i="68" s="1"/>
  <c r="J31" i="68" s="1"/>
  <c r="G30" i="67"/>
  <c r="H15" i="67" l="1"/>
  <c r="H18" i="67" l="1"/>
  <c r="E13" i="67" l="1"/>
  <c r="E19" i="67"/>
  <c r="G28" i="67"/>
  <c r="G36" i="67" s="1"/>
  <c r="C28" i="67"/>
  <c r="C36" i="67" s="1"/>
  <c r="F18" i="67"/>
  <c r="B22" i="67" s="1"/>
  <c r="D18" i="67"/>
  <c r="C18" i="67"/>
  <c r="G13" i="67"/>
  <c r="F22" i="67"/>
  <c r="G26" i="67" l="1"/>
  <c r="C26" i="67"/>
  <c r="G30" i="66" l="1"/>
  <c r="C30" i="66"/>
  <c r="H15" i="66" l="1"/>
  <c r="E13" i="66" l="1"/>
  <c r="G28" i="66"/>
  <c r="G36" i="66" s="1"/>
  <c r="C28" i="66"/>
  <c r="C36" i="66" s="1"/>
  <c r="H18" i="66"/>
  <c r="F22" i="66" s="1"/>
  <c r="F18" i="66"/>
  <c r="B22" i="66" s="1"/>
  <c r="G26" i="66" s="1"/>
  <c r="D18" i="66"/>
  <c r="C18" i="66"/>
  <c r="G13" i="66"/>
  <c r="C26" i="66" l="1"/>
  <c r="H14" i="65" l="1"/>
  <c r="G28" i="65" l="1"/>
  <c r="G36" i="65" s="1"/>
  <c r="C28" i="65"/>
  <c r="C36" i="65" s="1"/>
  <c r="H18" i="65"/>
  <c r="F22" i="65" s="1"/>
  <c r="F18" i="65"/>
  <c r="B22" i="65" s="1"/>
  <c r="G26" i="65" s="1"/>
  <c r="D18" i="65"/>
  <c r="C18" i="65"/>
  <c r="E13" i="65"/>
  <c r="G13" i="65" s="1"/>
  <c r="C26" i="65" l="1"/>
  <c r="E13" i="64"/>
  <c r="G28" i="64" l="1"/>
  <c r="G36" i="64" s="1"/>
  <c r="C28" i="64"/>
  <c r="C36" i="64" s="1"/>
  <c r="H18" i="64"/>
  <c r="F22" i="64" s="1"/>
  <c r="F18" i="64"/>
  <c r="B22" i="64" s="1"/>
  <c r="G26" i="64" s="1"/>
  <c r="D18" i="64"/>
  <c r="C18" i="64"/>
  <c r="G13" i="64"/>
  <c r="C26" i="64" l="1"/>
  <c r="H15" i="58" l="1"/>
  <c r="G28" i="63" l="1"/>
  <c r="G36" i="63" s="1"/>
  <c r="C28" i="63"/>
  <c r="C36" i="63" s="1"/>
  <c r="F18" i="63"/>
  <c r="B22" i="63" s="1"/>
  <c r="D18" i="63"/>
  <c r="C18" i="63"/>
  <c r="G15" i="63"/>
  <c r="I15" i="63" s="1"/>
  <c r="H18" i="63"/>
  <c r="G11" i="63"/>
  <c r="I11" i="63" s="1"/>
  <c r="E10" i="63"/>
  <c r="G10" i="63" s="1"/>
  <c r="I10" i="63" s="1"/>
  <c r="G8" i="63"/>
  <c r="I8" i="63" s="1"/>
  <c r="E8" i="63"/>
  <c r="E7" i="63"/>
  <c r="G7" i="63" s="1"/>
  <c r="I7" i="63" s="1"/>
  <c r="G6" i="63"/>
  <c r="I6" i="63" s="1"/>
  <c r="E7" i="65" l="1"/>
  <c r="G7" i="65" s="1"/>
  <c r="I7" i="65" s="1"/>
  <c r="E7" i="66" s="1"/>
  <c r="G7" i="66" s="1"/>
  <c r="I7" i="66" s="1"/>
  <c r="E7" i="67" s="1"/>
  <c r="G7" i="67" s="1"/>
  <c r="I7" i="67" s="1"/>
  <c r="E7" i="68" s="1"/>
  <c r="G7" i="68" s="1"/>
  <c r="I7" i="68" s="1"/>
  <c r="E7" i="64"/>
  <c r="G7" i="64" s="1"/>
  <c r="I7" i="64" s="1"/>
  <c r="E8" i="65"/>
  <c r="G8" i="65" s="1"/>
  <c r="I8" i="65" s="1"/>
  <c r="E8" i="66" s="1"/>
  <c r="G8" i="66" s="1"/>
  <c r="I8" i="66" s="1"/>
  <c r="E8" i="67" s="1"/>
  <c r="G8" i="67" s="1"/>
  <c r="I8" i="67" s="1"/>
  <c r="E8" i="68" s="1"/>
  <c r="G8" i="68" s="1"/>
  <c r="I8" i="68" s="1"/>
  <c r="E8" i="64"/>
  <c r="G8" i="64" s="1"/>
  <c r="I8" i="64" s="1"/>
  <c r="E11" i="65"/>
  <c r="G11" i="65" s="1"/>
  <c r="I11" i="65" s="1"/>
  <c r="E11" i="66" s="1"/>
  <c r="G11" i="66" s="1"/>
  <c r="I11" i="66" s="1"/>
  <c r="E11" i="67" s="1"/>
  <c r="G11" i="67" s="1"/>
  <c r="I11" i="67" s="1"/>
  <c r="E11" i="68" s="1"/>
  <c r="G11" i="68" s="1"/>
  <c r="I11" i="68" s="1"/>
  <c r="E11" i="64"/>
  <c r="G11" i="64" s="1"/>
  <c r="I11" i="64" s="1"/>
  <c r="E15" i="65"/>
  <c r="G15" i="65" s="1"/>
  <c r="I15" i="65" s="1"/>
  <c r="E15" i="66" s="1"/>
  <c r="G15" i="66" s="1"/>
  <c r="I15" i="66" s="1"/>
  <c r="E15" i="67" s="1"/>
  <c r="G15" i="67" s="1"/>
  <c r="I15" i="67" s="1"/>
  <c r="E15" i="68" s="1"/>
  <c r="G15" i="68" s="1"/>
  <c r="I15" i="68" s="1"/>
  <c r="E15" i="64"/>
  <c r="G15" i="64" s="1"/>
  <c r="I15" i="64" s="1"/>
  <c r="E6" i="65"/>
  <c r="E6" i="64"/>
  <c r="E10" i="65"/>
  <c r="G10" i="65" s="1"/>
  <c r="I10" i="65" s="1"/>
  <c r="E10" i="66" s="1"/>
  <c r="G10" i="66" s="1"/>
  <c r="I10" i="66" s="1"/>
  <c r="E10" i="67" s="1"/>
  <c r="G10" i="67" s="1"/>
  <c r="I10" i="67" s="1"/>
  <c r="E10" i="68" s="1"/>
  <c r="G10" i="68" s="1"/>
  <c r="E10" i="64"/>
  <c r="G10" i="64" s="1"/>
  <c r="I10" i="64" s="1"/>
  <c r="F22" i="63"/>
  <c r="G26" i="63"/>
  <c r="C26" i="63"/>
  <c r="E15" i="69" l="1"/>
  <c r="G15" i="69" s="1"/>
  <c r="I15" i="69" s="1"/>
  <c r="E15" i="70" s="1"/>
  <c r="G15" i="70" s="1"/>
  <c r="I15" i="70" s="1"/>
  <c r="E15" i="71" s="1"/>
  <c r="G15" i="71" s="1"/>
  <c r="I15" i="71" s="1"/>
  <c r="E15" i="72" s="1"/>
  <c r="G15" i="72" s="1"/>
  <c r="I15" i="72" s="1"/>
  <c r="E15" i="73" s="1"/>
  <c r="G15" i="73" s="1"/>
  <c r="I15" i="73" s="1"/>
  <c r="E15" i="74" s="1"/>
  <c r="G15" i="74" s="1"/>
  <c r="I15" i="74" s="1"/>
  <c r="E11" i="69"/>
  <c r="G11" i="69" s="1"/>
  <c r="I11" i="69" s="1"/>
  <c r="E11" i="70" s="1"/>
  <c r="G11" i="70" s="1"/>
  <c r="I11" i="70" s="1"/>
  <c r="E11" i="71" s="1"/>
  <c r="G11" i="71" s="1"/>
  <c r="I11" i="71" s="1"/>
  <c r="E11" i="72" s="1"/>
  <c r="G11" i="72" s="1"/>
  <c r="I11" i="72" s="1"/>
  <c r="E11" i="73" s="1"/>
  <c r="G11" i="73" s="1"/>
  <c r="I11" i="73" s="1"/>
  <c r="E11" i="74" s="1"/>
  <c r="G11" i="74" s="1"/>
  <c r="I11" i="74" s="1"/>
  <c r="E8" i="69"/>
  <c r="G8" i="69" s="1"/>
  <c r="I8" i="69" s="1"/>
  <c r="E8" i="70" s="1"/>
  <c r="G8" i="70" s="1"/>
  <c r="I8" i="70" s="1"/>
  <c r="E7" i="69"/>
  <c r="G7" i="69" s="1"/>
  <c r="I7" i="69" s="1"/>
  <c r="E7" i="70" s="1"/>
  <c r="G7" i="70" s="1"/>
  <c r="I7" i="70" s="1"/>
  <c r="E7" i="71" s="1"/>
  <c r="G7" i="71" s="1"/>
  <c r="I7" i="71" s="1"/>
  <c r="E7" i="72" s="1"/>
  <c r="G7" i="72" s="1"/>
  <c r="I7" i="72" s="1"/>
  <c r="E7" i="73" s="1"/>
  <c r="G7" i="73" s="1"/>
  <c r="I7" i="73" s="1"/>
  <c r="E7" i="74" s="1"/>
  <c r="G7" i="74" s="1"/>
  <c r="I7" i="74" s="1"/>
  <c r="G6" i="64"/>
  <c r="I6" i="64" s="1"/>
  <c r="I10" i="68"/>
  <c r="C28" i="68"/>
  <c r="C36" i="68" s="1"/>
  <c r="G6" i="65"/>
  <c r="I6" i="65" s="1"/>
  <c r="K17" i="62"/>
  <c r="E7" i="76" l="1"/>
  <c r="G7" i="76" s="1"/>
  <c r="I7" i="76" s="1"/>
  <c r="E7" i="75"/>
  <c r="G7" i="75" s="1"/>
  <c r="I7" i="75" s="1"/>
  <c r="E11" i="76"/>
  <c r="G11" i="76" s="1"/>
  <c r="I11" i="76" s="1"/>
  <c r="E11" i="75"/>
  <c r="G11" i="75" s="1"/>
  <c r="I11" i="75" s="1"/>
  <c r="E15" i="76"/>
  <c r="G15" i="76" s="1"/>
  <c r="I15" i="76" s="1"/>
  <c r="E15" i="75"/>
  <c r="G15" i="75" s="1"/>
  <c r="I15" i="75" s="1"/>
  <c r="D6" i="70"/>
  <c r="D6" i="76"/>
  <c r="D6" i="75"/>
  <c r="D6" i="74"/>
  <c r="D6" i="73"/>
  <c r="D6" i="72"/>
  <c r="D6" i="71"/>
  <c r="E10" i="69"/>
  <c r="G10" i="69" s="1"/>
  <c r="D6" i="69"/>
  <c r="D6" i="68"/>
  <c r="D6" i="67"/>
  <c r="D6" i="66"/>
  <c r="E6" i="66"/>
  <c r="H21" i="61"/>
  <c r="I10" i="69" l="1"/>
  <c r="E10" i="70" s="1"/>
  <c r="G10" i="70" s="1"/>
  <c r="C28" i="70" s="1"/>
  <c r="C28" i="69"/>
  <c r="C36" i="69" s="1"/>
  <c r="G6" i="66"/>
  <c r="I6" i="66" s="1"/>
  <c r="I10" i="70"/>
  <c r="E10" i="71" s="1"/>
  <c r="G10" i="71" s="1"/>
  <c r="I10" i="71" s="1"/>
  <c r="E10" i="72" s="1"/>
  <c r="G10" i="72" s="1"/>
  <c r="I10" i="72" s="1"/>
  <c r="E10" i="73" s="1"/>
  <c r="G10" i="73" s="1"/>
  <c r="I10" i="73" s="1"/>
  <c r="E10" i="74" s="1"/>
  <c r="G10" i="74" s="1"/>
  <c r="I10" i="74" s="1"/>
  <c r="C36" i="70"/>
  <c r="E6" i="67"/>
  <c r="G6" i="67" s="1"/>
  <c r="I6" i="67" s="1"/>
  <c r="G34" i="62"/>
  <c r="G42" i="62" s="1"/>
  <c r="C34" i="62"/>
  <c r="C42" i="62" s="1"/>
  <c r="H24" i="62"/>
  <c r="F24" i="62"/>
  <c r="B28" i="62" s="1"/>
  <c r="G32" i="62" s="1"/>
  <c r="D24" i="62"/>
  <c r="C24" i="62"/>
  <c r="E19" i="62"/>
  <c r="G19" i="62" s="1"/>
  <c r="E10" i="76" l="1"/>
  <c r="G10" i="76" s="1"/>
  <c r="I10" i="76" s="1"/>
  <c r="E10" i="75"/>
  <c r="G10" i="75" s="1"/>
  <c r="I10" i="75" s="1"/>
  <c r="E6" i="68"/>
  <c r="G6" i="68" s="1"/>
  <c r="F28" i="62"/>
  <c r="C32" i="62"/>
  <c r="I6" i="68" l="1"/>
  <c r="G28" i="68"/>
  <c r="G36" i="68" s="1"/>
  <c r="E19" i="61"/>
  <c r="G19" i="61" s="1"/>
  <c r="C24" i="61"/>
  <c r="D24" i="61"/>
  <c r="F24" i="61"/>
  <c r="H24" i="61"/>
  <c r="F28" i="61" s="1"/>
  <c r="B28" i="61"/>
  <c r="C32" i="61"/>
  <c r="G32" i="61"/>
  <c r="C34" i="61"/>
  <c r="G34" i="61"/>
  <c r="E6" i="69" l="1"/>
  <c r="G6" i="69" s="1"/>
  <c r="G28" i="69" s="1"/>
  <c r="K37" i="60"/>
  <c r="I6" i="69" l="1"/>
  <c r="E6" i="70" s="1"/>
  <c r="G6" i="70" s="1"/>
  <c r="G28" i="70" s="1"/>
  <c r="G36" i="69"/>
  <c r="I45" i="60"/>
  <c r="F24" i="53"/>
  <c r="B28" i="53" s="1"/>
  <c r="G36" i="58"/>
  <c r="I6" i="70" l="1"/>
  <c r="E6" i="71" s="1"/>
  <c r="G6" i="71" s="1"/>
  <c r="I6" i="71" s="1"/>
  <c r="G36" i="70"/>
  <c r="G42" i="61"/>
  <c r="C42" i="61"/>
  <c r="E6" i="72" l="1"/>
  <c r="C36" i="58"/>
  <c r="L25" i="57"/>
  <c r="J36" i="59"/>
  <c r="G6" i="72" l="1"/>
  <c r="I6" i="72" s="1"/>
  <c r="E19" i="60"/>
  <c r="G19" i="60" s="1"/>
  <c r="G35" i="60"/>
  <c r="H24" i="60"/>
  <c r="F28" i="60" s="1"/>
  <c r="F24" i="60"/>
  <c r="B28" i="60" s="1"/>
  <c r="C32" i="60" s="1"/>
  <c r="K38" i="60" s="1"/>
  <c r="D24" i="60"/>
  <c r="C24" i="60"/>
  <c r="E6" i="73" l="1"/>
  <c r="G32" i="60"/>
  <c r="G6" i="73" l="1"/>
  <c r="I6" i="73" s="1"/>
  <c r="G35" i="59"/>
  <c r="E6" i="74" l="1"/>
  <c r="G6" i="74" s="1"/>
  <c r="I6" i="74" s="1"/>
  <c r="E19" i="58"/>
  <c r="E6" i="76" l="1"/>
  <c r="G6" i="76" s="1"/>
  <c r="I6" i="76" s="1"/>
  <c r="E6" i="75"/>
  <c r="G6" i="75" s="1"/>
  <c r="I6" i="75" s="1"/>
  <c r="E19" i="59"/>
  <c r="G19" i="59" s="1"/>
  <c r="F24" i="59"/>
  <c r="B28" i="59" s="1"/>
  <c r="D24" i="59"/>
  <c r="C24" i="59"/>
  <c r="H24" i="59"/>
  <c r="F28" i="59" s="1"/>
  <c r="C32" i="59" l="1"/>
  <c r="J38" i="59" s="1"/>
  <c r="G32" i="59"/>
  <c r="G35" i="58" l="1"/>
  <c r="H24" i="58"/>
  <c r="F28" i="58" s="1"/>
  <c r="F24" i="58"/>
  <c r="B28" i="58" s="1"/>
  <c r="D24" i="58"/>
  <c r="C24" i="58"/>
  <c r="I23" i="58"/>
  <c r="G19" i="58"/>
  <c r="C32" i="58" l="1"/>
  <c r="G32" i="58"/>
  <c r="G35" i="57" l="1"/>
  <c r="E19" i="57" l="1"/>
  <c r="H24" i="57"/>
  <c r="F28" i="57" s="1"/>
  <c r="F24" i="57"/>
  <c r="B28" i="57" s="1"/>
  <c r="C32" i="57" s="1"/>
  <c r="L26" i="57" s="1"/>
  <c r="L27" i="57" s="1"/>
  <c r="D24" i="57"/>
  <c r="C24" i="57"/>
  <c r="G19" i="57"/>
  <c r="G32" i="57" l="1"/>
  <c r="H12" i="55" l="1"/>
  <c r="E19" i="56" l="1"/>
  <c r="G19" i="56" s="1"/>
  <c r="G35" i="56"/>
  <c r="H24" i="56"/>
  <c r="F28" i="56" s="1"/>
  <c r="F24" i="56"/>
  <c r="B28" i="56" s="1"/>
  <c r="D24" i="56"/>
  <c r="C24" i="56"/>
  <c r="C32" i="56" l="1"/>
  <c r="G32" i="56"/>
  <c r="G35" i="55" l="1"/>
  <c r="E19" i="55" l="1"/>
  <c r="G19" i="55" s="1"/>
  <c r="H24" i="55"/>
  <c r="F28" i="55" s="1"/>
  <c r="F24" i="55"/>
  <c r="B28" i="55" s="1"/>
  <c r="D24" i="55"/>
  <c r="C24" i="55"/>
  <c r="C32" i="55" l="1"/>
  <c r="G32" i="55"/>
  <c r="G35" i="54" l="1"/>
  <c r="F24" i="54" l="1"/>
  <c r="B28" i="54" s="1"/>
  <c r="E19" i="54"/>
  <c r="G19" i="54" s="1"/>
  <c r="H24" i="54"/>
  <c r="D24" i="54"/>
  <c r="C24" i="54"/>
  <c r="F28" i="54" l="1"/>
  <c r="N28" i="54"/>
  <c r="C32" i="54"/>
  <c r="G32" i="54"/>
  <c r="E38" i="53"/>
  <c r="G38" i="53"/>
  <c r="M19" i="52" l="1"/>
  <c r="J28" i="52"/>
  <c r="G36" i="53" l="1"/>
  <c r="C24" i="53" l="1"/>
  <c r="D24" i="53"/>
  <c r="C32" i="52"/>
  <c r="E19" i="53" l="1"/>
  <c r="G19" i="53" s="1"/>
  <c r="H24" i="53"/>
  <c r="F28" i="53" l="1"/>
  <c r="N28" i="53"/>
  <c r="G32" i="53"/>
  <c r="C32" i="53"/>
  <c r="C40" i="52"/>
  <c r="F24" i="52"/>
  <c r="F28" i="52" s="1"/>
  <c r="D24" i="52"/>
  <c r="B28" i="52" s="1"/>
  <c r="E23" i="52"/>
  <c r="G23" i="52" s="1"/>
  <c r="E23" i="53" s="1"/>
  <c r="G23" i="53" s="1"/>
  <c r="I23" i="53" s="1"/>
  <c r="E23" i="54" s="1"/>
  <c r="G23" i="54" s="1"/>
  <c r="I23" i="54" s="1"/>
  <c r="E23" i="55" s="1"/>
  <c r="G23" i="55" s="1"/>
  <c r="I23" i="55" s="1"/>
  <c r="E23" i="56" s="1"/>
  <c r="G23" i="56" s="1"/>
  <c r="I23" i="56" s="1"/>
  <c r="E23" i="57" s="1"/>
  <c r="G23" i="57" s="1"/>
  <c r="I23" i="57" s="1"/>
  <c r="E23" i="58" s="1"/>
  <c r="E22" i="52"/>
  <c r="G22" i="52" s="1"/>
  <c r="E22" i="53" s="1"/>
  <c r="G22" i="53" s="1"/>
  <c r="I22" i="53" s="1"/>
  <c r="E22" i="54" s="1"/>
  <c r="G22" i="54" s="1"/>
  <c r="I22" i="54" s="1"/>
  <c r="E22" i="55" s="1"/>
  <c r="G22" i="55" s="1"/>
  <c r="I22" i="55" s="1"/>
  <c r="E22" i="56" s="1"/>
  <c r="G22" i="56" s="1"/>
  <c r="I22" i="56" s="1"/>
  <c r="E22" i="57" s="1"/>
  <c r="G22" i="57" s="1"/>
  <c r="I22" i="57" s="1"/>
  <c r="E22" i="58" s="1"/>
  <c r="G22" i="58" s="1"/>
  <c r="I22" i="58" s="1"/>
  <c r="E22" i="59" s="1"/>
  <c r="G22" i="59" s="1"/>
  <c r="I22" i="59" s="1"/>
  <c r="E22" i="60" s="1"/>
  <c r="G22" i="60" s="1"/>
  <c r="I22" i="60" s="1"/>
  <c r="E22" i="61" s="1"/>
  <c r="G22" i="61" s="1"/>
  <c r="I22" i="61" s="1"/>
  <c r="E21" i="52"/>
  <c r="G21" i="52" s="1"/>
  <c r="E21" i="53" s="1"/>
  <c r="G21" i="53" s="1"/>
  <c r="I21" i="53" s="1"/>
  <c r="E21" i="54" s="1"/>
  <c r="G21" i="54" s="1"/>
  <c r="I21" i="54" s="1"/>
  <c r="E21" i="55" s="1"/>
  <c r="G21" i="55" s="1"/>
  <c r="I21" i="55" s="1"/>
  <c r="E21" i="56" s="1"/>
  <c r="G21" i="56" s="1"/>
  <c r="I21" i="56" s="1"/>
  <c r="E21" i="57" s="1"/>
  <c r="G21" i="57" s="1"/>
  <c r="I21" i="57" s="1"/>
  <c r="E21" i="58" s="1"/>
  <c r="G21" i="58" s="1"/>
  <c r="I21" i="58" s="1"/>
  <c r="E21" i="59" s="1"/>
  <c r="G21" i="59" s="1"/>
  <c r="I21" i="59" s="1"/>
  <c r="E21" i="60" s="1"/>
  <c r="G21" i="60" s="1"/>
  <c r="I21" i="60" s="1"/>
  <c r="E21" i="61" s="1"/>
  <c r="G21" i="61" s="1"/>
  <c r="I21" i="61" s="1"/>
  <c r="E20" i="52"/>
  <c r="G20" i="52" s="1"/>
  <c r="E20" i="53" s="1"/>
  <c r="G20" i="53" s="1"/>
  <c r="I20" i="53" s="1"/>
  <c r="E20" i="54" s="1"/>
  <c r="G20" i="54" s="1"/>
  <c r="I20" i="54" s="1"/>
  <c r="E20" i="55" s="1"/>
  <c r="G20" i="55" s="1"/>
  <c r="I20" i="55" s="1"/>
  <c r="E20" i="56" s="1"/>
  <c r="G20" i="56" s="1"/>
  <c r="I20" i="56" s="1"/>
  <c r="E20" i="57" s="1"/>
  <c r="G20" i="57" s="1"/>
  <c r="I20" i="57" s="1"/>
  <c r="E20" i="58" s="1"/>
  <c r="G20" i="58" s="1"/>
  <c r="I20" i="58" s="1"/>
  <c r="E20" i="59" s="1"/>
  <c r="G20" i="59" s="1"/>
  <c r="I20" i="59" s="1"/>
  <c r="E20" i="60" s="1"/>
  <c r="G20" i="60" s="1"/>
  <c r="I20" i="60" s="1"/>
  <c r="E20" i="62" s="1"/>
  <c r="G20" i="62" s="1"/>
  <c r="I20" i="62" s="1"/>
  <c r="E19" i="52"/>
  <c r="E18" i="52"/>
  <c r="G18" i="52" s="1"/>
  <c r="E18" i="53" s="1"/>
  <c r="G18" i="53" s="1"/>
  <c r="I18" i="53" s="1"/>
  <c r="E18" i="54" s="1"/>
  <c r="G18" i="54" s="1"/>
  <c r="I18" i="54" s="1"/>
  <c r="E18" i="55" s="1"/>
  <c r="G18" i="55" s="1"/>
  <c r="I18" i="55" s="1"/>
  <c r="E18" i="56" s="1"/>
  <c r="G18" i="56" s="1"/>
  <c r="I18" i="56" s="1"/>
  <c r="E18" i="57" s="1"/>
  <c r="G18" i="57" s="1"/>
  <c r="I18" i="57" s="1"/>
  <c r="E18" i="58" s="1"/>
  <c r="G18" i="58" s="1"/>
  <c r="I18" i="58" s="1"/>
  <c r="E18" i="59" s="1"/>
  <c r="G18" i="59" s="1"/>
  <c r="I18" i="59" s="1"/>
  <c r="G18" i="60" s="1"/>
  <c r="I18" i="60" s="1"/>
  <c r="E17" i="52"/>
  <c r="G17" i="52" s="1"/>
  <c r="E17" i="53" s="1"/>
  <c r="G17" i="53" s="1"/>
  <c r="I17" i="53" s="1"/>
  <c r="E17" i="54" s="1"/>
  <c r="G17" i="54" s="1"/>
  <c r="I17" i="54" s="1"/>
  <c r="E17" i="55" s="1"/>
  <c r="G17" i="55" s="1"/>
  <c r="I17" i="55" s="1"/>
  <c r="E17" i="56" s="1"/>
  <c r="G17" i="56" s="1"/>
  <c r="I17" i="56" s="1"/>
  <c r="E17" i="57" s="1"/>
  <c r="G17" i="57" s="1"/>
  <c r="I17" i="57" s="1"/>
  <c r="E17" i="58" s="1"/>
  <c r="G17" i="58" s="1"/>
  <c r="I17" i="58" s="1"/>
  <c r="E17" i="59" s="1"/>
  <c r="G17" i="59" s="1"/>
  <c r="I17" i="59" s="1"/>
  <c r="E17" i="60" s="1"/>
  <c r="G17" i="60" s="1"/>
  <c r="I17" i="60" s="1"/>
  <c r="E17" i="62" s="1"/>
  <c r="G17" i="62" s="1"/>
  <c r="I17" i="62" s="1"/>
  <c r="E16" i="52"/>
  <c r="G16" i="52" s="1"/>
  <c r="E16" i="53" s="1"/>
  <c r="G16" i="53" s="1"/>
  <c r="I16" i="53" s="1"/>
  <c r="E16" i="54" s="1"/>
  <c r="G16" i="54" s="1"/>
  <c r="E15" i="52"/>
  <c r="G15" i="52" s="1"/>
  <c r="E15" i="53" s="1"/>
  <c r="G15" i="53" s="1"/>
  <c r="I15" i="53" s="1"/>
  <c r="E15" i="54" s="1"/>
  <c r="G15" i="54" s="1"/>
  <c r="I15" i="54" s="1"/>
  <c r="E15" i="55" s="1"/>
  <c r="G15" i="55" s="1"/>
  <c r="I15" i="55" s="1"/>
  <c r="E15" i="56" s="1"/>
  <c r="G15" i="56" s="1"/>
  <c r="I15" i="56" s="1"/>
  <c r="E14" i="52"/>
  <c r="G14" i="52" s="1"/>
  <c r="E14" i="53" s="1"/>
  <c r="G14" i="53" s="1"/>
  <c r="I14" i="53" s="1"/>
  <c r="E14" i="54" s="1"/>
  <c r="G14" i="54" s="1"/>
  <c r="I14" i="54" s="1"/>
  <c r="E14" i="55" s="1"/>
  <c r="G14" i="55" s="1"/>
  <c r="I14" i="55" s="1"/>
  <c r="E14" i="56" s="1"/>
  <c r="G14" i="56" s="1"/>
  <c r="I14" i="56" s="1"/>
  <c r="E14" i="57" s="1"/>
  <c r="G14" i="57" s="1"/>
  <c r="I14" i="57" s="1"/>
  <c r="E14" i="58" s="1"/>
  <c r="G14" i="58" s="1"/>
  <c r="I14" i="58" s="1"/>
  <c r="E14" i="59" s="1"/>
  <c r="G14" i="59" s="1"/>
  <c r="I14" i="59" s="1"/>
  <c r="E14" i="60" s="1"/>
  <c r="G14" i="60" s="1"/>
  <c r="I14" i="60" s="1"/>
  <c r="E14" i="63" s="1"/>
  <c r="G14" i="63" s="1"/>
  <c r="I14" i="63" s="1"/>
  <c r="E13" i="52"/>
  <c r="G13" i="52" s="1"/>
  <c r="E13" i="53" s="1"/>
  <c r="G13" i="53" s="1"/>
  <c r="I13" i="53" s="1"/>
  <c r="E13" i="54" s="1"/>
  <c r="G13" i="54" s="1"/>
  <c r="I13" i="54" s="1"/>
  <c r="E13" i="55" s="1"/>
  <c r="G13" i="55" s="1"/>
  <c r="I13" i="55" s="1"/>
  <c r="E13" i="56" s="1"/>
  <c r="G13" i="56" s="1"/>
  <c r="I13" i="56" s="1"/>
  <c r="E13" i="57" s="1"/>
  <c r="G13" i="57" s="1"/>
  <c r="K36" i="57" s="1"/>
  <c r="E12" i="52"/>
  <c r="G12" i="52" s="1"/>
  <c r="E21" i="62" l="1"/>
  <c r="G21" i="62" s="1"/>
  <c r="I21" i="62" s="1"/>
  <c r="E23" i="59"/>
  <c r="G23" i="59" s="1"/>
  <c r="I23" i="59" s="1"/>
  <c r="E23" i="60" s="1"/>
  <c r="G23" i="60" s="1"/>
  <c r="I23" i="60" s="1"/>
  <c r="E23" i="61" s="1"/>
  <c r="G23" i="61" s="1"/>
  <c r="I23" i="61" s="1"/>
  <c r="E14" i="65"/>
  <c r="G14" i="65" s="1"/>
  <c r="I14" i="65" s="1"/>
  <c r="E14" i="66" s="1"/>
  <c r="G14" i="66" s="1"/>
  <c r="I14" i="66" s="1"/>
  <c r="E14" i="67" s="1"/>
  <c r="G14" i="67" s="1"/>
  <c r="I14" i="67" s="1"/>
  <c r="E14" i="68" s="1"/>
  <c r="G14" i="68" s="1"/>
  <c r="I14" i="68" s="1"/>
  <c r="E14" i="64"/>
  <c r="G14" i="64" s="1"/>
  <c r="I14" i="64" s="1"/>
  <c r="G24" i="52"/>
  <c r="E24" i="53" s="1"/>
  <c r="G24" i="53" s="1"/>
  <c r="E12" i="53"/>
  <c r="G12" i="53" s="1"/>
  <c r="I12" i="53" s="1"/>
  <c r="I24" i="53" s="1"/>
  <c r="E24" i="54" s="1"/>
  <c r="G24" i="54" s="1"/>
  <c r="C34" i="53"/>
  <c r="C42" i="53" s="1"/>
  <c r="I13" i="57"/>
  <c r="E13" i="58" s="1"/>
  <c r="G13" i="58" s="1"/>
  <c r="I13" i="58" s="1"/>
  <c r="E13" i="59" s="1"/>
  <c r="G13" i="59" s="1"/>
  <c r="I13" i="59" s="1"/>
  <c r="E13" i="60" s="1"/>
  <c r="G13" i="60" s="1"/>
  <c r="I13" i="60" s="1"/>
  <c r="E13" i="62" s="1"/>
  <c r="E20" i="61"/>
  <c r="G20" i="61" s="1"/>
  <c r="I20" i="61" s="1"/>
  <c r="E17" i="61"/>
  <c r="G17" i="61" s="1"/>
  <c r="I17" i="61" s="1"/>
  <c r="E17" i="63"/>
  <c r="G17" i="63" s="1"/>
  <c r="I17" i="63" s="1"/>
  <c r="E22" i="62"/>
  <c r="G22" i="62" s="1"/>
  <c r="I22" i="62" s="1"/>
  <c r="E14" i="62"/>
  <c r="G14" i="62" s="1"/>
  <c r="I14" i="62" s="1"/>
  <c r="E24" i="52"/>
  <c r="E14" i="61"/>
  <c r="G14" i="61" s="1"/>
  <c r="I14" i="61" s="1"/>
  <c r="E18" i="62"/>
  <c r="G18" i="62" s="1"/>
  <c r="I18" i="62" s="1"/>
  <c r="E18" i="61"/>
  <c r="G18" i="61" s="1"/>
  <c r="I18" i="61" s="1"/>
  <c r="E13" i="63"/>
  <c r="G13" i="63" s="1"/>
  <c r="E23" i="62"/>
  <c r="G23" i="62" s="1"/>
  <c r="I23" i="62" s="1"/>
  <c r="E12" i="54"/>
  <c r="G12" i="54" s="1"/>
  <c r="I12" i="54" s="1"/>
  <c r="E12" i="55" s="1"/>
  <c r="G12" i="55" s="1"/>
  <c r="I12" i="55" s="1"/>
  <c r="I16" i="54"/>
  <c r="C34" i="54"/>
  <c r="G34" i="53"/>
  <c r="G42" i="53" s="1"/>
  <c r="G30" i="52"/>
  <c r="C30" i="52"/>
  <c r="L34" i="52" s="1"/>
  <c r="G32" i="52"/>
  <c r="G40" i="52" s="1"/>
  <c r="E13" i="61" l="1"/>
  <c r="E14" i="69"/>
  <c r="G14" i="69" s="1"/>
  <c r="I14" i="69" s="1"/>
  <c r="E14" i="70" s="1"/>
  <c r="G14" i="70" s="1"/>
  <c r="I14" i="70" s="1"/>
  <c r="E14" i="71" s="1"/>
  <c r="G14" i="71" s="1"/>
  <c r="I14" i="71" s="1"/>
  <c r="E14" i="72" s="1"/>
  <c r="G14" i="72" s="1"/>
  <c r="I14" i="72" s="1"/>
  <c r="E14" i="73" s="1"/>
  <c r="G14" i="73" s="1"/>
  <c r="I14" i="73" s="1"/>
  <c r="E14" i="74" s="1"/>
  <c r="G14" i="74" s="1"/>
  <c r="I14" i="74" s="1"/>
  <c r="E17" i="65"/>
  <c r="G17" i="65" s="1"/>
  <c r="I17" i="65" s="1"/>
  <c r="E17" i="66" s="1"/>
  <c r="G17" i="66" s="1"/>
  <c r="I17" i="66" s="1"/>
  <c r="E17" i="67" s="1"/>
  <c r="G17" i="67" s="1"/>
  <c r="I17" i="67" s="1"/>
  <c r="E17" i="64"/>
  <c r="G17" i="64" s="1"/>
  <c r="I17" i="64" s="1"/>
  <c r="G13" i="62"/>
  <c r="I13" i="62" s="1"/>
  <c r="G13" i="61"/>
  <c r="I13" i="61" s="1"/>
  <c r="C42" i="54"/>
  <c r="G34" i="54"/>
  <c r="G42" i="54" s="1"/>
  <c r="E12" i="56"/>
  <c r="I24" i="54"/>
  <c r="E24" i="55" s="1"/>
  <c r="G24" i="55" s="1"/>
  <c r="E16" i="55"/>
  <c r="G16" i="55" s="1"/>
  <c r="C32" i="51"/>
  <c r="C40" i="51" s="1"/>
  <c r="F24" i="51"/>
  <c r="F28" i="51" s="1"/>
  <c r="D24" i="51"/>
  <c r="B28" i="51" s="1"/>
  <c r="E23" i="51"/>
  <c r="G23" i="51" s="1"/>
  <c r="E22" i="51"/>
  <c r="G22" i="51" s="1"/>
  <c r="E21" i="51"/>
  <c r="G21" i="51" s="1"/>
  <c r="E20" i="51"/>
  <c r="G20" i="51" s="1"/>
  <c r="E19" i="51"/>
  <c r="E18" i="51"/>
  <c r="G18" i="51" s="1"/>
  <c r="E17" i="51"/>
  <c r="G17" i="51" s="1"/>
  <c r="E16" i="51"/>
  <c r="G16" i="51" s="1"/>
  <c r="E15" i="51"/>
  <c r="G15" i="51" s="1"/>
  <c r="E14" i="51"/>
  <c r="G14" i="51" s="1"/>
  <c r="E13" i="51"/>
  <c r="G13" i="51" s="1"/>
  <c r="E12" i="51"/>
  <c r="E14" i="76" l="1"/>
  <c r="G14" i="76" s="1"/>
  <c r="I14" i="76" s="1"/>
  <c r="E14" i="75"/>
  <c r="G14" i="75" s="1"/>
  <c r="I14" i="75" s="1"/>
  <c r="E24" i="51"/>
  <c r="G12" i="51"/>
  <c r="E17" i="69"/>
  <c r="G17" i="69" s="1"/>
  <c r="I17" i="69" s="1"/>
  <c r="E17" i="70" s="1"/>
  <c r="G17" i="70" s="1"/>
  <c r="I17" i="70" s="1"/>
  <c r="E17" i="71" s="1"/>
  <c r="G17" i="71" s="1"/>
  <c r="I17" i="71" s="1"/>
  <c r="E17" i="72" s="1"/>
  <c r="G17" i="72" s="1"/>
  <c r="I17" i="72" s="1"/>
  <c r="E17" i="73" s="1"/>
  <c r="G17" i="73" s="1"/>
  <c r="I17" i="73" s="1"/>
  <c r="E17" i="74" s="1"/>
  <c r="G17" i="74" s="1"/>
  <c r="I17" i="74" s="1"/>
  <c r="E17" i="68"/>
  <c r="G17" i="68" s="1"/>
  <c r="I17" i="68" s="1"/>
  <c r="G12" i="56"/>
  <c r="I12" i="56" s="1"/>
  <c r="E15" i="57" s="1"/>
  <c r="G15" i="57" s="1"/>
  <c r="I15" i="57" s="1"/>
  <c r="E15" i="58" s="1"/>
  <c r="C34" i="55"/>
  <c r="I16" i="55"/>
  <c r="G24" i="51"/>
  <c r="G30" i="51"/>
  <c r="C30" i="51"/>
  <c r="G32" i="51"/>
  <c r="G40" i="51" s="1"/>
  <c r="E17" i="76" l="1"/>
  <c r="G17" i="76" s="1"/>
  <c r="I17" i="76" s="1"/>
  <c r="E17" i="75"/>
  <c r="G17" i="75" s="1"/>
  <c r="I17" i="75" s="1"/>
  <c r="G15" i="58"/>
  <c r="I15" i="58" s="1"/>
  <c r="G12" i="57"/>
  <c r="I12" i="57" s="1"/>
  <c r="E12" i="58" s="1"/>
  <c r="G12" i="58" s="1"/>
  <c r="I12" i="58" s="1"/>
  <c r="E12" i="59" s="1"/>
  <c r="G12" i="59" s="1"/>
  <c r="I12" i="59" s="1"/>
  <c r="E12" i="60" s="1"/>
  <c r="G12" i="60" s="1"/>
  <c r="I12" i="60" s="1"/>
  <c r="C42" i="55"/>
  <c r="G34" i="55"/>
  <c r="G42" i="55" s="1"/>
  <c r="E16" i="56"/>
  <c r="I24" i="55"/>
  <c r="C32" i="50"/>
  <c r="C40" i="50" s="1"/>
  <c r="F24" i="50"/>
  <c r="F28" i="50" s="1"/>
  <c r="D24" i="50"/>
  <c r="B28" i="50" s="1"/>
  <c r="E23" i="50"/>
  <c r="G23" i="50" s="1"/>
  <c r="E22" i="50"/>
  <c r="G22" i="50" s="1"/>
  <c r="E21" i="50"/>
  <c r="G21" i="50" s="1"/>
  <c r="E20" i="50"/>
  <c r="G20" i="50" s="1"/>
  <c r="E19" i="50"/>
  <c r="E18" i="50"/>
  <c r="G18" i="50" s="1"/>
  <c r="E17" i="50"/>
  <c r="G17" i="50" s="1"/>
  <c r="E16" i="50"/>
  <c r="G16" i="50" s="1"/>
  <c r="E15" i="50"/>
  <c r="G15" i="50" s="1"/>
  <c r="E14" i="50"/>
  <c r="G14" i="50" s="1"/>
  <c r="E13" i="50"/>
  <c r="G13" i="50" s="1"/>
  <c r="E12" i="50"/>
  <c r="E24" i="50" l="1"/>
  <c r="E12" i="63"/>
  <c r="G12" i="63" s="1"/>
  <c r="I12" i="63" s="1"/>
  <c r="E12" i="61"/>
  <c r="G12" i="61" s="1"/>
  <c r="I12" i="61" s="1"/>
  <c r="E12" i="62"/>
  <c r="G12" i="62" s="1"/>
  <c r="I12" i="62" s="1"/>
  <c r="G12" i="50"/>
  <c r="E15" i="59"/>
  <c r="G16" i="56"/>
  <c r="E24" i="56"/>
  <c r="G24" i="56" s="1"/>
  <c r="G24" i="50"/>
  <c r="G30" i="50"/>
  <c r="C30" i="50"/>
  <c r="G32" i="50"/>
  <c r="G40" i="50" s="1"/>
  <c r="E19" i="49"/>
  <c r="E12" i="65" l="1"/>
  <c r="G12" i="65" s="1"/>
  <c r="I12" i="65" s="1"/>
  <c r="E12" i="66" s="1"/>
  <c r="G12" i="66" s="1"/>
  <c r="I12" i="66" s="1"/>
  <c r="E12" i="67" s="1"/>
  <c r="G12" i="67" s="1"/>
  <c r="I12" i="67" s="1"/>
  <c r="E12" i="68" s="1"/>
  <c r="G12" i="68" s="1"/>
  <c r="I12" i="68" s="1"/>
  <c r="E12" i="64"/>
  <c r="G12" i="64" s="1"/>
  <c r="I12" i="64" s="1"/>
  <c r="G15" i="59"/>
  <c r="I15" i="59" s="1"/>
  <c r="C34" i="56"/>
  <c r="C42" i="56" s="1"/>
  <c r="I16" i="56"/>
  <c r="C32" i="49"/>
  <c r="C40" i="49" s="1"/>
  <c r="F24" i="49"/>
  <c r="F28" i="49" s="1"/>
  <c r="D24" i="49"/>
  <c r="B28" i="49" s="1"/>
  <c r="E23" i="49"/>
  <c r="G23" i="49" s="1"/>
  <c r="E22" i="49"/>
  <c r="G22" i="49" s="1"/>
  <c r="E21" i="49"/>
  <c r="G21" i="49" s="1"/>
  <c r="E20" i="49"/>
  <c r="G20" i="49" s="1"/>
  <c r="E18" i="49"/>
  <c r="G18" i="49" s="1"/>
  <c r="E17" i="49"/>
  <c r="G17" i="49" s="1"/>
  <c r="E16" i="49"/>
  <c r="G16" i="49" s="1"/>
  <c r="E15" i="49"/>
  <c r="G15" i="49" s="1"/>
  <c r="E14" i="49"/>
  <c r="G14" i="49" s="1"/>
  <c r="E13" i="49"/>
  <c r="G13" i="49" s="1"/>
  <c r="E12" i="49"/>
  <c r="G12" i="49" s="1"/>
  <c r="E12" i="69" l="1"/>
  <c r="G12" i="69" s="1"/>
  <c r="I12" i="69" s="1"/>
  <c r="E12" i="70" s="1"/>
  <c r="I24" i="56"/>
  <c r="E16" i="57"/>
  <c r="E15" i="60"/>
  <c r="G34" i="56"/>
  <c r="G42" i="56" s="1"/>
  <c r="G30" i="49"/>
  <c r="C30" i="49"/>
  <c r="G24" i="49"/>
  <c r="E24" i="49"/>
  <c r="G32" i="49"/>
  <c r="G40" i="49" s="1"/>
  <c r="G12" i="70" l="1"/>
  <c r="I12" i="70" s="1"/>
  <c r="E12" i="71" s="1"/>
  <c r="G12" i="71" s="1"/>
  <c r="I12" i="71" s="1"/>
  <c r="E12" i="72" s="1"/>
  <c r="G12" i="72" s="1"/>
  <c r="I12" i="72" s="1"/>
  <c r="G16" i="57"/>
  <c r="E24" i="57"/>
  <c r="G24" i="57" s="1"/>
  <c r="G15" i="60"/>
  <c r="I15" i="60" s="1"/>
  <c r="C31" i="48"/>
  <c r="C39" i="48" s="1"/>
  <c r="F23" i="48"/>
  <c r="F27" i="48" s="1"/>
  <c r="D23" i="48"/>
  <c r="B27" i="48" s="1"/>
  <c r="E22" i="48"/>
  <c r="G22" i="48" s="1"/>
  <c r="E21" i="48"/>
  <c r="G21" i="48" s="1"/>
  <c r="E20" i="48"/>
  <c r="G20" i="48" s="1"/>
  <c r="E19" i="48"/>
  <c r="G19" i="48" s="1"/>
  <c r="E17" i="48"/>
  <c r="G17" i="48" s="1"/>
  <c r="E16" i="48"/>
  <c r="G16" i="48" s="1"/>
  <c r="E15" i="48"/>
  <c r="G15" i="48" s="1"/>
  <c r="E14" i="48"/>
  <c r="G14" i="48" s="1"/>
  <c r="E13" i="48"/>
  <c r="G13" i="48" s="1"/>
  <c r="E12" i="48"/>
  <c r="G12" i="48" s="1"/>
  <c r="E11" i="48"/>
  <c r="E12" i="73" l="1"/>
  <c r="E23" i="48"/>
  <c r="E15" i="62"/>
  <c r="E15" i="61"/>
  <c r="C34" i="57"/>
  <c r="I16" i="57"/>
  <c r="G29" i="48"/>
  <c r="C29" i="48"/>
  <c r="G11" i="48"/>
  <c r="G23" i="48" s="1"/>
  <c r="G31" i="48"/>
  <c r="G39" i="48" s="1"/>
  <c r="C31" i="47"/>
  <c r="C39" i="47" s="1"/>
  <c r="D23" i="47"/>
  <c r="F23" i="47"/>
  <c r="G12" i="73" l="1"/>
  <c r="I12" i="73" s="1"/>
  <c r="E16" i="58"/>
  <c r="I24" i="57"/>
  <c r="G15" i="61"/>
  <c r="I15" i="61" s="1"/>
  <c r="G34" i="57"/>
  <c r="G42" i="57" s="1"/>
  <c r="C42" i="57"/>
  <c r="G15" i="62"/>
  <c r="I15" i="62" s="1"/>
  <c r="B27" i="47"/>
  <c r="F27" i="47"/>
  <c r="E22" i="47"/>
  <c r="G22" i="47" s="1"/>
  <c r="E21" i="47"/>
  <c r="G21" i="47" s="1"/>
  <c r="E20" i="47"/>
  <c r="G20" i="47" s="1"/>
  <c r="E19" i="47"/>
  <c r="G19" i="47" s="1"/>
  <c r="E17" i="47"/>
  <c r="G17" i="47" s="1"/>
  <c r="E16" i="47"/>
  <c r="G16" i="47" s="1"/>
  <c r="E15" i="47"/>
  <c r="G15" i="47" s="1"/>
  <c r="E14" i="47"/>
  <c r="G14" i="47" s="1"/>
  <c r="E13" i="47"/>
  <c r="G13" i="47" s="1"/>
  <c r="E12" i="47"/>
  <c r="G12" i="47" s="1"/>
  <c r="E11" i="47"/>
  <c r="E12" i="74" l="1"/>
  <c r="G12" i="74" s="1"/>
  <c r="I12" i="74" s="1"/>
  <c r="E9" i="63"/>
  <c r="G16" i="58"/>
  <c r="E24" i="58"/>
  <c r="G24" i="58" s="1"/>
  <c r="E23" i="47"/>
  <c r="G29" i="47"/>
  <c r="C29" i="47"/>
  <c r="G11" i="47"/>
  <c r="G23" i="47" s="1"/>
  <c r="G31" i="47"/>
  <c r="G39" i="47" s="1"/>
  <c r="C33" i="46"/>
  <c r="C41" i="46" s="1"/>
  <c r="D25" i="46"/>
  <c r="E12" i="76" l="1"/>
  <c r="G12" i="76" s="1"/>
  <c r="I12" i="76" s="1"/>
  <c r="E12" i="75"/>
  <c r="G12" i="75" s="1"/>
  <c r="I12" i="75" s="1"/>
  <c r="C34" i="58"/>
  <c r="I16" i="58"/>
  <c r="G9" i="63"/>
  <c r="I9" i="63" s="1"/>
  <c r="G33" i="46"/>
  <c r="G41" i="46" s="1"/>
  <c r="E9" i="65" l="1"/>
  <c r="E9" i="64"/>
  <c r="E16" i="59"/>
  <c r="I24" i="58"/>
  <c r="C42" i="58"/>
  <c r="G34" i="58"/>
  <c r="G42" i="58" s="1"/>
  <c r="B29" i="46"/>
  <c r="F25" i="46"/>
  <c r="F29" i="46" s="1"/>
  <c r="E24" i="46"/>
  <c r="G24" i="46" s="1"/>
  <c r="E23" i="46"/>
  <c r="G23" i="46" s="1"/>
  <c r="E22" i="46"/>
  <c r="G22" i="46" s="1"/>
  <c r="E21" i="46"/>
  <c r="G21" i="46" s="1"/>
  <c r="E19" i="46"/>
  <c r="G19" i="46" s="1"/>
  <c r="E18" i="46"/>
  <c r="G18" i="46" s="1"/>
  <c r="E17" i="46"/>
  <c r="G17" i="46" s="1"/>
  <c r="E16" i="46"/>
  <c r="G16" i="46" s="1"/>
  <c r="E15" i="46"/>
  <c r="G15" i="46" s="1"/>
  <c r="E14" i="46"/>
  <c r="G14" i="46" s="1"/>
  <c r="E13" i="46"/>
  <c r="G9" i="64" l="1"/>
  <c r="I9" i="64" s="1"/>
  <c r="G9" i="65"/>
  <c r="I9" i="65" s="1"/>
  <c r="G16" i="59"/>
  <c r="E24" i="59"/>
  <c r="G24" i="59" s="1"/>
  <c r="E25" i="46"/>
  <c r="G31" i="46"/>
  <c r="C31" i="46"/>
  <c r="G13" i="46"/>
  <c r="G25" i="46" s="1"/>
  <c r="C25" i="45"/>
  <c r="C33" i="45" s="1"/>
  <c r="E9" i="66" l="1"/>
  <c r="G9" i="66" s="1"/>
  <c r="I9" i="66" s="1"/>
  <c r="C34" i="59"/>
  <c r="I16" i="59"/>
  <c r="G25" i="45"/>
  <c r="G33" i="45" s="1"/>
  <c r="F17" i="45"/>
  <c r="F21" i="45" s="1"/>
  <c r="D17" i="45"/>
  <c r="B21" i="45" s="1"/>
  <c r="E16" i="45"/>
  <c r="G16" i="45" s="1"/>
  <c r="E15" i="45"/>
  <c r="G15" i="45" s="1"/>
  <c r="E14" i="45"/>
  <c r="G14" i="45" s="1"/>
  <c r="E13" i="45"/>
  <c r="G13" i="45" s="1"/>
  <c r="E12" i="45"/>
  <c r="G12" i="45" s="1"/>
  <c r="E11" i="45"/>
  <c r="G11" i="45" s="1"/>
  <c r="E10" i="45"/>
  <c r="G10" i="45" s="1"/>
  <c r="E9" i="45"/>
  <c r="G9" i="45" s="1"/>
  <c r="E8" i="45"/>
  <c r="G8" i="45" s="1"/>
  <c r="E7" i="45"/>
  <c r="G7" i="45" s="1"/>
  <c r="E6" i="45"/>
  <c r="G6" i="45" s="1"/>
  <c r="E5" i="45"/>
  <c r="E17" i="45" l="1"/>
  <c r="E9" i="67"/>
  <c r="G9" i="67" s="1"/>
  <c r="I9" i="67" s="1"/>
  <c r="E16" i="60"/>
  <c r="I24" i="59"/>
  <c r="G34" i="59"/>
  <c r="G42" i="59" s="1"/>
  <c r="C42" i="59"/>
  <c r="G23" i="45"/>
  <c r="C23" i="45"/>
  <c r="G5" i="45"/>
  <c r="G17" i="45" s="1"/>
  <c r="C26" i="43"/>
  <c r="D17" i="43"/>
  <c r="C26" i="44"/>
  <c r="E9" i="68" l="1"/>
  <c r="G9" i="68" s="1"/>
  <c r="I9" i="68" s="1"/>
  <c r="G16" i="60"/>
  <c r="E24" i="60"/>
  <c r="G24" i="60" s="1"/>
  <c r="D17" i="44"/>
  <c r="E9" i="69" l="1"/>
  <c r="C34" i="60"/>
  <c r="I16" i="60"/>
  <c r="G26" i="44"/>
  <c r="F17" i="44"/>
  <c r="F21" i="44" s="1"/>
  <c r="B21" i="44"/>
  <c r="E16" i="44"/>
  <c r="G16" i="44" s="1"/>
  <c r="E15" i="44"/>
  <c r="G15" i="44" s="1"/>
  <c r="E14" i="44"/>
  <c r="G14" i="44" s="1"/>
  <c r="E13" i="44"/>
  <c r="G13" i="44" s="1"/>
  <c r="E12" i="44"/>
  <c r="G12" i="44" s="1"/>
  <c r="E11" i="44"/>
  <c r="G11" i="44" s="1"/>
  <c r="E10" i="44"/>
  <c r="G10" i="44" s="1"/>
  <c r="E9" i="44"/>
  <c r="G9" i="44" s="1"/>
  <c r="E8" i="44"/>
  <c r="G8" i="44" s="1"/>
  <c r="E7" i="44"/>
  <c r="G7" i="44" s="1"/>
  <c r="E6" i="44"/>
  <c r="G6" i="44" s="1"/>
  <c r="E5" i="44"/>
  <c r="E17" i="44" l="1"/>
  <c r="G9" i="69"/>
  <c r="I9" i="69" s="1"/>
  <c r="E9" i="70" s="1"/>
  <c r="E16" i="63"/>
  <c r="E16" i="62"/>
  <c r="E16" i="61"/>
  <c r="I24" i="60"/>
  <c r="G34" i="60"/>
  <c r="G42" i="60" s="1"/>
  <c r="C42" i="60"/>
  <c r="G23" i="44"/>
  <c r="G34" i="44" s="1"/>
  <c r="C23" i="44"/>
  <c r="C34" i="44" s="1"/>
  <c r="G5" i="44"/>
  <c r="G17" i="44" s="1"/>
  <c r="F17" i="43"/>
  <c r="G9" i="70" l="1"/>
  <c r="I9" i="70" s="1"/>
  <c r="G16" i="62"/>
  <c r="I16" i="62" s="1"/>
  <c r="I24" i="62" s="1"/>
  <c r="E24" i="62"/>
  <c r="G24" i="62" s="1"/>
  <c r="G16" i="61"/>
  <c r="I16" i="61" s="1"/>
  <c r="I24" i="61" s="1"/>
  <c r="E24" i="61"/>
  <c r="G24" i="61" s="1"/>
  <c r="G16" i="63"/>
  <c r="I16" i="63" s="1"/>
  <c r="E18" i="63"/>
  <c r="G18" i="63" s="1"/>
  <c r="C26" i="42"/>
  <c r="G26" i="42" s="1"/>
  <c r="I18" i="63" l="1"/>
  <c r="E16" i="65"/>
  <c r="E16" i="64"/>
  <c r="G26" i="43"/>
  <c r="F21" i="43"/>
  <c r="B21" i="43"/>
  <c r="E16" i="43"/>
  <c r="E15" i="43"/>
  <c r="G15" i="43" s="1"/>
  <c r="E14" i="43"/>
  <c r="G14" i="43" s="1"/>
  <c r="E13" i="43"/>
  <c r="G13" i="43" s="1"/>
  <c r="E12" i="43"/>
  <c r="G12" i="43" s="1"/>
  <c r="E11" i="43"/>
  <c r="G11" i="43" s="1"/>
  <c r="E10" i="43"/>
  <c r="G10" i="43" s="1"/>
  <c r="E9" i="43"/>
  <c r="G9" i="43" s="1"/>
  <c r="E8" i="43"/>
  <c r="G8" i="43" s="1"/>
  <c r="E7" i="43"/>
  <c r="G7" i="43" s="1"/>
  <c r="E6" i="43"/>
  <c r="G6" i="43" s="1"/>
  <c r="E5" i="43"/>
  <c r="E17" i="43" s="1"/>
  <c r="G16" i="65" l="1"/>
  <c r="I16" i="65" s="1"/>
  <c r="E18" i="65"/>
  <c r="G18" i="65" s="1"/>
  <c r="G16" i="64"/>
  <c r="I16" i="64" s="1"/>
  <c r="I18" i="64" s="1"/>
  <c r="E18" i="64"/>
  <c r="G18" i="64" s="1"/>
  <c r="G16" i="43"/>
  <c r="C23" i="43"/>
  <c r="C34" i="43" s="1"/>
  <c r="G23" i="43"/>
  <c r="G34" i="43" s="1"/>
  <c r="G5" i="43"/>
  <c r="G17" i="43" s="1"/>
  <c r="F17" i="42"/>
  <c r="F21" i="42" s="1"/>
  <c r="D17" i="42"/>
  <c r="B21" i="42" s="1"/>
  <c r="E16" i="42"/>
  <c r="G16" i="42" s="1"/>
  <c r="E15" i="42"/>
  <c r="G15" i="42" s="1"/>
  <c r="E14" i="42"/>
  <c r="G14" i="42" s="1"/>
  <c r="E13" i="42"/>
  <c r="G13" i="42" s="1"/>
  <c r="E12" i="42"/>
  <c r="G12" i="42" s="1"/>
  <c r="E11" i="42"/>
  <c r="G11" i="42" s="1"/>
  <c r="E10" i="42"/>
  <c r="G10" i="42" s="1"/>
  <c r="E9" i="42"/>
  <c r="G9" i="42" s="1"/>
  <c r="E8" i="42"/>
  <c r="G8" i="42" s="1"/>
  <c r="E7" i="42"/>
  <c r="G7" i="42" s="1"/>
  <c r="E6" i="42"/>
  <c r="G6" i="42" s="1"/>
  <c r="E5" i="42"/>
  <c r="E17" i="42" l="1"/>
  <c r="E16" i="66"/>
  <c r="G16" i="66" s="1"/>
  <c r="I16" i="66" s="1"/>
  <c r="I18" i="65"/>
  <c r="E18" i="66" s="1"/>
  <c r="G18" i="66" s="1"/>
  <c r="G23" i="42"/>
  <c r="G34" i="42" s="1"/>
  <c r="C23" i="42"/>
  <c r="C34" i="42" s="1"/>
  <c r="G5" i="42"/>
  <c r="G17" i="42" s="1"/>
  <c r="C26" i="41"/>
  <c r="E16" i="67" l="1"/>
  <c r="G16" i="67" s="1"/>
  <c r="I16" i="67" s="1"/>
  <c r="I18" i="66"/>
  <c r="E18" i="67" s="1"/>
  <c r="G18" i="67" s="1"/>
  <c r="G26" i="41"/>
  <c r="F17" i="41"/>
  <c r="F21" i="41" s="1"/>
  <c r="D17" i="41"/>
  <c r="B21" i="41" s="1"/>
  <c r="G23" i="41" s="1"/>
  <c r="G34" i="41" s="1"/>
  <c r="E16" i="41"/>
  <c r="G16" i="41" s="1"/>
  <c r="E15" i="41"/>
  <c r="G15" i="41" s="1"/>
  <c r="E14" i="41"/>
  <c r="G14" i="41" s="1"/>
  <c r="E13" i="41"/>
  <c r="G13" i="41" s="1"/>
  <c r="E12" i="41"/>
  <c r="G12" i="41" s="1"/>
  <c r="E11" i="41"/>
  <c r="G11" i="41" s="1"/>
  <c r="E10" i="41"/>
  <c r="G10" i="41" s="1"/>
  <c r="E9" i="41"/>
  <c r="G9" i="41" s="1"/>
  <c r="E8" i="41"/>
  <c r="G8" i="41" s="1"/>
  <c r="E7" i="41"/>
  <c r="G7" i="41" s="1"/>
  <c r="E6" i="41"/>
  <c r="G6" i="41" s="1"/>
  <c r="E5" i="41"/>
  <c r="E17" i="41" s="1"/>
  <c r="G5" i="41" l="1"/>
  <c r="E16" i="68"/>
  <c r="G16" i="68" s="1"/>
  <c r="I16" i="68" s="1"/>
  <c r="I18" i="67"/>
  <c r="E18" i="68" s="1"/>
  <c r="G18" i="68" s="1"/>
  <c r="G17" i="41"/>
  <c r="C23" i="41"/>
  <c r="C34" i="41" s="1"/>
  <c r="B24" i="41"/>
  <c r="B34" i="41" s="1"/>
  <c r="E16" i="69" l="1"/>
  <c r="I18" i="68"/>
  <c r="D34" i="41"/>
  <c r="B22" i="42" s="1"/>
  <c r="B24" i="42" s="1"/>
  <c r="B34" i="42" s="1"/>
  <c r="D34" i="42" s="1"/>
  <c r="B22" i="43" s="1"/>
  <c r="B24" i="43" s="1"/>
  <c r="B34" i="43" s="1"/>
  <c r="D34" i="43" s="1"/>
  <c r="B22" i="44" s="1"/>
  <c r="B24" i="44" s="1"/>
  <c r="B34" i="44" s="1"/>
  <c r="D34" i="44" s="1"/>
  <c r="C26" i="40"/>
  <c r="B30" i="46" l="1"/>
  <c r="B41" i="46" s="1"/>
  <c r="D41" i="46" s="1"/>
  <c r="B22" i="45"/>
  <c r="B33" i="45" s="1"/>
  <c r="D33" i="45" s="1"/>
  <c r="G16" i="69"/>
  <c r="I16" i="69" s="1"/>
  <c r="E18" i="69"/>
  <c r="G18" i="69" s="1"/>
  <c r="G26" i="40"/>
  <c r="F17" i="40"/>
  <c r="F21" i="40" s="1"/>
  <c r="D17" i="40"/>
  <c r="B21" i="40" s="1"/>
  <c r="E16" i="40"/>
  <c r="G16" i="40" s="1"/>
  <c r="E15" i="40"/>
  <c r="G15" i="40" s="1"/>
  <c r="E14" i="40"/>
  <c r="G14" i="40" s="1"/>
  <c r="E13" i="40"/>
  <c r="G13" i="40" s="1"/>
  <c r="E12" i="40"/>
  <c r="G12" i="40" s="1"/>
  <c r="E11" i="40"/>
  <c r="G11" i="40" s="1"/>
  <c r="E10" i="40"/>
  <c r="G10" i="40" s="1"/>
  <c r="E9" i="40"/>
  <c r="G9" i="40" s="1"/>
  <c r="E8" i="40"/>
  <c r="G8" i="40" s="1"/>
  <c r="E7" i="40"/>
  <c r="G7" i="40" s="1"/>
  <c r="E6" i="40"/>
  <c r="G6" i="40" s="1"/>
  <c r="E5" i="40"/>
  <c r="I18" i="69" l="1"/>
  <c r="E16" i="70"/>
  <c r="E17" i="40"/>
  <c r="B28" i="47"/>
  <c r="B39" i="47" s="1"/>
  <c r="D39" i="47" s="1"/>
  <c r="B28" i="48"/>
  <c r="B39" i="48" s="1"/>
  <c r="D39" i="48" s="1"/>
  <c r="B29" i="49" s="1"/>
  <c r="B40" i="49" s="1"/>
  <c r="D40" i="49" s="1"/>
  <c r="B29" i="50" s="1"/>
  <c r="B40" i="50" s="1"/>
  <c r="D40" i="50" s="1"/>
  <c r="B29" i="51" s="1"/>
  <c r="B40" i="51" s="1"/>
  <c r="D40" i="51" s="1"/>
  <c r="B29" i="52" s="1"/>
  <c r="B40" i="52" s="1"/>
  <c r="D40" i="52" s="1"/>
  <c r="B29" i="53" s="1"/>
  <c r="B42" i="53" s="1"/>
  <c r="D42" i="53" s="1"/>
  <c r="B29" i="54" s="1"/>
  <c r="B42" i="54" s="1"/>
  <c r="D42" i="54" s="1"/>
  <c r="B29" i="55" s="1"/>
  <c r="B42" i="55" s="1"/>
  <c r="D42" i="55" s="1"/>
  <c r="B29" i="56" s="1"/>
  <c r="B42" i="56" s="1"/>
  <c r="D42" i="56" s="1"/>
  <c r="B29" i="57" s="1"/>
  <c r="B42" i="57" s="1"/>
  <c r="D42" i="57" s="1"/>
  <c r="B29" i="58" s="1"/>
  <c r="B42" i="58" s="1"/>
  <c r="D42" i="58" s="1"/>
  <c r="B29" i="59" s="1"/>
  <c r="B42" i="59" s="1"/>
  <c r="D42" i="59" s="1"/>
  <c r="B29" i="60" s="1"/>
  <c r="B42" i="60" s="1"/>
  <c r="D42" i="60" s="1"/>
  <c r="B29" i="61" s="1"/>
  <c r="B42" i="61" s="1"/>
  <c r="D42" i="61" s="1"/>
  <c r="B29" i="62" s="1"/>
  <c r="G23" i="40"/>
  <c r="G34" i="40" s="1"/>
  <c r="B24" i="40"/>
  <c r="B34" i="40" s="1"/>
  <c r="C23" i="40"/>
  <c r="C34" i="40" s="1"/>
  <c r="G5" i="40"/>
  <c r="K30" i="38"/>
  <c r="C26" i="39"/>
  <c r="E18" i="70" l="1"/>
  <c r="G18" i="70" s="1"/>
  <c r="G16" i="70"/>
  <c r="I16" i="70" s="1"/>
  <c r="D34" i="40"/>
  <c r="B42" i="62"/>
  <c r="D42" i="62" s="1"/>
  <c r="B23" i="63" s="1"/>
  <c r="B36" i="63" s="1"/>
  <c r="D36" i="63" s="1"/>
  <c r="B23" i="64" s="1"/>
  <c r="B36" i="64" s="1"/>
  <c r="D36" i="64" s="1"/>
  <c r="B23" i="65" s="1"/>
  <c r="B36" i="65" s="1"/>
  <c r="D36" i="65" s="1"/>
  <c r="B23" i="66" s="1"/>
  <c r="B36" i="66" s="1"/>
  <c r="D36" i="66" s="1"/>
  <c r="B23" i="67" s="1"/>
  <c r="B36" i="67" s="1"/>
  <c r="D36" i="67" s="1"/>
  <c r="B23" i="68" s="1"/>
  <c r="B36" i="68" s="1"/>
  <c r="D36" i="68" s="1"/>
  <c r="B23" i="69" s="1"/>
  <c r="B36" i="69" s="1"/>
  <c r="D36" i="69" s="1"/>
  <c r="B23" i="70" s="1"/>
  <c r="B36" i="70" s="1"/>
  <c r="D36" i="70" s="1"/>
  <c r="B23" i="71" s="1"/>
  <c r="B36" i="71" s="1"/>
  <c r="D36" i="71" s="1"/>
  <c r="B23" i="72" s="1"/>
  <c r="B36" i="72" s="1"/>
  <c r="D36" i="72" s="1"/>
  <c r="B23" i="73" s="1"/>
  <c r="B36" i="73" s="1"/>
  <c r="D36" i="73" s="1"/>
  <c r="B23" i="74" s="1"/>
  <c r="B36" i="74" s="1"/>
  <c r="D36" i="74" s="1"/>
  <c r="B23" i="75" s="1"/>
  <c r="B36" i="75" s="1"/>
  <c r="D36" i="75" s="1"/>
  <c r="B23" i="76" s="1"/>
  <c r="B36" i="76" s="1"/>
  <c r="D36" i="76" s="1"/>
  <c r="G26" i="39"/>
  <c r="F17" i="39"/>
  <c r="F21" i="39" s="1"/>
  <c r="D17" i="39"/>
  <c r="B21" i="39" s="1"/>
  <c r="E16" i="39"/>
  <c r="G16" i="39" s="1"/>
  <c r="E15" i="39"/>
  <c r="G15" i="39" s="1"/>
  <c r="E14" i="39"/>
  <c r="G14" i="39" s="1"/>
  <c r="E13" i="39"/>
  <c r="G13" i="39" s="1"/>
  <c r="E12" i="39"/>
  <c r="G12" i="39" s="1"/>
  <c r="E11" i="39"/>
  <c r="G11" i="39" s="1"/>
  <c r="E10" i="39"/>
  <c r="G10" i="39" s="1"/>
  <c r="E9" i="39"/>
  <c r="G9" i="39" s="1"/>
  <c r="E8" i="39"/>
  <c r="G8" i="39" s="1"/>
  <c r="E7" i="39"/>
  <c r="G7" i="39" s="1"/>
  <c r="E6" i="39"/>
  <c r="G6" i="39" s="1"/>
  <c r="E5" i="39"/>
  <c r="I18" i="70" l="1"/>
  <c r="E18" i="71" s="1"/>
  <c r="G18" i="71" s="1"/>
  <c r="E16" i="71"/>
  <c r="G16" i="71" s="1"/>
  <c r="I16" i="71" s="1"/>
  <c r="E17" i="39"/>
  <c r="G23" i="39"/>
  <c r="G34" i="39" s="1"/>
  <c r="C23" i="39"/>
  <c r="C34" i="39" s="1"/>
  <c r="G5" i="39"/>
  <c r="E16" i="72" l="1"/>
  <c r="I18" i="71"/>
  <c r="C26" i="38"/>
  <c r="G16" i="72" l="1"/>
  <c r="I16" i="72" s="1"/>
  <c r="E18" i="72"/>
  <c r="G18" i="72" s="1"/>
  <c r="G26" i="38"/>
  <c r="E6" i="31"/>
  <c r="E7" i="31"/>
  <c r="E8" i="31"/>
  <c r="E9" i="31"/>
  <c r="E10" i="31"/>
  <c r="E11" i="31"/>
  <c r="E12" i="31"/>
  <c r="E13" i="31"/>
  <c r="E14" i="31"/>
  <c r="E15" i="31"/>
  <c r="E16" i="31"/>
  <c r="E5" i="31"/>
  <c r="E16" i="73" l="1"/>
  <c r="I18" i="72"/>
  <c r="E5" i="38"/>
  <c r="G5" i="38" s="1"/>
  <c r="E6" i="38"/>
  <c r="G6" i="38" s="1"/>
  <c r="E7" i="38"/>
  <c r="G7" i="38" s="1"/>
  <c r="E8" i="38"/>
  <c r="G8" i="38" s="1"/>
  <c r="E9" i="38"/>
  <c r="G9" i="38" s="1"/>
  <c r="E10" i="38"/>
  <c r="G10" i="38" s="1"/>
  <c r="E11" i="38"/>
  <c r="G11" i="38" s="1"/>
  <c r="E12" i="38"/>
  <c r="G12" i="38" s="1"/>
  <c r="E13" i="38"/>
  <c r="G13" i="38" s="1"/>
  <c r="E14" i="38"/>
  <c r="G14" i="38" s="1"/>
  <c r="E15" i="38"/>
  <c r="G15" i="38" s="1"/>
  <c r="E16" i="38"/>
  <c r="G16" i="38" s="1"/>
  <c r="D17" i="38"/>
  <c r="F17" i="38"/>
  <c r="F21" i="38" s="1"/>
  <c r="B21" i="38"/>
  <c r="G23" i="38" s="1"/>
  <c r="G34" i="38" s="1"/>
  <c r="G16" i="73" l="1"/>
  <c r="I16" i="73" s="1"/>
  <c r="E18" i="73"/>
  <c r="G18" i="73" s="1"/>
  <c r="C23" i="38"/>
  <c r="C34" i="38" s="1"/>
  <c r="E17" i="38"/>
  <c r="E6" i="32"/>
  <c r="E7" i="32"/>
  <c r="E8" i="32"/>
  <c r="E9" i="32"/>
  <c r="E10" i="32"/>
  <c r="E11" i="32"/>
  <c r="E12" i="32"/>
  <c r="E13" i="32"/>
  <c r="E14" i="32"/>
  <c r="E15" i="32"/>
  <c r="E16" i="32"/>
  <c r="E5" i="32"/>
  <c r="E16" i="74" l="1"/>
  <c r="G16" i="74" s="1"/>
  <c r="I16" i="74" s="1"/>
  <c r="I18" i="73"/>
  <c r="E18" i="74" s="1"/>
  <c r="G18" i="74" s="1"/>
  <c r="F17" i="37"/>
  <c r="F21" i="37" s="1"/>
  <c r="I18" i="74" l="1"/>
  <c r="E16" i="76"/>
  <c r="G16" i="76" s="1"/>
  <c r="I16" i="76" s="1"/>
  <c r="I18" i="76" s="1"/>
  <c r="E16" i="75"/>
  <c r="G16" i="75" s="1"/>
  <c r="I16" i="75" s="1"/>
  <c r="I18" i="75" s="1"/>
  <c r="C26" i="37"/>
  <c r="G26" i="37" s="1"/>
  <c r="E18" i="76" l="1"/>
  <c r="G18" i="76" s="1"/>
  <c r="E18" i="75"/>
  <c r="G18" i="75" s="1"/>
  <c r="D17" i="37"/>
  <c r="B21" i="37" s="1"/>
  <c r="G23" i="37" s="1"/>
  <c r="G32" i="37" s="1"/>
  <c r="E16" i="37"/>
  <c r="G16" i="37" s="1"/>
  <c r="E15" i="37"/>
  <c r="G15" i="37" s="1"/>
  <c r="E14" i="37"/>
  <c r="G14" i="37" s="1"/>
  <c r="E13" i="37"/>
  <c r="G13" i="37" s="1"/>
  <c r="E12" i="37"/>
  <c r="G12" i="37" s="1"/>
  <c r="E11" i="37"/>
  <c r="G11" i="37" s="1"/>
  <c r="E10" i="37"/>
  <c r="G10" i="37" s="1"/>
  <c r="E9" i="37"/>
  <c r="G9" i="37" s="1"/>
  <c r="E8" i="37"/>
  <c r="G8" i="37" s="1"/>
  <c r="E7" i="37"/>
  <c r="G7" i="37" s="1"/>
  <c r="E6" i="37"/>
  <c r="G6" i="37" s="1"/>
  <c r="E5" i="37"/>
  <c r="C23" i="37" l="1"/>
  <c r="C32" i="37" s="1"/>
  <c r="E17" i="37"/>
  <c r="G5" i="37"/>
  <c r="F17" i="36"/>
  <c r="F21" i="36" s="1"/>
  <c r="D17" i="36"/>
  <c r="D17" i="32" l="1"/>
  <c r="C27" i="32"/>
  <c r="G27" i="32" s="1"/>
  <c r="C27" i="36"/>
  <c r="G27" i="36" s="1"/>
  <c r="C33" i="36" l="1"/>
  <c r="B21" i="36"/>
  <c r="E16" i="36"/>
  <c r="G16" i="36" s="1"/>
  <c r="E15" i="36"/>
  <c r="G15" i="36" s="1"/>
  <c r="E14" i="36"/>
  <c r="G14" i="36" s="1"/>
  <c r="E13" i="36"/>
  <c r="G13" i="36" s="1"/>
  <c r="E12" i="36"/>
  <c r="G12" i="36" s="1"/>
  <c r="E11" i="36"/>
  <c r="G11" i="36" s="1"/>
  <c r="E10" i="36"/>
  <c r="G10" i="36" s="1"/>
  <c r="E9" i="36"/>
  <c r="G9" i="36" s="1"/>
  <c r="E8" i="36"/>
  <c r="G8" i="36" s="1"/>
  <c r="E7" i="36"/>
  <c r="G7" i="36" s="1"/>
  <c r="E6" i="36"/>
  <c r="G6" i="36" s="1"/>
  <c r="E5" i="36"/>
  <c r="C28" i="35"/>
  <c r="C24" i="36" l="1"/>
  <c r="G24" i="36"/>
  <c r="G33" i="36" s="1"/>
  <c r="G28" i="35"/>
  <c r="C33" i="35"/>
  <c r="E17" i="36"/>
  <c r="B25" i="36"/>
  <c r="B33" i="36" s="1"/>
  <c r="D33" i="36" s="1"/>
  <c r="B22" i="37" s="1"/>
  <c r="B24" i="37" s="1"/>
  <c r="B32" i="37" s="1"/>
  <c r="D32" i="37" s="1"/>
  <c r="B22" i="38" s="1"/>
  <c r="G5" i="36"/>
  <c r="B24" i="38" l="1"/>
  <c r="B34" i="38" s="1"/>
  <c r="D34" i="38" s="1"/>
  <c r="B22" i="39" s="1"/>
  <c r="B24" i="39" s="1"/>
  <c r="B34" i="39" s="1"/>
  <c r="D34" i="39" s="1"/>
  <c r="D18" i="35"/>
  <c r="B22" i="35" l="1"/>
  <c r="C25" i="35" l="1"/>
  <c r="G25" i="35"/>
  <c r="G33" i="35" s="1"/>
  <c r="F18" i="35"/>
  <c r="F22" i="35" s="1"/>
  <c r="E7" i="35"/>
  <c r="E8" i="35"/>
  <c r="G8" i="35" s="1"/>
  <c r="E9" i="35"/>
  <c r="G9" i="35" s="1"/>
  <c r="E10" i="35"/>
  <c r="G10" i="35" s="1"/>
  <c r="E11" i="35"/>
  <c r="G11" i="35" s="1"/>
  <c r="E12" i="35"/>
  <c r="G12" i="35" s="1"/>
  <c r="E13" i="35"/>
  <c r="G13" i="35" s="1"/>
  <c r="E14" i="35"/>
  <c r="G14" i="35" s="1"/>
  <c r="E15" i="35"/>
  <c r="G15" i="35" s="1"/>
  <c r="E16" i="35"/>
  <c r="G16" i="35" s="1"/>
  <c r="E17" i="35"/>
  <c r="G17" i="35" s="1"/>
  <c r="E6" i="35"/>
  <c r="G6" i="35" s="1"/>
  <c r="E6" i="34"/>
  <c r="E7" i="34"/>
  <c r="E8" i="34"/>
  <c r="E9" i="34"/>
  <c r="E10" i="34"/>
  <c r="E11" i="34"/>
  <c r="E12" i="34"/>
  <c r="E13" i="34"/>
  <c r="E14" i="34"/>
  <c r="E15" i="34"/>
  <c r="E16" i="34"/>
  <c r="E5" i="34"/>
  <c r="G5" i="34" s="1"/>
  <c r="E18" i="35" l="1"/>
  <c r="G7" i="35"/>
  <c r="B26" i="35"/>
  <c r="B33" i="35" l="1"/>
  <c r="D33" i="35" s="1"/>
  <c r="C27" i="34"/>
  <c r="G27" i="34" s="1"/>
  <c r="F17" i="34"/>
  <c r="F21" i="34" s="1"/>
  <c r="E17" i="34"/>
  <c r="D17" i="34"/>
  <c r="B21" i="34" s="1"/>
  <c r="C24" i="34" l="1"/>
  <c r="G24" i="34"/>
  <c r="G32" i="34" s="1"/>
  <c r="C32" i="34"/>
  <c r="B25" i="34"/>
  <c r="B32" i="34" s="1"/>
  <c r="D32" i="34" s="1"/>
  <c r="C31" i="32"/>
  <c r="F17" i="32"/>
  <c r="F21" i="32" s="1"/>
  <c r="F25" i="32" s="1"/>
  <c r="F32" i="32" s="1"/>
  <c r="E17" i="32"/>
  <c r="B21" i="32"/>
  <c r="C24" i="32" l="1"/>
  <c r="B25" i="32" s="1"/>
  <c r="G24" i="32"/>
  <c r="G32" i="32" s="1"/>
  <c r="H32" i="32" s="1"/>
  <c r="F25" i="34" s="1"/>
  <c r="F32" i="34" s="1"/>
  <c r="H32" i="34" s="1"/>
  <c r="F23" i="35" s="1"/>
  <c r="F26" i="35" s="1"/>
  <c r="F33" i="35" s="1"/>
  <c r="H33" i="35" s="1"/>
  <c r="F22" i="36" s="1"/>
  <c r="F25" i="36" s="1"/>
  <c r="F33" i="36" s="1"/>
  <c r="H33" i="36" s="1"/>
  <c r="F22" i="37" s="1"/>
  <c r="F24" i="37" s="1"/>
  <c r="F32" i="37" s="1"/>
  <c r="H32" i="37" s="1"/>
  <c r="F22" i="38" s="1"/>
  <c r="F24" i="38" s="1"/>
  <c r="F34" i="38" s="1"/>
  <c r="H34" i="38" s="1"/>
  <c r="F22" i="39" s="1"/>
  <c r="F24" i="39" s="1"/>
  <c r="F34" i="39" s="1"/>
  <c r="H34" i="39" s="1"/>
  <c r="F22" i="40" s="1"/>
  <c r="F24" i="40" s="1"/>
  <c r="F34" i="40" s="1"/>
  <c r="H34" i="40" s="1"/>
  <c r="F22" i="41" s="1"/>
  <c r="F24" i="41" s="1"/>
  <c r="F34" i="41" s="1"/>
  <c r="H34" i="41" s="1"/>
  <c r="F22" i="42" s="1"/>
  <c r="F24" i="42" s="1"/>
  <c r="F34" i="42" s="1"/>
  <c r="H34" i="42" s="1"/>
  <c r="F22" i="43" s="1"/>
  <c r="F24" i="43" s="1"/>
  <c r="F34" i="43" s="1"/>
  <c r="H34" i="43" s="1"/>
  <c r="F22" i="44" s="1"/>
  <c r="F24" i="44" s="1"/>
  <c r="F34" i="44" s="1"/>
  <c r="H34" i="44" s="1"/>
  <c r="F22" i="45" s="1"/>
  <c r="F33" i="45" s="1"/>
  <c r="H33" i="45" s="1"/>
  <c r="F30" i="46" s="1"/>
  <c r="F41" i="46" s="1"/>
  <c r="H41" i="46" s="1"/>
  <c r="C27" i="31"/>
  <c r="F17" i="31"/>
  <c r="F21" i="31" s="1"/>
  <c r="F25" i="31" s="1"/>
  <c r="F32" i="31" s="1"/>
  <c r="E17" i="31"/>
  <c r="D17" i="31"/>
  <c r="B21" i="31" s="1"/>
  <c r="C24" i="31" l="1"/>
  <c r="G24" i="31"/>
  <c r="F28" i="47"/>
  <c r="F39" i="47" s="1"/>
  <c r="H39" i="47" s="1"/>
  <c r="F28" i="48"/>
  <c r="F39" i="48" s="1"/>
  <c r="H39" i="48" s="1"/>
  <c r="F29" i="49" s="1"/>
  <c r="F40" i="49" s="1"/>
  <c r="H40" i="49" s="1"/>
  <c r="F29" i="50" s="1"/>
  <c r="F40" i="50" s="1"/>
  <c r="H40" i="50" s="1"/>
  <c r="F29" i="51" s="1"/>
  <c r="F40" i="51" s="1"/>
  <c r="H40" i="51" s="1"/>
  <c r="F29" i="52" s="1"/>
  <c r="F40" i="52" s="1"/>
  <c r="H40" i="52" s="1"/>
  <c r="F29" i="53" s="1"/>
  <c r="F42" i="53" s="1"/>
  <c r="H42" i="53" s="1"/>
  <c r="F29" i="54" s="1"/>
  <c r="F42" i="54" s="1"/>
  <c r="H42" i="54" s="1"/>
  <c r="F29" i="55" s="1"/>
  <c r="F42" i="55" s="1"/>
  <c r="H42" i="55" s="1"/>
  <c r="F29" i="56" s="1"/>
  <c r="F42" i="56" s="1"/>
  <c r="H42" i="56" s="1"/>
  <c r="F29" i="57" s="1"/>
  <c r="F42" i="57" s="1"/>
  <c r="H42" i="57" s="1"/>
  <c r="F29" i="58" s="1"/>
  <c r="F42" i="58" s="1"/>
  <c r="H42" i="58" s="1"/>
  <c r="F29" i="59" s="1"/>
  <c r="F42" i="59" s="1"/>
  <c r="H42" i="59" s="1"/>
  <c r="F29" i="60" s="1"/>
  <c r="F42" i="60" s="1"/>
  <c r="H42" i="60" s="1"/>
  <c r="F29" i="61" s="1"/>
  <c r="F42" i="61" s="1"/>
  <c r="H42" i="61" s="1"/>
  <c r="F29" i="62" s="1"/>
  <c r="F42" i="62" s="1"/>
  <c r="H42" i="62" s="1"/>
  <c r="F23" i="63" s="1"/>
  <c r="F36" i="63" s="1"/>
  <c r="H36" i="63" s="1"/>
  <c r="F23" i="64" s="1"/>
  <c r="F36" i="64" s="1"/>
  <c r="H36" i="64" s="1"/>
  <c r="F23" i="65" s="1"/>
  <c r="F36" i="65" s="1"/>
  <c r="H36" i="65" s="1"/>
  <c r="F23" i="66" s="1"/>
  <c r="F36" i="66" s="1"/>
  <c r="H36" i="66" s="1"/>
  <c r="F23" i="67" s="1"/>
  <c r="F36" i="67" s="1"/>
  <c r="H36" i="67" s="1"/>
  <c r="F23" i="68" s="1"/>
  <c r="F36" i="68" s="1"/>
  <c r="H36" i="68" s="1"/>
  <c r="C32" i="31"/>
  <c r="G27" i="31"/>
  <c r="B31" i="32"/>
  <c r="D31" i="32" s="1"/>
  <c r="D17" i="30"/>
  <c r="B21" i="30" s="1"/>
  <c r="C27" i="30"/>
  <c r="C32" i="30" s="1"/>
  <c r="H17" i="30"/>
  <c r="E17" i="30"/>
  <c r="F23" i="69" l="1"/>
  <c r="F36" i="69" s="1"/>
  <c r="H36" i="69" s="1"/>
  <c r="J38" i="68"/>
  <c r="G32" i="31"/>
  <c r="H32" i="31" s="1"/>
  <c r="C24" i="30"/>
  <c r="B25" i="30" s="1"/>
  <c r="B32" i="30" s="1"/>
  <c r="D32" i="30" s="1"/>
  <c r="B22" i="31" s="1"/>
  <c r="B25" i="31" s="1"/>
  <c r="B32" i="31" s="1"/>
  <c r="D32" i="31" s="1"/>
  <c r="K29" i="29"/>
  <c r="K30" i="29"/>
  <c r="C32" i="29"/>
  <c r="F23" i="70" l="1"/>
  <c r="F36" i="70" s="1"/>
  <c r="H36" i="70" s="1"/>
  <c r="F23" i="71" s="1"/>
  <c r="F36" i="71" s="1"/>
  <c r="H36" i="71" s="1"/>
  <c r="F23" i="72" s="1"/>
  <c r="F36" i="72" s="1"/>
  <c r="H36" i="72" s="1"/>
  <c r="F23" i="73" s="1"/>
  <c r="F36" i="73" s="1"/>
  <c r="H36" i="73" s="1"/>
  <c r="F23" i="74" s="1"/>
  <c r="F36" i="74" s="1"/>
  <c r="H36" i="74" s="1"/>
  <c r="F23" i="75" s="1"/>
  <c r="F36" i="75" s="1"/>
  <c r="H36" i="75" s="1"/>
  <c r="F23" i="76" s="1"/>
  <c r="F36" i="76" s="1"/>
  <c r="H36" i="76" s="1"/>
  <c r="I26" i="69"/>
  <c r="D17" i="29"/>
  <c r="B21" i="29" s="1"/>
  <c r="H17" i="29"/>
  <c r="J22" i="29" s="1"/>
  <c r="E17" i="29"/>
  <c r="C24" i="29" l="1"/>
  <c r="B25" i="29" s="1"/>
  <c r="B32" i="29" s="1"/>
  <c r="D32" i="29" s="1"/>
  <c r="K25" i="29"/>
  <c r="J26" i="29" s="1"/>
  <c r="J33" i="29" s="1"/>
  <c r="K28" i="29"/>
  <c r="K33" i="29" s="1"/>
  <c r="C27" i="28"/>
  <c r="K28" i="28" s="1"/>
  <c r="K33" i="28" s="1"/>
  <c r="C32" i="28" l="1"/>
  <c r="L33" i="29"/>
  <c r="E17" i="28"/>
  <c r="H17" i="28"/>
  <c r="J22" i="28" s="1"/>
  <c r="K25" i="28" s="1"/>
  <c r="D17" i="28"/>
  <c r="B21" i="28" s="1"/>
  <c r="C24" i="28" l="1"/>
  <c r="B25" i="28" s="1"/>
  <c r="B32" i="28" s="1"/>
  <c r="D32" i="28" s="1"/>
  <c r="J26" i="28"/>
  <c r="J33" i="28" s="1"/>
  <c r="L33" i="28" s="1"/>
  <c r="C27" i="27"/>
  <c r="K28" i="27" s="1"/>
  <c r="D17" i="27" l="1"/>
  <c r="B21" i="27" s="1"/>
  <c r="K33" i="27"/>
  <c r="H17" i="27" l="1"/>
  <c r="J22" i="27" s="1"/>
  <c r="K25" i="27" s="1"/>
  <c r="J26" i="27" l="1"/>
  <c r="J33" i="27" s="1"/>
  <c r="L33" i="27" s="1"/>
  <c r="C32" i="26"/>
  <c r="C24" i="27" l="1"/>
  <c r="C30" i="25"/>
  <c r="B25" i="27" l="1"/>
  <c r="B32" i="27" s="1"/>
  <c r="D32" i="27" s="1"/>
  <c r="F15" i="22"/>
  <c r="L13" i="23"/>
  <c r="L15" i="23" s="1"/>
  <c r="E15" i="25"/>
  <c r="D15" i="25"/>
  <c r="C31" i="23" l="1"/>
  <c r="C28" i="22" l="1"/>
  <c r="K15" i="26"/>
  <c r="K18" i="26" s="1"/>
  <c r="D15" i="26"/>
  <c r="B19" i="26" s="1"/>
  <c r="H15" i="26"/>
  <c r="G15" i="26"/>
  <c r="E15" i="26"/>
  <c r="G24" i="26" l="1"/>
  <c r="C22" i="26"/>
  <c r="B23" i="26" s="1"/>
  <c r="B32" i="26" s="1"/>
  <c r="D32" i="26" s="1"/>
  <c r="H15" i="25"/>
  <c r="G15" i="25"/>
  <c r="B19" i="25"/>
  <c r="C20" i="25" l="1"/>
  <c r="B21" i="25" s="1"/>
  <c r="B30" i="25" l="1"/>
  <c r="D30" i="25" s="1"/>
  <c r="D16" i="23"/>
  <c r="B20" i="23" s="1"/>
  <c r="L20" i="23"/>
  <c r="M20" i="23" s="1"/>
  <c r="H16" i="23"/>
  <c r="G16" i="23"/>
  <c r="E16" i="23"/>
  <c r="C21" i="23" l="1"/>
  <c r="B22" i="23" s="1"/>
  <c r="B31" i="23" s="1"/>
  <c r="D31" i="23" s="1"/>
  <c r="B18" i="22" l="1"/>
  <c r="J15" i="22"/>
  <c r="G15" i="22"/>
  <c r="I15" i="22"/>
  <c r="C19" i="22" l="1"/>
  <c r="B20" i="22" s="1"/>
  <c r="B28" i="22" s="1"/>
  <c r="C29" i="21"/>
  <c r="D28" i="22" l="1"/>
  <c r="E26" i="22" s="1"/>
  <c r="D29" i="21"/>
  <c r="F15" i="21"/>
  <c r="B18" i="21" s="1"/>
  <c r="B20" i="21" s="1"/>
  <c r="J15" i="21"/>
  <c r="G15" i="21"/>
  <c r="I12" i="21"/>
  <c r="I8" i="21"/>
  <c r="I5" i="21"/>
  <c r="I15" i="21" l="1"/>
  <c r="C19" i="21"/>
  <c r="E24" i="20"/>
  <c r="J15" i="20" l="1"/>
  <c r="G15" i="20"/>
  <c r="F15" i="20"/>
  <c r="B18" i="20" s="1"/>
  <c r="I12" i="20"/>
  <c r="I8" i="20"/>
  <c r="I5" i="20"/>
  <c r="I15" i="20" l="1"/>
  <c r="B27" i="20"/>
  <c r="C19" i="20"/>
  <c r="C27" i="20" s="1"/>
  <c r="J15" i="19"/>
  <c r="G15" i="19"/>
  <c r="F15" i="19"/>
  <c r="B18" i="19" s="1"/>
  <c r="B28" i="19" s="1"/>
  <c r="I12" i="19"/>
  <c r="I8" i="19"/>
  <c r="I5" i="19"/>
  <c r="I15" i="19" l="1"/>
  <c r="D27" i="20"/>
  <c r="C19" i="19"/>
  <c r="C28" i="19" s="1"/>
  <c r="D28" i="19" s="1"/>
  <c r="J15" i="18"/>
  <c r="G15" i="18"/>
  <c r="F15" i="18"/>
  <c r="B18" i="18" s="1"/>
  <c r="I12" i="18"/>
  <c r="I8" i="18"/>
  <c r="I5" i="18"/>
  <c r="I15" i="18" l="1"/>
  <c r="B28" i="18"/>
  <c r="C19" i="18"/>
  <c r="C28" i="18" s="1"/>
  <c r="D28" i="18" l="1"/>
  <c r="G30" i="17"/>
  <c r="G32" i="17" s="1"/>
  <c r="J30" i="17"/>
  <c r="J32" i="17" s="1"/>
  <c r="J15" i="17" l="1"/>
  <c r="G15" i="17"/>
  <c r="F15" i="17"/>
  <c r="B18" i="17" s="1"/>
  <c r="I12" i="17"/>
  <c r="I8" i="17"/>
  <c r="I5" i="17"/>
  <c r="I15" i="17" l="1"/>
  <c r="C19" i="17"/>
  <c r="C20" i="17" s="1"/>
  <c r="B27" i="17"/>
  <c r="F15" i="16"/>
  <c r="B18" i="16" s="1"/>
  <c r="B27" i="16" s="1"/>
  <c r="C27" i="17" l="1"/>
  <c r="D27" i="17" s="1"/>
  <c r="D29" i="17" s="1"/>
  <c r="C19" i="16"/>
  <c r="C27" i="16" s="1"/>
  <c r="J15" i="16"/>
  <c r="G15" i="16"/>
  <c r="I12" i="16"/>
  <c r="I8" i="16"/>
  <c r="I5" i="16"/>
  <c r="I15" i="16" l="1"/>
  <c r="D27" i="16"/>
  <c r="C25" i="15"/>
  <c r="B25" i="15"/>
  <c r="C19" i="15"/>
  <c r="J15" i="15"/>
  <c r="G15" i="15"/>
  <c r="F15" i="15"/>
  <c r="I12" i="15"/>
  <c r="I8" i="15"/>
  <c r="I5" i="15"/>
  <c r="I15" i="15" l="1"/>
  <c r="D25" i="15"/>
  <c r="B27" i="14"/>
  <c r="C20" i="14" l="1"/>
  <c r="C27" i="14" s="1"/>
  <c r="D27" i="14" s="1"/>
  <c r="H16" i="14"/>
  <c r="J5" i="14"/>
  <c r="K16" i="14" l="1"/>
  <c r="G16" i="14"/>
  <c r="J13" i="14"/>
  <c r="J8" i="14"/>
  <c r="J16" i="14" l="1"/>
  <c r="D32" i="13"/>
  <c r="D33" i="13" s="1"/>
  <c r="M26" i="13" l="1"/>
  <c r="M25" i="13"/>
  <c r="K16" i="13"/>
  <c r="H16" i="13"/>
  <c r="G16" i="13"/>
  <c r="J13" i="13"/>
  <c r="J8" i="13"/>
  <c r="J5" i="13"/>
  <c r="J16" i="13" l="1"/>
  <c r="M27" i="13"/>
  <c r="M29" i="13" s="1"/>
  <c r="D18" i="13"/>
  <c r="D21" i="13" s="1"/>
  <c r="P13" i="12"/>
  <c r="O14" i="12" s="1"/>
  <c r="O17" i="12" s="1"/>
  <c r="O20" i="12" s="1"/>
  <c r="O22" i="12" s="1"/>
  <c r="Q13" i="11"/>
  <c r="O5" i="11"/>
  <c r="O4" i="11"/>
  <c r="O17" i="11"/>
  <c r="O16" i="11"/>
  <c r="K17" i="12"/>
  <c r="H17" i="12"/>
  <c r="G17" i="12"/>
  <c r="J6" i="12"/>
  <c r="J14" i="12"/>
  <c r="J9" i="12"/>
  <c r="J8" i="12"/>
  <c r="R16" i="11" l="1"/>
  <c r="Q16" i="11" s="1"/>
  <c r="Q18" i="11" s="1"/>
  <c r="Q20" i="11" s="1"/>
  <c r="Q22" i="11" s="1"/>
  <c r="D23" i="13"/>
  <c r="D28" i="13" s="1"/>
  <c r="D29" i="13" s="1"/>
  <c r="J17" i="12"/>
  <c r="D19" i="12" s="1"/>
  <c r="D25" i="11"/>
  <c r="K18" i="11"/>
  <c r="H18" i="11"/>
  <c r="G18" i="11"/>
  <c r="D20" i="11" s="1"/>
  <c r="D23" i="11" s="1"/>
  <c r="J17" i="11"/>
  <c r="L17" i="11" s="1"/>
  <c r="J16" i="11"/>
  <c r="L16" i="11" s="1"/>
  <c r="J14" i="11"/>
  <c r="J13" i="11"/>
  <c r="L13" i="11" s="1"/>
  <c r="J12" i="11"/>
  <c r="L12" i="11" s="1"/>
  <c r="J11" i="11"/>
  <c r="J10" i="11"/>
  <c r="L10" i="11" s="1"/>
  <c r="J9" i="11"/>
  <c r="L9" i="11" s="1"/>
  <c r="J8" i="11"/>
  <c r="L8" i="11" s="1"/>
  <c r="J7" i="11"/>
  <c r="L7" i="11" s="1"/>
  <c r="J6" i="11"/>
  <c r="L6" i="11" s="1"/>
  <c r="J5" i="11"/>
  <c r="L5" i="11" s="1"/>
  <c r="K18" i="9"/>
  <c r="D20" i="9" s="1"/>
  <c r="D36" i="10"/>
  <c r="D39" i="10"/>
  <c r="L18" i="10"/>
  <c r="K18" i="10"/>
  <c r="D20" i="10" s="1"/>
  <c r="I18" i="10"/>
  <c r="H18" i="10"/>
  <c r="G18" i="10"/>
  <c r="J17" i="10"/>
  <c r="M17" i="10" s="1"/>
  <c r="J16" i="10"/>
  <c r="M16" i="10" s="1"/>
  <c r="J15" i="10"/>
  <c r="M15" i="10" s="1"/>
  <c r="J14" i="10"/>
  <c r="M14" i="10" s="1"/>
  <c r="J13" i="10"/>
  <c r="M13" i="10" s="1"/>
  <c r="J12" i="10"/>
  <c r="M12" i="10" s="1"/>
  <c r="J11" i="10"/>
  <c r="M11" i="10" s="1"/>
  <c r="J10" i="10"/>
  <c r="M10" i="10" s="1"/>
  <c r="J9" i="10"/>
  <c r="M9" i="10" s="1"/>
  <c r="J8" i="10"/>
  <c r="M8" i="10" s="1"/>
  <c r="J7" i="10"/>
  <c r="M7" i="10" s="1"/>
  <c r="J6" i="10"/>
  <c r="M6" i="10" s="1"/>
  <c r="J5" i="10"/>
  <c r="M5" i="10" s="1"/>
  <c r="I18" i="9"/>
  <c r="H18" i="9"/>
  <c r="G18" i="9"/>
  <c r="J17" i="9"/>
  <c r="L17" i="9" s="1"/>
  <c r="J16" i="9"/>
  <c r="L16" i="9" s="1"/>
  <c r="J15" i="9"/>
  <c r="L15" i="9" s="1"/>
  <c r="J14" i="9"/>
  <c r="L14" i="9" s="1"/>
  <c r="J13" i="9"/>
  <c r="L13" i="9" s="1"/>
  <c r="J12" i="9"/>
  <c r="L12" i="9" s="1"/>
  <c r="J11" i="9"/>
  <c r="L11" i="9" s="1"/>
  <c r="J10" i="9"/>
  <c r="L10" i="9" s="1"/>
  <c r="J9" i="9"/>
  <c r="L9" i="9" s="1"/>
  <c r="J8" i="9"/>
  <c r="L8" i="9" s="1"/>
  <c r="J7" i="9"/>
  <c r="L7" i="9" s="1"/>
  <c r="J6" i="9"/>
  <c r="L6" i="9" s="1"/>
  <c r="J5" i="9"/>
  <c r="L5" i="9" s="1"/>
  <c r="D23" i="8"/>
  <c r="D29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J17" i="8"/>
  <c r="L17" i="8" s="1"/>
  <c r="J5" i="8"/>
  <c r="L5" i="8" s="1"/>
  <c r="K18" i="8"/>
  <c r="I18" i="8"/>
  <c r="H18" i="8"/>
  <c r="G18" i="8"/>
  <c r="D23" i="7"/>
  <c r="D27" i="7" s="1"/>
  <c r="D28" i="7" s="1"/>
  <c r="I18" i="7"/>
  <c r="H18" i="7"/>
  <c r="G18" i="7"/>
  <c r="F36" i="6"/>
  <c r="H36" i="6" s="1"/>
  <c r="D23" i="6"/>
  <c r="D28" i="6" s="1"/>
  <c r="D29" i="6" s="1"/>
  <c r="I18" i="6"/>
  <c r="K18" i="6" s="1"/>
  <c r="H18" i="6"/>
  <c r="G18" i="6"/>
  <c r="I18" i="5"/>
  <c r="J18" i="8" l="1"/>
  <c r="L18" i="11"/>
  <c r="J18" i="9"/>
  <c r="L18" i="9" s="1"/>
  <c r="J18" i="10"/>
  <c r="M18" i="10" s="1"/>
  <c r="D22" i="12"/>
  <c r="D28" i="12" s="1"/>
  <c r="D29" i="12" s="1"/>
  <c r="G29" i="12" s="1"/>
  <c r="D31" i="7"/>
  <c r="L18" i="8"/>
  <c r="J18" i="11"/>
  <c r="D23" i="9"/>
  <c r="D25" i="9" s="1"/>
  <c r="D30" i="9" s="1"/>
  <c r="D23" i="10"/>
  <c r="D25" i="10" s="1"/>
  <c r="D31" i="10" s="1"/>
  <c r="D23" i="5"/>
  <c r="D29" i="5" s="1"/>
  <c r="D30" i="5" s="1"/>
  <c r="G18" i="5"/>
  <c r="H18" i="5"/>
  <c r="D23" i="4"/>
  <c r="D28" i="4" s="1"/>
  <c r="D31" i="4" s="1"/>
  <c r="D34" i="4" s="1"/>
  <c r="D35" i="4" s="1"/>
  <c r="H18" i="4"/>
  <c r="D31" i="3"/>
  <c r="D23" i="3"/>
  <c r="D27" i="3" s="1"/>
  <c r="D28" i="3" s="1"/>
  <c r="G18" i="3"/>
  <c r="G18" i="2"/>
  <c r="D23" i="2"/>
  <c r="D27" i="2" s="1"/>
  <c r="D28" i="2" s="1"/>
  <c r="D24" i="1"/>
  <c r="D28" i="1" s="1"/>
  <c r="D29" i="1" s="1"/>
  <c r="G19" i="1"/>
  <c r="D27" i="11" l="1"/>
  <c r="D28" i="11" s="1"/>
  <c r="D32" i="3"/>
  <c r="D30" i="11" l="1"/>
  <c r="D32" i="11" s="1"/>
  <c r="D27" i="8" l="1"/>
  <c r="D25" i="8"/>
</calcChain>
</file>

<file path=xl/sharedStrings.xml><?xml version="1.0" encoding="utf-8"?>
<sst xmlns="http://schemas.openxmlformats.org/spreadsheetml/2006/main" count="4167" uniqueCount="384">
  <si>
    <r>
      <rPr>
        <b/>
        <sz val="48"/>
        <color rgb="FF753805"/>
        <rFont val="Franklin Gothic Heavy"/>
        <family val="2"/>
      </rPr>
      <t>A</t>
    </r>
    <r>
      <rPr>
        <b/>
        <sz val="36"/>
        <color rgb="FF00F181"/>
        <rFont val="Franklin Gothic Heavy"/>
        <family val="2"/>
      </rPr>
      <t>SSETFLOW</t>
    </r>
  </si>
  <si>
    <t>J.KOMEN-LEMELEPO, NKOROI</t>
  </si>
  <si>
    <t>CASH STATEMENT FOR THE MONTH OF APRIL 2014</t>
  </si>
  <si>
    <t>NAME</t>
  </si>
  <si>
    <t>NO</t>
  </si>
  <si>
    <t>DEP. DUE</t>
  </si>
  <si>
    <t>DEP. PAID</t>
  </si>
  <si>
    <t>BAL B/F</t>
  </si>
  <si>
    <t>SER</t>
  </si>
  <si>
    <t>RENT</t>
  </si>
  <si>
    <t>DUE BILL</t>
  </si>
  <si>
    <t>TOTAL</t>
  </si>
  <si>
    <t>RENT C/F</t>
  </si>
  <si>
    <t>TOTAL C/F</t>
  </si>
  <si>
    <t>Peter Maina</t>
  </si>
  <si>
    <t>Daniel Samora</t>
  </si>
  <si>
    <t>Gilbert Ayienda</t>
  </si>
  <si>
    <t>Peter Omondi</t>
  </si>
  <si>
    <t>Vacant</t>
  </si>
  <si>
    <t>Joan Kimeto</t>
  </si>
  <si>
    <t>Mbugua</t>
  </si>
  <si>
    <t>Susan</t>
  </si>
  <si>
    <t>Carol</t>
  </si>
  <si>
    <t>REMITTANCE ADVICE</t>
  </si>
  <si>
    <t xml:space="preserve">TOTAL RENT </t>
  </si>
  <si>
    <t>Total</t>
  </si>
  <si>
    <t>DEDUCTIONS</t>
  </si>
  <si>
    <t>Agency fee 8%</t>
  </si>
  <si>
    <t xml:space="preserve">Water </t>
  </si>
  <si>
    <t xml:space="preserve">Less Cash Payment on 11.4.14 </t>
  </si>
  <si>
    <t>less Direct payment</t>
  </si>
  <si>
    <t xml:space="preserve">               </t>
  </si>
  <si>
    <t>PREPARED BY</t>
  </si>
  <si>
    <t>APPROVED BY</t>
  </si>
  <si>
    <t>LANDLORD</t>
  </si>
  <si>
    <t>TOTAL DEDUCTION</t>
  </si>
  <si>
    <t>BALANCE</t>
  </si>
  <si>
    <t>G. N. MUKIRI</t>
  </si>
  <si>
    <t>L.N.MWANGI</t>
  </si>
  <si>
    <t>J.KOMEN</t>
  </si>
  <si>
    <t>Date</t>
  </si>
  <si>
    <t>……………………..</t>
  </si>
  <si>
    <t>………………………..</t>
  </si>
  <si>
    <t>………………………………</t>
  </si>
  <si>
    <t>NJOKI NGURE</t>
  </si>
  <si>
    <t>LL</t>
  </si>
  <si>
    <t>SAMSON KAGIRI</t>
  </si>
  <si>
    <r>
      <t>A</t>
    </r>
    <r>
      <rPr>
        <b/>
        <sz val="22"/>
        <color rgb="FF00F181"/>
        <rFont val="Franklin Gothic Heavy"/>
        <family val="2"/>
      </rPr>
      <t>SSETFLOW</t>
    </r>
  </si>
  <si>
    <t>GRACE</t>
  </si>
  <si>
    <t>PAYMENT</t>
  </si>
  <si>
    <t>CASH STATEMENT FOR THE MONTH OF JUNE</t>
  </si>
  <si>
    <t>DIRECT TRANS</t>
  </si>
  <si>
    <t>TOTAL EXPENCE</t>
  </si>
  <si>
    <t>PAID CASH</t>
  </si>
  <si>
    <t>PAID VIA NIC BANK MPESA</t>
  </si>
  <si>
    <t xml:space="preserve">SUSAN </t>
  </si>
  <si>
    <t>CASH STATEMENT FOR THE MONTH OF JULY 2015</t>
  </si>
  <si>
    <t>PAYMENT ON  13/7/2015</t>
  </si>
  <si>
    <t xml:space="preserve">ADVANCE ON </t>
  </si>
  <si>
    <t>PAYMENT ON  13/7/2016</t>
  </si>
  <si>
    <t>OCCUPIED</t>
  </si>
  <si>
    <t>SECURITY</t>
  </si>
  <si>
    <t>ADVANCE ON  11/9/20-19</t>
  </si>
  <si>
    <t>TOTAL  DEDUCTION</t>
  </si>
  <si>
    <t>PAYMENT ON  14/9/2015</t>
  </si>
  <si>
    <t>CASH STATEMENT FOR THE MONTH OF SEPTEMBER 2015</t>
  </si>
  <si>
    <t>?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</si>
  <si>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</si>
  <si>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CASH STATEMENT FOR THE MONTH OF OCT 2015</t>
  </si>
  <si>
    <t>VA</t>
  </si>
  <si>
    <t>ADVANCE ON  12/9/20-19</t>
  </si>
  <si>
    <t xml:space="preserve"> </t>
  </si>
  <si>
    <t xml:space="preserve">PAID </t>
  </si>
  <si>
    <t>CASH STATEMENT FOR THE MONTH OF DEC 2015</t>
  </si>
  <si>
    <t>PAID  ON 13/12/2015</t>
  </si>
  <si>
    <t>PAID ON 22/12/2015</t>
  </si>
  <si>
    <t>DIRECT TO LANDLORD</t>
  </si>
  <si>
    <t>LAST TIME COMMISION</t>
  </si>
  <si>
    <t xml:space="preserve">JOAN </t>
  </si>
  <si>
    <t>OCT BL</t>
  </si>
  <si>
    <t>NOV</t>
  </si>
  <si>
    <t>PENALTY</t>
  </si>
  <si>
    <t>BL</t>
  </si>
  <si>
    <t xml:space="preserve">COMMISSION OF  TWO MONTH </t>
  </si>
  <si>
    <t>BREAK DOWN OF  UN PAID DEBTS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</si>
  <si>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</si>
  <si>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OCT,NOV,DEC</t>
  </si>
  <si>
    <t>COURT  PROCE</t>
  </si>
  <si>
    <t xml:space="preserve">last month comission </t>
  </si>
  <si>
    <t>paid on  12/2/2016</t>
  </si>
  <si>
    <t>balance</t>
  </si>
  <si>
    <t>add last month bl</t>
  </si>
  <si>
    <t xml:space="preserve">Net </t>
  </si>
  <si>
    <t>CASH STATEMENT FOR THE MONTH OF FEB 2016</t>
  </si>
  <si>
    <t>PAid on  16/2/2016</t>
  </si>
  <si>
    <t>maina</t>
  </si>
  <si>
    <t>samola</t>
  </si>
  <si>
    <t>ayieda</t>
  </si>
  <si>
    <t>omondi</t>
  </si>
  <si>
    <t>mbugua</t>
  </si>
  <si>
    <t>lkagiri</t>
  </si>
  <si>
    <t>net</t>
  </si>
  <si>
    <t>ll tena</t>
  </si>
  <si>
    <t>GG  INSTALATION</t>
  </si>
  <si>
    <t>PETER  OMONDI</t>
  </si>
  <si>
    <t>Julius kirui</t>
  </si>
  <si>
    <t xml:space="preserve">GG Water </t>
  </si>
  <si>
    <t>CASH STATEMENT FOR THE MONTH OF MARCH  2016</t>
  </si>
  <si>
    <t>JULIUS</t>
  </si>
  <si>
    <t>NEW</t>
  </si>
  <si>
    <t>VACANT</t>
  </si>
  <si>
    <t>JOAN</t>
  </si>
  <si>
    <t>CASH STATEMENT FOR THE MONTH OF APRIL 2016</t>
  </si>
  <si>
    <t>NEW SINGLE MARCH</t>
  </si>
  <si>
    <t>ASSETFLOW JOAN BL</t>
  </si>
  <si>
    <t>paid on  6/4/2016</t>
  </si>
  <si>
    <t>BL   PAID  ON 12/4/2016</t>
  </si>
  <si>
    <t>JOAN COMISSION</t>
  </si>
  <si>
    <t>PETER OMONDI</t>
  </si>
  <si>
    <t>SUMMARY</t>
  </si>
  <si>
    <t xml:space="preserve">DETAILS </t>
  </si>
  <si>
    <t xml:space="preserve">CR </t>
  </si>
  <si>
    <t>DR</t>
  </si>
  <si>
    <t>MAY  REMITANCE</t>
  </si>
  <si>
    <t xml:space="preserve">COMMISION  </t>
  </si>
  <si>
    <t>PAYMENTS</t>
  </si>
  <si>
    <t>GG</t>
  </si>
  <si>
    <t>GG INSTALATION</t>
  </si>
  <si>
    <t xml:space="preserve">NEW </t>
  </si>
  <si>
    <t>CASH STATEMENT FOR THE MONTH OF MAY  2016</t>
  </si>
  <si>
    <t>DANIEL SAMORA</t>
  </si>
  <si>
    <t>WILSON MUGUTO</t>
  </si>
  <si>
    <t>CASH STATEMENT FOR THE MONTH OF JUNE 2016</t>
  </si>
  <si>
    <t>GG WATER</t>
  </si>
  <si>
    <t>PETER</t>
  </si>
  <si>
    <t>ASSETFLOW LOAN</t>
  </si>
  <si>
    <t>Prepared BY</t>
  </si>
  <si>
    <t>Approved By</t>
  </si>
  <si>
    <t>Received By</t>
  </si>
  <si>
    <t>L. Mwangi………………………………</t>
  </si>
  <si>
    <t>GRACE………………………….</t>
  </si>
  <si>
    <t>JOSEPH KOMEN…………………..</t>
  </si>
  <si>
    <t>CASH STATEMENT FOR THE MONTH OF SEPTEMBER 2016</t>
  </si>
  <si>
    <t>SUSAN REVOVERY</t>
  </si>
  <si>
    <t>Two seaters</t>
  </si>
  <si>
    <t>TV Set</t>
  </si>
  <si>
    <t>washing machine</t>
  </si>
  <si>
    <t>sururia</t>
  </si>
  <si>
    <t>chapati pan</t>
  </si>
  <si>
    <t>matress</t>
  </si>
  <si>
    <t>bags</t>
  </si>
  <si>
    <t>shoes</t>
  </si>
  <si>
    <t>office  chair</t>
  </si>
  <si>
    <t>duvee</t>
  </si>
  <si>
    <t xml:space="preserve">Bed </t>
  </si>
  <si>
    <t>dovee</t>
  </si>
  <si>
    <t>mr mwangi</t>
  </si>
  <si>
    <t>others</t>
  </si>
  <si>
    <t>ERIC</t>
  </si>
  <si>
    <t>JOEL</t>
  </si>
  <si>
    <t>MUTUKU</t>
  </si>
  <si>
    <t>REGINA</t>
  </si>
  <si>
    <t>ADD   OTHERS</t>
  </si>
  <si>
    <t>GRADE TOTAL</t>
  </si>
  <si>
    <t>PAID 13/9/2016</t>
  </si>
  <si>
    <t>PAID 5/9/2016</t>
  </si>
  <si>
    <t>SINK</t>
  </si>
  <si>
    <t>AYIENDA</t>
  </si>
  <si>
    <t>CASH STATEMENT FOR THE MONTH OF OCTOBER 2016</t>
  </si>
  <si>
    <t>SAMORA</t>
  </si>
  <si>
    <t>CASH STATEMENT FOR THE MONTH OF NOV 2016</t>
  </si>
  <si>
    <t>CASH STATEMENT FOR THE MONTH OF DEC 2016</t>
  </si>
  <si>
    <t>ADVANCE</t>
  </si>
  <si>
    <t>CASH STATEMENT FOR THE MONTH OF JAN 2017</t>
  </si>
  <si>
    <t>PAID  ON 12/1/2016</t>
  </si>
  <si>
    <t>NET</t>
  </si>
  <si>
    <t>frida nyangau</t>
  </si>
  <si>
    <t>HSE  NO 6</t>
  </si>
  <si>
    <t>CASH STATEMENT FOR THE MONTH OF APRIL 2017</t>
  </si>
  <si>
    <t>PAID  ON 12/4/2017</t>
  </si>
  <si>
    <t>CASH STATEMENT FOR THE MONTH OF  MARCH 2017</t>
  </si>
  <si>
    <t>PAID  ON 13/3/2016</t>
  </si>
  <si>
    <t>FRIDAH DEPOSIT</t>
  </si>
  <si>
    <t>LL HSE  NO 6</t>
  </si>
  <si>
    <t>daglus  anadwa</t>
  </si>
  <si>
    <t>simon maina</t>
  </si>
  <si>
    <t>CASH STATEMENT FOR THE MONTH OF JUNE 2017</t>
  </si>
  <si>
    <t>CONTED  DOUBLE COMMISIO</t>
  </si>
  <si>
    <t>CASH STATEMENT FOR THE MONTH OF MAY  2017</t>
  </si>
  <si>
    <t>BF</t>
  </si>
  <si>
    <t xml:space="preserve">PAID  </t>
  </si>
  <si>
    <t>CASH STATEMENT FOR THE MONTH OF JULY 2017</t>
  </si>
  <si>
    <t>JULY  REMITANCE</t>
  </si>
  <si>
    <t>PETER MAINA</t>
  </si>
  <si>
    <t>PETER OMOLLO</t>
  </si>
  <si>
    <t>DOUGLAS</t>
  </si>
  <si>
    <t>SIMON</t>
  </si>
  <si>
    <t>WILSON MUGUSO</t>
  </si>
  <si>
    <t>EVANS</t>
  </si>
  <si>
    <t>PAUL MBUGUA</t>
  </si>
  <si>
    <t>DIRECT TO LL</t>
  </si>
  <si>
    <t>CASH STATEMENT FOR THE MONTH OF AUGUST 2017</t>
  </si>
  <si>
    <t>14/8/2017</t>
  </si>
  <si>
    <t>14/9/2017</t>
  </si>
  <si>
    <t>CASH STATEMENT FOR THE MONTH OF SEP 2017</t>
  </si>
  <si>
    <t>SEP</t>
  </si>
  <si>
    <t>SIMON MWAI</t>
  </si>
  <si>
    <t>OCT</t>
  </si>
  <si>
    <t>WILSON MUGUTI</t>
  </si>
  <si>
    <t>GG WATER DEPT</t>
  </si>
  <si>
    <t>CASH STATEMENT FOR THE MONTH OF JAN  2018</t>
  </si>
  <si>
    <t>PAID  ON 10/1/2018</t>
  </si>
  <si>
    <t>JAN</t>
  </si>
  <si>
    <t>DEC</t>
  </si>
  <si>
    <t>CASH STATEMENT FOR THE MONTH OF NOV 2017</t>
  </si>
  <si>
    <t>CASH STATEMENT FOR THE MONTH OF DEC 2017</t>
  </si>
  <si>
    <t>BAL</t>
  </si>
  <si>
    <t>FEB</t>
  </si>
  <si>
    <t>EUNICE</t>
  </si>
  <si>
    <t>VACCANT</t>
  </si>
  <si>
    <t xml:space="preserve">PREPARED BY </t>
  </si>
  <si>
    <t xml:space="preserve">RECEIVED BY </t>
  </si>
  <si>
    <t>J. KOMEN</t>
  </si>
  <si>
    <t xml:space="preserve">GRACE </t>
  </si>
  <si>
    <t>PAID ON 12/2/18</t>
  </si>
  <si>
    <t xml:space="preserve">RENT STATEMENT </t>
  </si>
  <si>
    <r>
      <t>A</t>
    </r>
    <r>
      <rPr>
        <b/>
        <sz val="14"/>
        <color rgb="FF00F181"/>
        <rFont val="Franklin Gothic Heavy"/>
        <family val="2"/>
      </rPr>
      <t>SSETFLOW</t>
    </r>
  </si>
  <si>
    <t>FOR THE MONTH OF FEB 2018</t>
  </si>
  <si>
    <t>FOR THE MONTH OF MARCH 2018</t>
  </si>
  <si>
    <t>MARCH</t>
  </si>
  <si>
    <t xml:space="preserve">EUNICE </t>
  </si>
  <si>
    <t>ADVOCATE FEE</t>
  </si>
  <si>
    <t>FOR THE MONTH OF APRIL  2018</t>
  </si>
  <si>
    <t>GG WATER DEBT</t>
  </si>
  <si>
    <t>APRIL</t>
  </si>
  <si>
    <t>MAY</t>
  </si>
  <si>
    <t>FOR THE MONTH OF MAY 2018</t>
  </si>
  <si>
    <t>DETAILS</t>
  </si>
  <si>
    <t>CR</t>
  </si>
  <si>
    <t>COMMISION</t>
  </si>
  <si>
    <t>PAID</t>
  </si>
  <si>
    <t>EXPECTED</t>
  </si>
  <si>
    <t>15/5/18 ADVOCATE FEE</t>
  </si>
  <si>
    <t>FILE APPLICATION</t>
  </si>
  <si>
    <t>POWER OF ARTONEY</t>
  </si>
  <si>
    <t>FOR THE MONTH OF JUNE 2018</t>
  </si>
  <si>
    <t>JUNE</t>
  </si>
  <si>
    <t>JOHN PIPLON</t>
  </si>
  <si>
    <t>RUTH</t>
  </si>
  <si>
    <t>RECEIVED BY</t>
  </si>
  <si>
    <t>KOMEN</t>
  </si>
  <si>
    <t>JULY</t>
  </si>
  <si>
    <t>FOR THE MONTH OF JULY 2018</t>
  </si>
  <si>
    <t>WATER</t>
  </si>
  <si>
    <t>AUG</t>
  </si>
  <si>
    <t>FOR THE MONTH OF AUGUST 2018</t>
  </si>
  <si>
    <t>CHIEF PIPION</t>
  </si>
  <si>
    <t>FOR THE MONTH OF SEPTEMBER 2018</t>
  </si>
  <si>
    <t>ANNE ARWA</t>
  </si>
  <si>
    <t>FOR THE MONTH OF OCTOBER 2018</t>
  </si>
  <si>
    <t>TRANSPORT</t>
  </si>
  <si>
    <t xml:space="preserve">  </t>
  </si>
  <si>
    <t>water 600</t>
  </si>
  <si>
    <t>FOR THE MONTH OF NOVEMBER 2018</t>
  </si>
  <si>
    <t>KAGIRI</t>
  </si>
  <si>
    <t>FOR THE MONTH OF DECEMBER 2018</t>
  </si>
  <si>
    <t>PAID ON12-12-2018</t>
  </si>
  <si>
    <t>FOR THE MONTH OF JANUARY 2019</t>
  </si>
  <si>
    <t>PAID ON 3/1/19</t>
  </si>
  <si>
    <t>ENAN GITAU</t>
  </si>
  <si>
    <t>JOYCE KIMUTIYO</t>
  </si>
  <si>
    <t xml:space="preserve">WATER </t>
  </si>
  <si>
    <t>PAID ON 12/1/19</t>
  </si>
  <si>
    <t>FOR THE MONTH OF FEBRUARY 2019</t>
  </si>
  <si>
    <t>PAID ON 8/2/19</t>
  </si>
  <si>
    <t xml:space="preserve"> GG WATER</t>
  </si>
  <si>
    <t>PAID ON 12/2/19</t>
  </si>
  <si>
    <t>FOR THE MONTH OF MARCH 2019</t>
  </si>
  <si>
    <t>PAID ON 12/3/19</t>
  </si>
  <si>
    <t>PAID ON 19/3/19</t>
  </si>
  <si>
    <t>FOR THE MONTH OF APRIL  2019</t>
  </si>
  <si>
    <t>PAID ON 12/4/19</t>
  </si>
  <si>
    <t>FOR THE MONTH OF MAY  2019</t>
  </si>
  <si>
    <t>PAID ON 8/5/19</t>
  </si>
  <si>
    <t>KIPLAGAT</t>
  </si>
  <si>
    <t>PAID ON 13/5/19</t>
  </si>
  <si>
    <t>PAID ON 14/5/19</t>
  </si>
  <si>
    <t>PAID ON 29/5/19</t>
  </si>
  <si>
    <t xml:space="preserve">JUNE </t>
  </si>
  <si>
    <t>PAID ON 12/6/19</t>
  </si>
  <si>
    <t xml:space="preserve">ANNE ARWA </t>
  </si>
  <si>
    <t>JOSEPH KOMEN-LEMELEPO, NKOROI</t>
  </si>
  <si>
    <t>FOR THE MONTH OF JUNE  2019</t>
  </si>
  <si>
    <t>FOR THE MONTH OF JULY 2019</t>
  </si>
  <si>
    <t>PAID ON 5/7/19</t>
  </si>
  <si>
    <t>PAID ON11/7/19</t>
  </si>
  <si>
    <t>PAID ON 12/7/19</t>
  </si>
  <si>
    <t>FOR THE MONTH OF AUGUST 2019</t>
  </si>
  <si>
    <t>AUGUST</t>
  </si>
  <si>
    <t>INGNATIOUS OMONDI</t>
  </si>
  <si>
    <t>DEPOSIT</t>
  </si>
  <si>
    <t>WATER DEPOSIT</t>
  </si>
  <si>
    <t>PAID ON5/8/19</t>
  </si>
  <si>
    <t>PAID ON9/8/19</t>
  </si>
  <si>
    <t>PAID ON 12/8/19</t>
  </si>
  <si>
    <t>FLORENCE</t>
  </si>
  <si>
    <t>2/8 ADVANCE</t>
  </si>
  <si>
    <t>PAID ON 12/9</t>
  </si>
  <si>
    <t>ADVANCE ON 20/9</t>
  </si>
  <si>
    <t>SEPT</t>
  </si>
  <si>
    <t>FOR THE MONTH OF SEPTEMBER 2019</t>
  </si>
  <si>
    <t>OCTOBER</t>
  </si>
  <si>
    <t>FOR THE MONTH OF OCTOBER 2019</t>
  </si>
  <si>
    <t>PAID 12/10</t>
  </si>
  <si>
    <t>NOVEMBER</t>
  </si>
  <si>
    <t>FOR THE MONTH OF  NOVEMBER  2019</t>
  </si>
  <si>
    <t>PAID ON 12/11</t>
  </si>
  <si>
    <t>FOR THE MONTH OF  DECEMBER  2019</t>
  </si>
  <si>
    <t>DECEMBER</t>
  </si>
  <si>
    <t>PAID ON 5/12/19</t>
  </si>
  <si>
    <t>IGNATIOUS</t>
  </si>
  <si>
    <t>PAID ON 13/12</t>
  </si>
  <si>
    <t>PAID ON 18/12</t>
  </si>
  <si>
    <t>LL 9000</t>
  </si>
  <si>
    <t>FOR THE MONTH OF  JANUARY 2020</t>
  </si>
  <si>
    <t>JANUARY</t>
  </si>
  <si>
    <t>PAID ON 13/1/2020</t>
  </si>
  <si>
    <t>PAID ON 21/1</t>
  </si>
  <si>
    <t>FEBRUARY</t>
  </si>
  <si>
    <t>FOR THE MONTH OF FEBRUARY 2020</t>
  </si>
  <si>
    <t>PAID ON 12/2</t>
  </si>
  <si>
    <t>FOR THE MONTH OF MARCH 2020</t>
  </si>
  <si>
    <t>PAID ON8/3</t>
  </si>
  <si>
    <t>PAID ON 12/3</t>
  </si>
  <si>
    <t>FOR THE MONTH OF APRIL 2020</t>
  </si>
  <si>
    <t>LL 9000 DEC</t>
  </si>
  <si>
    <t>LL 9000 JAN</t>
  </si>
  <si>
    <t>SAMSON(JAN)</t>
  </si>
  <si>
    <t>KAGIRI(FEB)</t>
  </si>
  <si>
    <t>KAGIRI(DEC)</t>
  </si>
  <si>
    <t>KAGIRI(MARCH)</t>
  </si>
  <si>
    <t xml:space="preserve">SAMSON </t>
  </si>
  <si>
    <t>PAID ON 14/4</t>
  </si>
  <si>
    <t>FOR THE MONTH OF MAY  2020</t>
  </si>
  <si>
    <t>PAID ON 25/4</t>
  </si>
  <si>
    <t>PAID ON 12/5</t>
  </si>
  <si>
    <t>FOR THE MONTH OF JUNE  2020</t>
  </si>
  <si>
    <t>PAID ON 30/5</t>
  </si>
  <si>
    <t>PAID ON 12/6</t>
  </si>
  <si>
    <t>SERVICE COST</t>
  </si>
  <si>
    <t>SERVICE COST ON 23/6</t>
  </si>
  <si>
    <t>FOR THE MONTH OF JULY  2020</t>
  </si>
  <si>
    <t>TRANSPORT COST</t>
  </si>
  <si>
    <t>PAID ON 27/6</t>
  </si>
  <si>
    <t>PAID ON 23/7</t>
  </si>
  <si>
    <t>FOR THE MONTH OF AUGUST  2020</t>
  </si>
  <si>
    <t>PAID ON 1/8</t>
  </si>
  <si>
    <t>PAID ON 12/8</t>
  </si>
  <si>
    <t>FOR THE MONTH OF SEPTEMBER 2020</t>
  </si>
  <si>
    <t>SEPTEMBER</t>
  </si>
  <si>
    <t>PAID ON 28/8</t>
  </si>
  <si>
    <t>PAID ON 23/9</t>
  </si>
  <si>
    <t>FOR THE MONTH OF OCTOBER 2020</t>
  </si>
  <si>
    <t>PAID ON 14/10</t>
  </si>
  <si>
    <t>FOR THE MONTH OF NOVEMBER 2020</t>
  </si>
  <si>
    <t>PAID ON 29/10</t>
  </si>
  <si>
    <t>FOR THE MONTH OF DECEMBER 2020</t>
  </si>
  <si>
    <t>paid on 28/11</t>
  </si>
  <si>
    <t>PAID ON 5/12</t>
  </si>
  <si>
    <t>PAID ON 12/12</t>
  </si>
  <si>
    <t>FOR THE MONTH OF JANUARY 2021</t>
  </si>
  <si>
    <t>PAID ON  30/12</t>
  </si>
  <si>
    <t>DOUGLAS AYUKO</t>
  </si>
  <si>
    <t>PAID ON 12/1</t>
  </si>
  <si>
    <t>FOR THE MONTH OF FEBRUARY 2021</t>
  </si>
  <si>
    <t>PAID ON 5/2</t>
  </si>
  <si>
    <t>FOR THE MONTH OF MARCH 2021</t>
  </si>
  <si>
    <t>PAID ON 3/3</t>
  </si>
  <si>
    <t>PAID ON 5/4</t>
  </si>
  <si>
    <t>PAID ON 12/4</t>
  </si>
  <si>
    <t>FOR THE MONTH OF MAY 2021</t>
  </si>
  <si>
    <t>FOR THE MONTH OF JUNE 2021</t>
  </si>
  <si>
    <t>PAID ON 31/6</t>
  </si>
  <si>
    <t>FOR THE MONTH OF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</si>
</sst>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8"/>
      <color rgb="FFFF0000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 val="singleAccounting"/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b/>
      <sz val="72"/>
      <color rgb="FF753805"/>
      <name val="Franklin Gothic Heavy"/>
      <family val="2"/>
    </font>
    <font>
      <sz val="7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36"/>
      <color rgb="FF00F181"/>
      <name val="Franklin Gothic Heavy"/>
      <family val="2"/>
    </font>
    <font>
      <b/>
      <sz val="48"/>
      <color rgb="FF753805"/>
      <name val="Franklin Gothic Heavy"/>
      <family val="2"/>
    </font>
    <font>
      <sz val="9"/>
      <color rgb="FFFF0000"/>
      <name val="Calibri"/>
      <family val="2"/>
      <scheme val="minor"/>
    </font>
    <font>
      <b/>
      <sz val="22"/>
      <color rgb="FF753805"/>
      <name val="Franklin Gothic Heavy"/>
      <family val="2"/>
    </font>
    <font>
      <b/>
      <sz val="22"/>
      <color rgb="FF00F181"/>
      <name val="Franklin Gothic Heavy"/>
      <family val="2"/>
    </font>
    <font>
      <sz val="2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singleAccounting"/>
      <sz val="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53805"/>
      <name val="Franklin Gothic Heavy"/>
      <family val="2"/>
    </font>
    <font>
      <b/>
      <sz val="14"/>
      <color rgb="FF00F181"/>
      <name val="Franklin Gothic Heavy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8"/>
      <name val="Times New Roman"/>
      <family val="1"/>
    </font>
    <font>
      <b/>
      <sz val="8"/>
      <name val="Times New Roman"/>
      <family val="1"/>
    </font>
    <font>
      <sz val="14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9" fontId="0" fillId="0" borderId="0" xfId="0" applyNumberFormat="1"/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43" fontId="5" fillId="0" borderId="1" xfId="1" applyFont="1" applyBorder="1"/>
    <xf numFmtId="43" fontId="0" fillId="0" borderId="1" xfId="1" applyFont="1" applyBorder="1"/>
    <xf numFmtId="43" fontId="6" fillId="0" borderId="1" xfId="1" applyFont="1" applyBorder="1"/>
    <xf numFmtId="0" fontId="8" fillId="0" borderId="0" xfId="0" applyFont="1"/>
    <xf numFmtId="0" fontId="5" fillId="0" borderId="0" xfId="0" applyFont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43" fontId="9" fillId="0" borderId="1" xfId="1" applyFont="1" applyBorder="1"/>
    <xf numFmtId="43" fontId="2" fillId="0" borderId="1" xfId="1" applyFont="1" applyBorder="1"/>
    <xf numFmtId="43" fontId="7" fillId="0" borderId="1" xfId="1" applyFont="1" applyBorder="1"/>
    <xf numFmtId="0" fontId="10" fillId="0" borderId="0" xfId="0" applyFont="1" applyFill="1" applyBorder="1" applyAlignment="1">
      <alignment horizontal="center" vertical="center"/>
    </xf>
    <xf numFmtId="43" fontId="5" fillId="0" borderId="0" xfId="0" applyNumberFormat="1" applyFont="1"/>
    <xf numFmtId="43" fontId="11" fillId="0" borderId="0" xfId="1" applyFont="1"/>
    <xf numFmtId="43" fontId="0" fillId="0" borderId="0" xfId="0" applyNumberFormat="1"/>
    <xf numFmtId="0" fontId="5" fillId="0" borderId="0" xfId="0" applyFont="1" applyBorder="1"/>
    <xf numFmtId="43" fontId="12" fillId="0" borderId="0" xfId="1" applyFont="1"/>
    <xf numFmtId="0" fontId="10" fillId="0" borderId="0" xfId="0" applyFont="1"/>
    <xf numFmtId="49" fontId="6" fillId="0" borderId="0" xfId="1" applyNumberFormat="1" applyFont="1" applyFill="1" applyBorder="1" applyAlignment="1">
      <alignment horizontal="center" vertical="center"/>
    </xf>
    <xf numFmtId="43" fontId="5" fillId="0" borderId="0" xfId="1" applyFont="1"/>
    <xf numFmtId="43" fontId="13" fillId="0" borderId="0" xfId="1" applyFont="1"/>
    <xf numFmtId="0" fontId="14" fillId="0" borderId="0" xfId="0" applyFont="1" applyFill="1" applyBorder="1"/>
    <xf numFmtId="43" fontId="15" fillId="0" borderId="0" xfId="0" applyNumberFormat="1" applyFont="1"/>
    <xf numFmtId="0" fontId="8" fillId="0" borderId="0" xfId="0" applyFont="1" applyFill="1" applyBorder="1"/>
    <xf numFmtId="0" fontId="16" fillId="0" borderId="0" xfId="0" applyFont="1" applyAlignment="1">
      <alignment vertical="center"/>
    </xf>
    <xf numFmtId="0" fontId="1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3" fontId="13" fillId="0" borderId="1" xfId="1" applyFont="1" applyBorder="1"/>
    <xf numFmtId="43" fontId="22" fillId="0" borderId="1" xfId="1" applyFont="1" applyBorder="1"/>
    <xf numFmtId="43" fontId="5" fillId="0" borderId="0" xfId="1" applyFont="1" applyAlignment="1">
      <alignment horizontal="right"/>
    </xf>
    <xf numFmtId="0" fontId="23" fillId="0" borderId="0" xfId="0" applyFont="1" applyAlignment="1">
      <alignment vertical="center"/>
    </xf>
    <xf numFmtId="0" fontId="25" fillId="0" borderId="0" xfId="0" applyFont="1"/>
    <xf numFmtId="3" fontId="0" fillId="0" borderId="0" xfId="0" applyNumberForma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3" fontId="6" fillId="0" borderId="0" xfId="1" applyFont="1" applyBorder="1"/>
    <xf numFmtId="43" fontId="0" fillId="0" borderId="0" xfId="1" applyFont="1" applyBorder="1"/>
    <xf numFmtId="43" fontId="5" fillId="0" borderId="0" xfId="1" applyFont="1" applyBorder="1"/>
    <xf numFmtId="43" fontId="7" fillId="0" borderId="0" xfId="1" applyFont="1" applyBorder="1"/>
    <xf numFmtId="43" fontId="2" fillId="0" borderId="0" xfId="1" applyFont="1" applyBorder="1"/>
    <xf numFmtId="43" fontId="22" fillId="0" borderId="0" xfId="1" applyFont="1" applyBorder="1"/>
    <xf numFmtId="43" fontId="0" fillId="0" borderId="1" xfId="0" applyNumberFormat="1" applyBorder="1"/>
    <xf numFmtId="0" fontId="9" fillId="0" borderId="0" xfId="0" applyFont="1"/>
    <xf numFmtId="0" fontId="2" fillId="0" borderId="0" xfId="0" applyFont="1"/>
    <xf numFmtId="43" fontId="2" fillId="0" borderId="0" xfId="0" applyNumberFormat="1" applyFont="1"/>
    <xf numFmtId="43" fontId="0" fillId="0" borderId="0" xfId="1" applyFont="1"/>
    <xf numFmtId="0" fontId="26" fillId="0" borderId="0" xfId="0" applyFont="1"/>
    <xf numFmtId="0" fontId="0" fillId="0" borderId="0" xfId="0" applyAlignment="1">
      <alignment horizontal="right"/>
    </xf>
    <xf numFmtId="3" fontId="2" fillId="0" borderId="0" xfId="0" applyNumberFormat="1" applyFont="1"/>
    <xf numFmtId="43" fontId="0" fillId="0" borderId="2" xfId="0" applyNumberFormat="1" applyFill="1" applyBorder="1"/>
    <xf numFmtId="43" fontId="5" fillId="0" borderId="2" xfId="1" applyFont="1" applyFill="1" applyBorder="1"/>
    <xf numFmtId="0" fontId="5" fillId="0" borderId="2" xfId="0" applyFont="1" applyFill="1" applyBorder="1"/>
    <xf numFmtId="0" fontId="9" fillId="0" borderId="0" xfId="0" applyFont="1" applyBorder="1"/>
    <xf numFmtId="43" fontId="27" fillId="0" borderId="0" xfId="1" applyFont="1"/>
    <xf numFmtId="0" fontId="28" fillId="0" borderId="0" xfId="0" applyFont="1"/>
    <xf numFmtId="0" fontId="29" fillId="0" borderId="1" xfId="0" applyFont="1" applyBorder="1"/>
    <xf numFmtId="4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/>
    <xf numFmtId="0" fontId="0" fillId="0" borderId="2" xfId="0" applyFill="1" applyBorder="1"/>
    <xf numFmtId="4" fontId="2" fillId="0" borderId="1" xfId="0" applyNumberFormat="1" applyFont="1" applyBorder="1"/>
    <xf numFmtId="0" fontId="0" fillId="0" borderId="3" xfId="0" applyBorder="1"/>
    <xf numFmtId="0" fontId="0" fillId="0" borderId="1" xfId="0" applyFill="1" applyBorder="1"/>
    <xf numFmtId="0" fontId="5" fillId="0" borderId="0" xfId="0" applyFont="1" applyFill="1" applyBorder="1"/>
    <xf numFmtId="0" fontId="30" fillId="0" borderId="0" xfId="0" applyFont="1"/>
    <xf numFmtId="0" fontId="31" fillId="0" borderId="1" xfId="0" applyFont="1" applyFill="1" applyBorder="1"/>
    <xf numFmtId="0" fontId="31" fillId="0" borderId="1" xfId="0" applyFont="1" applyBorder="1"/>
    <xf numFmtId="4" fontId="0" fillId="0" borderId="0" xfId="0" applyNumberFormat="1"/>
    <xf numFmtId="0" fontId="0" fillId="0" borderId="0" xfId="0" applyBorder="1"/>
    <xf numFmtId="0" fontId="31" fillId="0" borderId="0" xfId="0" applyFont="1" applyBorder="1"/>
    <xf numFmtId="0" fontId="6" fillId="0" borderId="2" xfId="0" applyFont="1" applyFill="1" applyBorder="1" applyAlignment="1">
      <alignment horizontal="center"/>
    </xf>
    <xf numFmtId="9" fontId="0" fillId="0" borderId="0" xfId="0" applyNumberFormat="1" applyBorder="1"/>
    <xf numFmtId="0" fontId="0" fillId="0" borderId="4" xfId="0" applyFill="1" applyBorder="1"/>
    <xf numFmtId="0" fontId="5" fillId="0" borderId="1" xfId="0" applyFont="1" applyFill="1" applyBorder="1"/>
    <xf numFmtId="0" fontId="32" fillId="0" borderId="0" xfId="0" applyFont="1"/>
    <xf numFmtId="0" fontId="0" fillId="0" borderId="1" xfId="0" applyNumberFormat="1" applyBorder="1"/>
    <xf numFmtId="0" fontId="5" fillId="0" borderId="1" xfId="0" applyNumberFormat="1" applyFont="1" applyBorder="1"/>
    <xf numFmtId="0" fontId="5" fillId="0" borderId="0" xfId="0" applyNumberFormat="1" applyFont="1" applyBorder="1"/>
    <xf numFmtId="0" fontId="0" fillId="0" borderId="0" xfId="0" applyNumberFormat="1" applyBorder="1"/>
    <xf numFmtId="0" fontId="33" fillId="0" borderId="1" xfId="0" applyFont="1" applyBorder="1"/>
    <xf numFmtId="0" fontId="29" fillId="0" borderId="0" xfId="0" applyFont="1" applyBorder="1"/>
    <xf numFmtId="4" fontId="0" fillId="0" borderId="0" xfId="0" applyNumberFormat="1" applyBorder="1"/>
    <xf numFmtId="0" fontId="2" fillId="0" borderId="0" xfId="0" applyFont="1" applyBorder="1"/>
    <xf numFmtId="0" fontId="33" fillId="0" borderId="0" xfId="0" applyFont="1" applyBorder="1"/>
    <xf numFmtId="0" fontId="0" fillId="0" borderId="0" xfId="0" applyFill="1" applyBorder="1"/>
    <xf numFmtId="4" fontId="2" fillId="0" borderId="0" xfId="0" applyNumberFormat="1" applyFont="1" applyBorder="1"/>
    <xf numFmtId="14" fontId="0" fillId="0" borderId="2" xfId="0" applyNumberFormat="1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2" fillId="0" borderId="1" xfId="0" applyNumberFormat="1" applyFont="1" applyBorder="1"/>
    <xf numFmtId="164" fontId="0" fillId="0" borderId="1" xfId="0" applyNumberFormat="1" applyBorder="1"/>
    <xf numFmtId="0" fontId="34" fillId="0" borderId="0" xfId="0" applyFont="1"/>
    <xf numFmtId="0" fontId="35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7" fillId="0" borderId="0" xfId="0" applyFont="1"/>
    <xf numFmtId="3" fontId="0" fillId="0" borderId="1" xfId="0" applyNumberFormat="1" applyBorder="1"/>
    <xf numFmtId="3" fontId="2" fillId="0" borderId="1" xfId="0" applyNumberFormat="1" applyFont="1" applyBorder="1"/>
    <xf numFmtId="0" fontId="39" fillId="0" borderId="1" xfId="0" applyNumberFormat="1" applyFont="1" applyBorder="1"/>
    <xf numFmtId="0" fontId="37" fillId="0" borderId="1" xfId="0" applyFont="1" applyBorder="1"/>
    <xf numFmtId="164" fontId="0" fillId="0" borderId="1" xfId="1" applyNumberFormat="1" applyFont="1" applyBorder="1"/>
    <xf numFmtId="0" fontId="40" fillId="0" borderId="1" xfId="0" applyFont="1" applyBorder="1"/>
    <xf numFmtId="0" fontId="0" fillId="0" borderId="1" xfId="0" applyFont="1" applyBorder="1"/>
    <xf numFmtId="4" fontId="0" fillId="0" borderId="1" xfId="0" applyNumberFormat="1" applyFont="1" applyBorder="1"/>
    <xf numFmtId="0" fontId="0" fillId="0" borderId="0" xfId="0" applyFont="1"/>
    <xf numFmtId="0" fontId="0" fillId="0" borderId="0" xfId="0" applyFont="1" applyBorder="1"/>
    <xf numFmtId="9" fontId="0" fillId="0" borderId="1" xfId="0" applyNumberFormat="1" applyFont="1" applyBorder="1"/>
    <xf numFmtId="4" fontId="0" fillId="0" borderId="0" xfId="0" applyNumberFormat="1" applyFont="1"/>
    <xf numFmtId="14" fontId="0" fillId="0" borderId="2" xfId="0" applyNumberFormat="1" applyFont="1" applyFill="1" applyBorder="1"/>
    <xf numFmtId="0" fontId="0" fillId="0" borderId="2" xfId="0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Font="1" applyBorder="1"/>
    <xf numFmtId="0" fontId="0" fillId="0" borderId="5" xfId="0" applyFont="1" applyBorder="1"/>
    <xf numFmtId="0" fontId="2" fillId="0" borderId="3" xfId="0" applyFont="1" applyBorder="1"/>
    <xf numFmtId="4" fontId="2" fillId="0" borderId="3" xfId="0" applyNumberFormat="1" applyFont="1" applyBorder="1"/>
    <xf numFmtId="0" fontId="40" fillId="0" borderId="1" xfId="0" applyFont="1" applyFill="1" applyBorder="1"/>
    <xf numFmtId="3" fontId="0" fillId="0" borderId="1" xfId="0" applyNumberFormat="1" applyFont="1" applyBorder="1"/>
    <xf numFmtId="0" fontId="2" fillId="0" borderId="1" xfId="0" applyFont="1" applyFill="1" applyBorder="1"/>
    <xf numFmtId="164" fontId="39" fillId="0" borderId="1" xfId="0" applyNumberFormat="1" applyFont="1" applyBorder="1"/>
    <xf numFmtId="0" fontId="39" fillId="0" borderId="1" xfId="0" applyFont="1" applyBorder="1"/>
    <xf numFmtId="164" fontId="2" fillId="0" borderId="1" xfId="1" applyNumberFormat="1" applyFont="1" applyBorder="1"/>
    <xf numFmtId="164" fontId="33" fillId="0" borderId="1" xfId="1" applyNumberFormat="1" applyFont="1" applyBorder="1"/>
    <xf numFmtId="0" fontId="33" fillId="0" borderId="0" xfId="0" applyFont="1"/>
    <xf numFmtId="0" fontId="13" fillId="0" borderId="1" xfId="0" applyNumberFormat="1" applyFont="1" applyBorder="1"/>
    <xf numFmtId="0" fontId="41" fillId="0" borderId="1" xfId="0" applyNumberFormat="1" applyFont="1" applyBorder="1"/>
    <xf numFmtId="0" fontId="41" fillId="0" borderId="1" xfId="0" applyFont="1" applyBorder="1"/>
    <xf numFmtId="0" fontId="13" fillId="0" borderId="0" xfId="0" applyNumberFormat="1" applyFont="1" applyBorder="1"/>
    <xf numFmtId="0" fontId="42" fillId="0" borderId="0" xfId="0" applyFont="1"/>
    <xf numFmtId="14" fontId="33" fillId="0" borderId="1" xfId="0" applyNumberFormat="1" applyFont="1" applyFill="1" applyBorder="1"/>
    <xf numFmtId="14" fontId="33" fillId="0" borderId="1" xfId="0" applyNumberFormat="1" applyFont="1" applyBorder="1"/>
    <xf numFmtId="0" fontId="41" fillId="0" borderId="1" xfId="0" applyFont="1" applyFill="1" applyBorder="1"/>
    <xf numFmtId="0" fontId="13" fillId="0" borderId="0" xfId="0" applyFont="1"/>
    <xf numFmtId="0" fontId="43" fillId="0" borderId="1" xfId="0" applyNumberFormat="1" applyFont="1" applyBorder="1"/>
    <xf numFmtId="0" fontId="43" fillId="0" borderId="1" xfId="0" applyFont="1" applyBorder="1"/>
    <xf numFmtId="164" fontId="43" fillId="0" borderId="1" xfId="1" applyNumberFormat="1" applyFont="1" applyBorder="1"/>
    <xf numFmtId="0" fontId="44" fillId="0" borderId="1" xfId="0" applyNumberFormat="1" applyFont="1" applyBorder="1"/>
    <xf numFmtId="0" fontId="44" fillId="0" borderId="1" xfId="0" applyFont="1" applyBorder="1"/>
    <xf numFmtId="0" fontId="43" fillId="0" borderId="0" xfId="0" applyNumberFormat="1" applyFont="1" applyBorder="1"/>
    <xf numFmtId="14" fontId="43" fillId="0" borderId="1" xfId="0" applyNumberFormat="1" applyFont="1" applyFill="1" applyBorder="1"/>
    <xf numFmtId="0" fontId="8" fillId="0" borderId="1" xfId="0" applyFont="1" applyBorder="1"/>
    <xf numFmtId="14" fontId="43" fillId="0" borderId="1" xfId="0" applyNumberFormat="1" applyFont="1" applyBorder="1"/>
    <xf numFmtId="0" fontId="46" fillId="0" borderId="0" xfId="0" applyFont="1" applyAlignment="1">
      <alignment vertical="center"/>
    </xf>
    <xf numFmtId="0" fontId="47" fillId="0" borderId="0" xfId="0" applyFont="1"/>
    <xf numFmtId="0" fontId="14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47" fillId="0" borderId="0" xfId="0" applyFont="1" applyAlignment="1">
      <alignment vertical="center"/>
    </xf>
    <xf numFmtId="0" fontId="48" fillId="0" borderId="1" xfId="0" applyFont="1" applyBorder="1" applyAlignment="1">
      <alignment horizontal="center"/>
    </xf>
    <xf numFmtId="0" fontId="49" fillId="0" borderId="1" xfId="0" applyFont="1" applyBorder="1"/>
    <xf numFmtId="0" fontId="48" fillId="0" borderId="1" xfId="0" applyFont="1" applyFill="1" applyBorder="1" applyAlignment="1">
      <alignment horizontal="center"/>
    </xf>
    <xf numFmtId="0" fontId="50" fillId="0" borderId="0" xfId="0" applyFont="1"/>
    <xf numFmtId="164" fontId="39" fillId="0" borderId="1" xfId="1" applyNumberFormat="1" applyFont="1" applyBorder="1"/>
    <xf numFmtId="164" fontId="33" fillId="0" borderId="1" xfId="1" applyNumberFormat="1" applyFont="1" applyFill="1" applyBorder="1"/>
    <xf numFmtId="164" fontId="41" fillId="0" borderId="1" xfId="1" applyNumberFormat="1" applyFont="1" applyBorder="1"/>
    <xf numFmtId="164" fontId="41" fillId="0" borderId="1" xfId="1" applyNumberFormat="1" applyFont="1" applyFill="1" applyBorder="1"/>
    <xf numFmtId="9" fontId="33" fillId="0" borderId="1" xfId="2" applyFont="1" applyBorder="1"/>
    <xf numFmtId="164" fontId="49" fillId="0" borderId="1" xfId="1" applyNumberFormat="1" applyFont="1" applyBorder="1"/>
    <xf numFmtId="164" fontId="48" fillId="0" borderId="1" xfId="1" applyNumberFormat="1" applyFont="1" applyBorder="1" applyAlignment="1">
      <alignment horizontal="center"/>
    </xf>
    <xf numFmtId="164" fontId="48" fillId="0" borderId="1" xfId="1" applyNumberFormat="1" applyFont="1" applyFill="1" applyBorder="1" applyAlignment="1">
      <alignment horizontal="center"/>
    </xf>
    <xf numFmtId="164" fontId="33" fillId="0" borderId="0" xfId="1" applyNumberFormat="1" applyFont="1"/>
    <xf numFmtId="164" fontId="33" fillId="0" borderId="0" xfId="1" applyNumberFormat="1" applyFont="1" applyBorder="1"/>
    <xf numFmtId="164" fontId="42" fillId="0" borderId="0" xfId="1" applyNumberFormat="1" applyFont="1"/>
    <xf numFmtId="164" fontId="43" fillId="0" borderId="0" xfId="1" applyNumberFormat="1" applyFont="1"/>
    <xf numFmtId="164" fontId="44" fillId="0" borderId="1" xfId="1" applyNumberFormat="1" applyFont="1" applyBorder="1"/>
    <xf numFmtId="164" fontId="43" fillId="0" borderId="0" xfId="1" applyNumberFormat="1" applyFont="1" applyBorder="1"/>
    <xf numFmtId="164" fontId="45" fillId="0" borderId="0" xfId="1" applyNumberFormat="1" applyFont="1"/>
    <xf numFmtId="164" fontId="43" fillId="0" borderId="1" xfId="1" applyNumberFormat="1" applyFont="1" applyFill="1" applyBorder="1"/>
    <xf numFmtId="164" fontId="44" fillId="0" borderId="1" xfId="1" applyNumberFormat="1" applyFont="1" applyFill="1" applyBorder="1"/>
    <xf numFmtId="164" fontId="8" fillId="0" borderId="1" xfId="1" applyNumberFormat="1" applyFont="1" applyBorder="1"/>
    <xf numFmtId="9" fontId="43" fillId="0" borderId="1" xfId="2" applyFont="1" applyBorder="1"/>
    <xf numFmtId="164" fontId="0" fillId="0" borderId="0" xfId="0" applyNumberFormat="1"/>
    <xf numFmtId="0" fontId="43" fillId="0" borderId="2" xfId="0" applyFont="1" applyFill="1" applyBorder="1"/>
    <xf numFmtId="164" fontId="43" fillId="0" borderId="2" xfId="1" applyNumberFormat="1" applyFont="1" applyFill="1" applyBorder="1"/>
    <xf numFmtId="0" fontId="51" fillId="0" borderId="1" xfId="0" applyNumberFormat="1" applyFont="1" applyBorder="1"/>
    <xf numFmtId="164" fontId="1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G12" sqref="G12"/>
    </sheetView>
  </sheetViews>
  <sheetFormatPr defaultRowHeight="15" x14ac:dyDescent="0.25"/>
  <cols>
    <col min="1" max="1" width="19.5703125" customWidth="1"/>
    <col min="4" max="4" width="13.7109375" customWidth="1"/>
  </cols>
  <sheetData>
    <row r="1" spans="1:13" ht="60.75" customHeight="1" x14ac:dyDescent="1.35">
      <c r="A1" s="2"/>
      <c r="B1" s="2"/>
      <c r="C1" s="2"/>
      <c r="D1" s="32" t="s">
        <v>0</v>
      </c>
      <c r="E1" s="33"/>
      <c r="F1" s="33"/>
      <c r="G1" s="33"/>
      <c r="H1" s="33"/>
      <c r="I1" s="33"/>
      <c r="J1" s="33"/>
      <c r="K1" s="2"/>
      <c r="L1" s="2"/>
      <c r="M1" s="2"/>
    </row>
    <row r="2" spans="1:13" ht="21" x14ac:dyDescent="0.25">
      <c r="A2" s="12"/>
      <c r="B2" s="12"/>
      <c r="C2" s="12"/>
      <c r="D2" s="3" t="s">
        <v>1</v>
      </c>
      <c r="E2" s="3"/>
      <c r="F2" s="3"/>
      <c r="G2" s="12"/>
      <c r="H2" s="12"/>
      <c r="I2" s="2"/>
      <c r="J2" s="34"/>
      <c r="K2" s="2"/>
      <c r="L2" s="2"/>
      <c r="M2" s="2"/>
    </row>
    <row r="3" spans="1:13" ht="21" x14ac:dyDescent="0.25">
      <c r="A3" s="35"/>
      <c r="B3" s="35"/>
      <c r="C3" s="35"/>
      <c r="D3" s="36"/>
      <c r="E3" s="36"/>
      <c r="F3" s="37" t="s">
        <v>2</v>
      </c>
      <c r="G3" s="36"/>
      <c r="H3" s="36"/>
      <c r="I3" s="35"/>
      <c r="J3" s="35"/>
      <c r="K3" s="38"/>
      <c r="L3" s="38"/>
      <c r="M3" s="38"/>
    </row>
    <row r="4" spans="1:13" ht="94.5" hidden="1" x14ac:dyDescent="1.35">
      <c r="A4" s="2"/>
      <c r="B4" s="32"/>
      <c r="C4" s="33"/>
      <c r="D4" s="33"/>
      <c r="E4" s="33"/>
      <c r="F4" s="33"/>
      <c r="G4" s="33"/>
      <c r="H4" s="33"/>
      <c r="I4" s="33"/>
      <c r="J4" s="33"/>
      <c r="K4" s="2"/>
      <c r="L4" s="2"/>
      <c r="M4" s="2"/>
    </row>
    <row r="5" spans="1:13" x14ac:dyDescent="0.25">
      <c r="A5" s="4" t="s">
        <v>3</v>
      </c>
      <c r="B5" s="8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  <c r="I5" s="4" t="s">
        <v>9</v>
      </c>
      <c r="J5" s="4" t="s">
        <v>8</v>
      </c>
      <c r="K5" s="4" t="s">
        <v>11</v>
      </c>
      <c r="L5" s="5" t="s">
        <v>12</v>
      </c>
      <c r="M5" s="5" t="s">
        <v>13</v>
      </c>
    </row>
    <row r="6" spans="1:13" x14ac:dyDescent="0.25">
      <c r="A6" s="6" t="s">
        <v>14</v>
      </c>
      <c r="B6" s="7">
        <v>1</v>
      </c>
      <c r="C6" s="9"/>
      <c r="D6" s="9"/>
      <c r="E6" s="10"/>
      <c r="F6" s="11"/>
      <c r="G6" s="9">
        <v>9000</v>
      </c>
      <c r="H6" s="9">
        <v>9000</v>
      </c>
      <c r="I6" s="9"/>
      <c r="J6" s="11"/>
      <c r="K6" s="11"/>
      <c r="L6" s="10"/>
      <c r="M6" s="10"/>
    </row>
    <row r="7" spans="1:13" x14ac:dyDescent="0.25">
      <c r="A7" s="6" t="s">
        <v>14</v>
      </c>
      <c r="B7" s="7">
        <v>2</v>
      </c>
      <c r="C7" s="9"/>
      <c r="D7" s="9"/>
      <c r="E7" s="10"/>
      <c r="F7" s="11"/>
      <c r="G7" s="9">
        <v>9000</v>
      </c>
      <c r="H7" s="9">
        <v>9000</v>
      </c>
      <c r="I7" s="9"/>
      <c r="J7" s="11"/>
      <c r="K7" s="11"/>
      <c r="L7" s="10"/>
      <c r="M7" s="10"/>
    </row>
    <row r="8" spans="1:13" x14ac:dyDescent="0.25">
      <c r="A8" s="6" t="s">
        <v>15</v>
      </c>
      <c r="B8" s="7">
        <v>3</v>
      </c>
      <c r="C8" s="9"/>
      <c r="D8" s="9"/>
      <c r="E8" s="10"/>
      <c r="F8" s="11"/>
      <c r="G8" s="9">
        <v>8000</v>
      </c>
      <c r="H8" s="9">
        <v>8000</v>
      </c>
      <c r="I8" s="9"/>
      <c r="J8" s="11"/>
      <c r="K8" s="11"/>
      <c r="L8" s="10"/>
      <c r="M8" s="9">
        <v>7000</v>
      </c>
    </row>
    <row r="9" spans="1:13" x14ac:dyDescent="0.25">
      <c r="A9" s="6" t="s">
        <v>16</v>
      </c>
      <c r="B9" s="7">
        <v>4</v>
      </c>
      <c r="C9" s="9"/>
      <c r="D9" s="9"/>
      <c r="E9" s="10"/>
      <c r="F9" s="11"/>
      <c r="G9" s="9">
        <v>8000</v>
      </c>
      <c r="H9" s="9">
        <v>8000</v>
      </c>
      <c r="I9" s="9"/>
      <c r="J9" s="11"/>
      <c r="K9" s="11"/>
      <c r="L9" s="10"/>
      <c r="M9" s="9">
        <v>7000</v>
      </c>
    </row>
    <row r="10" spans="1:13" x14ac:dyDescent="0.25">
      <c r="A10" s="6" t="s">
        <v>17</v>
      </c>
      <c r="B10" s="7">
        <v>5</v>
      </c>
      <c r="C10" s="9"/>
      <c r="D10" s="9"/>
      <c r="E10" s="10"/>
      <c r="F10" s="11"/>
      <c r="G10" s="9">
        <v>8000</v>
      </c>
      <c r="H10" s="9">
        <v>8000</v>
      </c>
      <c r="I10" s="9"/>
      <c r="J10" s="11"/>
      <c r="K10" s="11"/>
      <c r="L10" s="10"/>
      <c r="M10" s="9"/>
    </row>
    <row r="11" spans="1:13" x14ac:dyDescent="0.25">
      <c r="A11" s="6" t="s">
        <v>44</v>
      </c>
      <c r="B11" s="7">
        <v>6</v>
      </c>
      <c r="C11" s="9"/>
      <c r="D11" s="9"/>
      <c r="E11" s="10"/>
      <c r="F11" s="11" t="s">
        <v>45</v>
      </c>
      <c r="G11" s="9">
        <v>9000</v>
      </c>
      <c r="H11" s="9">
        <v>9000</v>
      </c>
      <c r="I11" s="9"/>
      <c r="J11" s="11"/>
      <c r="K11" s="11"/>
      <c r="L11" s="10"/>
      <c r="M11" s="9"/>
    </row>
    <row r="12" spans="1:13" x14ac:dyDescent="0.25">
      <c r="A12" s="6" t="s">
        <v>18</v>
      </c>
      <c r="B12" s="7">
        <v>7</v>
      </c>
      <c r="C12" s="9"/>
      <c r="D12" s="9"/>
      <c r="E12" s="10"/>
      <c r="F12" s="11" t="s">
        <v>45</v>
      </c>
      <c r="G12" s="9">
        <v>2500</v>
      </c>
      <c r="H12" s="9">
        <v>2500</v>
      </c>
      <c r="I12" s="9"/>
      <c r="J12" s="11"/>
      <c r="K12" s="11"/>
      <c r="L12" s="10"/>
      <c r="M12" s="9"/>
    </row>
    <row r="13" spans="1:13" x14ac:dyDescent="0.25">
      <c r="A13" s="6" t="s">
        <v>19</v>
      </c>
      <c r="B13" s="7">
        <v>8</v>
      </c>
      <c r="C13" s="9"/>
      <c r="D13" s="9"/>
      <c r="E13" s="10"/>
      <c r="F13" s="11"/>
      <c r="G13" s="9">
        <v>9000</v>
      </c>
      <c r="H13" s="9">
        <v>9000</v>
      </c>
      <c r="I13" s="39"/>
      <c r="J13" s="11"/>
      <c r="K13" s="11"/>
      <c r="L13" s="10"/>
      <c r="M13" s="9">
        <v>300</v>
      </c>
    </row>
    <row r="14" spans="1:13" x14ac:dyDescent="0.25">
      <c r="A14" s="6" t="s">
        <v>20</v>
      </c>
      <c r="B14" s="7">
        <v>9</v>
      </c>
      <c r="C14" s="9"/>
      <c r="D14" s="9"/>
      <c r="E14" s="10"/>
      <c r="F14" s="11"/>
      <c r="G14" s="9">
        <v>9000</v>
      </c>
      <c r="H14" s="9">
        <v>9000</v>
      </c>
      <c r="I14" s="9"/>
      <c r="J14" s="11"/>
      <c r="K14" s="11"/>
      <c r="L14" s="10"/>
      <c r="M14" s="9"/>
    </row>
    <row r="15" spans="1:13" x14ac:dyDescent="0.25">
      <c r="A15" s="6" t="s">
        <v>46</v>
      </c>
      <c r="B15" s="7">
        <v>10</v>
      </c>
      <c r="C15" s="9"/>
      <c r="D15" s="9"/>
      <c r="E15" s="10"/>
      <c r="F15" s="11"/>
      <c r="G15" s="9">
        <v>8500</v>
      </c>
      <c r="H15" s="9">
        <v>8500</v>
      </c>
      <c r="I15" s="9"/>
      <c r="J15" s="11"/>
      <c r="K15" s="11"/>
      <c r="L15" s="10"/>
      <c r="M15" s="10"/>
    </row>
    <row r="16" spans="1:13" x14ac:dyDescent="0.25">
      <c r="A16" s="6" t="s">
        <v>21</v>
      </c>
      <c r="B16" s="7">
        <v>11</v>
      </c>
      <c r="C16" s="9"/>
      <c r="D16" s="9"/>
      <c r="E16" s="10"/>
      <c r="F16" s="11"/>
      <c r="G16" s="9">
        <v>9000</v>
      </c>
      <c r="H16" s="9">
        <v>9000</v>
      </c>
      <c r="I16" s="9"/>
      <c r="J16" s="11"/>
      <c r="K16" s="11"/>
      <c r="L16" s="10"/>
      <c r="M16" s="10"/>
    </row>
    <row r="17" spans="1:13" x14ac:dyDescent="0.25">
      <c r="A17" s="6" t="s">
        <v>22</v>
      </c>
      <c r="B17" s="7">
        <v>12</v>
      </c>
      <c r="C17" s="9"/>
      <c r="D17" s="9"/>
      <c r="E17" s="10"/>
      <c r="F17" s="11" t="s">
        <v>45</v>
      </c>
      <c r="G17" s="9">
        <v>2500</v>
      </c>
      <c r="H17" s="9">
        <v>2500</v>
      </c>
      <c r="I17" s="9"/>
      <c r="J17" s="11"/>
      <c r="K17" s="11"/>
      <c r="L17" s="10"/>
      <c r="M17" s="10"/>
    </row>
    <row r="18" spans="1:13" x14ac:dyDescent="0.25">
      <c r="A18" s="6"/>
      <c r="B18" s="7"/>
      <c r="C18" s="9"/>
      <c r="D18" s="9"/>
      <c r="E18" s="10"/>
      <c r="F18" s="11"/>
      <c r="G18" s="9"/>
      <c r="H18" s="9"/>
      <c r="I18" s="9"/>
      <c r="J18" s="11"/>
      <c r="K18" s="11"/>
      <c r="L18" s="10"/>
      <c r="M18" s="10"/>
    </row>
    <row r="19" spans="1:13" x14ac:dyDescent="0.25">
      <c r="A19" s="14"/>
      <c r="B19" s="15"/>
      <c r="C19" s="16">
        <v>0</v>
      </c>
      <c r="D19" s="16">
        <v>0</v>
      </c>
      <c r="E19" s="17"/>
      <c r="F19" s="18"/>
      <c r="G19" s="18">
        <f>SUM(G6:G18)</f>
        <v>91500</v>
      </c>
      <c r="H19" s="18">
        <v>73600</v>
      </c>
      <c r="I19" s="18"/>
      <c r="J19" s="18"/>
      <c r="K19" s="18"/>
      <c r="L19" s="17"/>
      <c r="M19" s="40">
        <v>14300</v>
      </c>
    </row>
    <row r="20" spans="1:13" x14ac:dyDescent="0.25">
      <c r="A20" s="19" t="s">
        <v>23</v>
      </c>
      <c r="B20" s="2"/>
      <c r="C20" s="2"/>
      <c r="D20" s="2"/>
      <c r="E20" s="2"/>
      <c r="F20" s="2"/>
      <c r="G20" s="20"/>
      <c r="H20" s="2"/>
      <c r="I20" s="22"/>
      <c r="J20" s="2"/>
      <c r="K20" s="2"/>
      <c r="L20" s="2"/>
      <c r="M20" s="2"/>
    </row>
    <row r="21" spans="1:13" x14ac:dyDescent="0.25">
      <c r="A21" s="13" t="s">
        <v>24</v>
      </c>
      <c r="B21" s="2"/>
      <c r="C21" s="2"/>
      <c r="D21" s="21">
        <v>91500</v>
      </c>
      <c r="E21" s="2"/>
      <c r="F21" s="2"/>
      <c r="G21" s="2"/>
      <c r="H21" s="2"/>
      <c r="I21" s="2"/>
      <c r="J21" s="2"/>
      <c r="K21" s="22"/>
      <c r="L21" s="2"/>
      <c r="M21" s="2"/>
    </row>
    <row r="22" spans="1:13" ht="16.5" x14ac:dyDescent="0.35">
      <c r="A22" s="13" t="s">
        <v>25</v>
      </c>
      <c r="B22" s="13"/>
      <c r="C22" s="23"/>
      <c r="D22" s="24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5" t="s">
        <v>26</v>
      </c>
      <c r="B23" s="13"/>
      <c r="C23" s="23"/>
      <c r="D23" s="23"/>
      <c r="E23" s="2"/>
      <c r="F23" s="2"/>
      <c r="G23" s="26"/>
      <c r="H23" s="2"/>
      <c r="I23" s="20"/>
      <c r="J23" s="2"/>
      <c r="K23" s="2"/>
      <c r="L23" s="2"/>
      <c r="M23" s="2"/>
    </row>
    <row r="24" spans="1:13" x14ac:dyDescent="0.25">
      <c r="A24" s="13" t="s">
        <v>27</v>
      </c>
      <c r="B24" s="13"/>
      <c r="C24" s="23"/>
      <c r="D24" s="27">
        <f>D21*E24</f>
        <v>7320</v>
      </c>
      <c r="E24" s="1">
        <v>0.08</v>
      </c>
      <c r="F24" s="2"/>
      <c r="G24" s="20"/>
      <c r="H24" s="20"/>
      <c r="I24" s="2"/>
      <c r="J24" s="2"/>
      <c r="K24" s="2"/>
      <c r="L24" s="2"/>
      <c r="M24" s="2"/>
    </row>
    <row r="25" spans="1:13" x14ac:dyDescent="0.25">
      <c r="A25" s="13" t="s">
        <v>28</v>
      </c>
      <c r="B25" s="13"/>
      <c r="C25" s="23"/>
      <c r="D25" s="27">
        <v>700</v>
      </c>
      <c r="E25" s="2"/>
      <c r="F25" s="2"/>
      <c r="G25" s="20"/>
      <c r="H25" s="20"/>
      <c r="I25" s="2"/>
      <c r="J25" s="2"/>
      <c r="K25" s="2"/>
      <c r="L25" s="2"/>
      <c r="M25" s="2"/>
    </row>
    <row r="26" spans="1:13" x14ac:dyDescent="0.25">
      <c r="A26" s="13" t="s">
        <v>29</v>
      </c>
      <c r="B26" s="13"/>
      <c r="C26" s="23"/>
      <c r="D26" s="41">
        <v>70037</v>
      </c>
      <c r="E26" s="2"/>
      <c r="F26" s="2"/>
      <c r="G26" s="20"/>
      <c r="H26" s="20"/>
      <c r="I26" s="2"/>
      <c r="J26" s="2"/>
      <c r="K26" s="2"/>
      <c r="L26" s="2"/>
      <c r="M26" s="2"/>
    </row>
    <row r="27" spans="1:13" x14ac:dyDescent="0.25">
      <c r="A27" s="13" t="s">
        <v>30</v>
      </c>
      <c r="B27" s="13"/>
      <c r="C27" s="23"/>
      <c r="D27" s="27">
        <v>14000</v>
      </c>
      <c r="E27" s="2"/>
      <c r="F27" s="20" t="s">
        <v>31</v>
      </c>
      <c r="G27" s="13" t="s">
        <v>32</v>
      </c>
      <c r="H27" s="13"/>
      <c r="I27" s="13" t="s">
        <v>33</v>
      </c>
      <c r="J27" s="13"/>
      <c r="K27" s="13" t="s">
        <v>34</v>
      </c>
      <c r="L27" s="13"/>
      <c r="M27" s="2"/>
    </row>
    <row r="28" spans="1:13" x14ac:dyDescent="0.25">
      <c r="A28" s="13" t="s">
        <v>35</v>
      </c>
      <c r="B28" s="13"/>
      <c r="C28" s="23"/>
      <c r="D28" s="28">
        <f>SUM(D24:D27)</f>
        <v>92057</v>
      </c>
      <c r="E28" s="2"/>
      <c r="F28" s="13"/>
      <c r="G28" s="13"/>
      <c r="H28" s="13"/>
      <c r="I28" s="13"/>
      <c r="J28" s="13"/>
      <c r="K28" s="13"/>
      <c r="L28" s="13"/>
      <c r="M28" s="2"/>
    </row>
    <row r="29" spans="1:13" ht="15.75" x14ac:dyDescent="0.25">
      <c r="A29" s="29" t="s">
        <v>36</v>
      </c>
      <c r="B29" s="13"/>
      <c r="C29" s="13"/>
      <c r="D29" s="30">
        <f>D21-D28</f>
        <v>-557</v>
      </c>
      <c r="E29" s="2"/>
      <c r="F29" s="13"/>
      <c r="G29" s="13"/>
      <c r="H29" s="13"/>
      <c r="I29" s="13"/>
      <c r="J29" s="13"/>
      <c r="K29" s="13"/>
      <c r="L29" s="13"/>
      <c r="M29" s="2"/>
    </row>
    <row r="30" spans="1:13" x14ac:dyDescent="0.25">
      <c r="A30" s="12"/>
      <c r="B30" s="31"/>
      <c r="C30" s="2"/>
      <c r="D30" s="2"/>
      <c r="E30" s="12"/>
      <c r="F30" s="13"/>
      <c r="G30" s="13" t="s">
        <v>37</v>
      </c>
      <c r="H30" s="13"/>
      <c r="I30" s="13" t="s">
        <v>38</v>
      </c>
      <c r="J30" s="13"/>
      <c r="K30" s="13" t="s">
        <v>39</v>
      </c>
      <c r="L30" s="13"/>
      <c r="M30" s="2"/>
    </row>
    <row r="31" spans="1:13" x14ac:dyDescent="0.25">
      <c r="A31" s="12"/>
      <c r="B31" s="31"/>
      <c r="C31" s="2"/>
      <c r="D31" s="2"/>
      <c r="E31" s="2"/>
      <c r="F31" s="13" t="s">
        <v>40</v>
      </c>
      <c r="G31" s="13" t="s">
        <v>41</v>
      </c>
      <c r="H31" s="13"/>
      <c r="I31" s="13" t="s">
        <v>42</v>
      </c>
      <c r="J31" s="13"/>
      <c r="K31" s="13" t="s">
        <v>43</v>
      </c>
      <c r="L31" s="13"/>
      <c r="M31" s="2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6" workbookViewId="0">
      <selection activeCell="G30" sqref="G30"/>
    </sheetView>
  </sheetViews>
  <sheetFormatPr defaultRowHeight="15" x14ac:dyDescent="0.25"/>
  <cols>
    <col min="1" max="1" width="12.42578125" customWidth="1"/>
    <col min="3" max="3" width="6.140625" customWidth="1"/>
    <col min="4" max="4" width="11.28515625" customWidth="1"/>
    <col min="5" max="5" width="8.85546875" customWidth="1"/>
    <col min="6" max="6" width="5.28515625" customWidth="1"/>
    <col min="7" max="7" width="13.28515625" customWidth="1"/>
    <col min="10" max="10" width="13.140625" customWidth="1"/>
    <col min="12" max="12" width="9.140625" style="2"/>
    <col min="13" max="13" width="10.28515625" customWidth="1"/>
  </cols>
  <sheetData>
    <row r="1" spans="1:13" ht="29.25" x14ac:dyDescent="0.45">
      <c r="A1" s="2"/>
      <c r="B1" s="42" t="s">
        <v>47</v>
      </c>
      <c r="C1" s="43"/>
      <c r="D1" s="43"/>
      <c r="E1" s="43"/>
      <c r="F1" s="43"/>
      <c r="G1" s="2"/>
      <c r="H1" s="2"/>
      <c r="I1" s="2"/>
      <c r="J1" s="2"/>
      <c r="K1" s="2"/>
      <c r="M1" s="2"/>
    </row>
    <row r="2" spans="1:13" ht="21" x14ac:dyDescent="0.25">
      <c r="A2" s="12"/>
      <c r="B2" s="3" t="s">
        <v>1</v>
      </c>
      <c r="C2" s="3"/>
      <c r="D2" s="3"/>
      <c r="E2" s="12"/>
      <c r="F2" s="12"/>
      <c r="G2" s="2"/>
      <c r="H2" s="2"/>
      <c r="I2" s="2"/>
      <c r="J2" s="2"/>
      <c r="K2" s="2"/>
      <c r="M2" s="2"/>
    </row>
    <row r="3" spans="1:13" ht="21" x14ac:dyDescent="0.25">
      <c r="A3" s="35"/>
      <c r="B3" s="35"/>
      <c r="C3" s="36"/>
      <c r="D3" s="36"/>
      <c r="E3" s="37" t="s">
        <v>73</v>
      </c>
      <c r="F3" s="36"/>
      <c r="G3" s="36"/>
      <c r="H3" s="36"/>
      <c r="I3" s="38"/>
      <c r="J3" s="38"/>
      <c r="K3" s="2"/>
      <c r="M3" s="2"/>
    </row>
    <row r="4" spans="1:13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5" t="s">
        <v>61</v>
      </c>
      <c r="J4" s="45" t="s">
        <v>11</v>
      </c>
      <c r="K4" s="5" t="s">
        <v>72</v>
      </c>
      <c r="L4" s="5" t="s">
        <v>82</v>
      </c>
      <c r="M4" s="5" t="s">
        <v>36</v>
      </c>
    </row>
    <row r="5" spans="1:13" x14ac:dyDescent="0.25">
      <c r="A5" s="6" t="s">
        <v>14</v>
      </c>
      <c r="B5" s="7">
        <v>1</v>
      </c>
      <c r="C5" s="9"/>
      <c r="D5" s="9"/>
      <c r="E5" s="10"/>
      <c r="F5" s="11"/>
      <c r="G5" s="9">
        <v>9000</v>
      </c>
      <c r="H5" s="9">
        <v>9000</v>
      </c>
      <c r="I5" s="45">
        <v>500</v>
      </c>
      <c r="J5" s="54">
        <f>H5+I5</f>
        <v>9500</v>
      </c>
      <c r="K5" s="45">
        <v>9000</v>
      </c>
      <c r="L5" s="45"/>
      <c r="M5" s="54">
        <f>J5-K5</f>
        <v>500</v>
      </c>
    </row>
    <row r="6" spans="1:13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45">
        <v>500</v>
      </c>
      <c r="J6" s="54">
        <f t="shared" ref="J6:J18" si="0">H6+I6</f>
        <v>9500</v>
      </c>
      <c r="K6" s="45">
        <v>9000</v>
      </c>
      <c r="L6" s="45"/>
      <c r="M6" s="54">
        <f t="shared" ref="M6:M18" si="1">J6-K6</f>
        <v>500</v>
      </c>
    </row>
    <row r="7" spans="1:13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45">
        <v>500</v>
      </c>
      <c r="J7" s="54">
        <f t="shared" si="0"/>
        <v>8500</v>
      </c>
      <c r="K7" s="45">
        <v>8000</v>
      </c>
      <c r="L7" s="45">
        <v>500</v>
      </c>
      <c r="M7" s="54">
        <f t="shared" si="1"/>
        <v>500</v>
      </c>
    </row>
    <row r="8" spans="1:13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45">
        <v>500</v>
      </c>
      <c r="J8" s="54">
        <f t="shared" si="0"/>
        <v>8500</v>
      </c>
      <c r="K8" s="45">
        <v>8000</v>
      </c>
      <c r="L8" s="45"/>
      <c r="M8" s="54">
        <f t="shared" si="1"/>
        <v>500</v>
      </c>
    </row>
    <row r="9" spans="1:13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45">
        <v>500</v>
      </c>
      <c r="J9" s="54">
        <f t="shared" si="0"/>
        <v>8500</v>
      </c>
      <c r="K9" s="45">
        <v>8000</v>
      </c>
      <c r="L9" s="45"/>
      <c r="M9" s="54">
        <f t="shared" si="1"/>
        <v>500</v>
      </c>
    </row>
    <row r="10" spans="1:13" x14ac:dyDescent="0.25">
      <c r="A10" s="6" t="s">
        <v>69</v>
      </c>
      <c r="B10" s="7"/>
      <c r="C10" s="9"/>
      <c r="D10" s="9"/>
      <c r="E10" s="10"/>
      <c r="F10" s="11"/>
      <c r="G10" s="9"/>
      <c r="H10" s="9"/>
      <c r="I10" s="45"/>
      <c r="J10" s="54">
        <f t="shared" si="0"/>
        <v>0</v>
      </c>
      <c r="K10" s="45">
        <v>0</v>
      </c>
      <c r="L10" s="45"/>
      <c r="M10" s="54">
        <f t="shared" si="1"/>
        <v>0</v>
      </c>
    </row>
    <row r="11" spans="1:13" x14ac:dyDescent="0.25">
      <c r="A11" s="6" t="s">
        <v>60</v>
      </c>
      <c r="B11" s="7">
        <v>7</v>
      </c>
      <c r="C11" s="9"/>
      <c r="D11" s="9"/>
      <c r="E11" s="10"/>
      <c r="F11" s="11" t="s">
        <v>45</v>
      </c>
      <c r="G11" s="9">
        <v>2500</v>
      </c>
      <c r="H11" s="9">
        <v>2500</v>
      </c>
      <c r="I11" s="45">
        <v>300</v>
      </c>
      <c r="J11" s="54">
        <f t="shared" si="0"/>
        <v>2800</v>
      </c>
      <c r="K11" s="45">
        <v>0</v>
      </c>
      <c r="L11" s="45"/>
      <c r="M11" s="54">
        <f t="shared" si="1"/>
        <v>2800</v>
      </c>
    </row>
    <row r="12" spans="1:13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45">
        <v>500</v>
      </c>
      <c r="J12" s="54">
        <f t="shared" si="0"/>
        <v>9500</v>
      </c>
      <c r="K12" s="45">
        <v>0</v>
      </c>
      <c r="L12" s="45"/>
      <c r="M12" s="54">
        <f t="shared" si="1"/>
        <v>9500</v>
      </c>
    </row>
    <row r="13" spans="1:13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45">
        <v>500</v>
      </c>
      <c r="J13" s="54">
        <f t="shared" si="0"/>
        <v>9500</v>
      </c>
      <c r="K13" s="45">
        <v>9000</v>
      </c>
      <c r="L13" s="45">
        <v>500</v>
      </c>
      <c r="M13" s="54">
        <f t="shared" si="1"/>
        <v>500</v>
      </c>
    </row>
    <row r="14" spans="1:13" x14ac:dyDescent="0.25">
      <c r="A14" s="6" t="s">
        <v>46</v>
      </c>
      <c r="B14" s="7">
        <v>10</v>
      </c>
      <c r="C14" s="9"/>
      <c r="D14" s="9"/>
      <c r="E14" s="10"/>
      <c r="F14" s="11"/>
      <c r="G14" s="9">
        <v>8500</v>
      </c>
      <c r="H14" s="9">
        <v>8500</v>
      </c>
      <c r="I14" s="45">
        <v>500</v>
      </c>
      <c r="J14" s="54">
        <f t="shared" si="0"/>
        <v>9000</v>
      </c>
      <c r="K14" s="45">
        <v>8000</v>
      </c>
      <c r="L14" s="45">
        <v>500</v>
      </c>
      <c r="M14" s="54">
        <f t="shared" si="1"/>
        <v>1000</v>
      </c>
    </row>
    <row r="15" spans="1:13" x14ac:dyDescent="0.25">
      <c r="A15" s="6" t="s">
        <v>21</v>
      </c>
      <c r="B15" s="7">
        <v>11</v>
      </c>
      <c r="C15" s="9"/>
      <c r="D15" s="9"/>
      <c r="E15" s="10"/>
      <c r="F15" s="11"/>
      <c r="G15" s="9">
        <v>9000</v>
      </c>
      <c r="H15" s="9">
        <v>9000</v>
      </c>
      <c r="I15" s="45">
        <v>500</v>
      </c>
      <c r="J15" s="54">
        <f t="shared" si="0"/>
        <v>9500</v>
      </c>
      <c r="K15" s="45">
        <v>0</v>
      </c>
      <c r="L15" s="45"/>
      <c r="M15" s="54">
        <f t="shared" si="1"/>
        <v>9500</v>
      </c>
    </row>
    <row r="16" spans="1:13" x14ac:dyDescent="0.25">
      <c r="A16" s="6"/>
      <c r="B16" s="7">
        <v>12</v>
      </c>
      <c r="C16" s="9"/>
      <c r="D16" s="9"/>
      <c r="E16" s="10"/>
      <c r="F16" s="11"/>
      <c r="G16" s="9"/>
      <c r="H16" s="9"/>
      <c r="I16" s="45"/>
      <c r="J16" s="54">
        <f t="shared" si="0"/>
        <v>0</v>
      </c>
      <c r="K16" s="45"/>
      <c r="L16" s="45"/>
      <c r="M16" s="54">
        <f t="shared" si="1"/>
        <v>0</v>
      </c>
    </row>
    <row r="17" spans="1:13" x14ac:dyDescent="0.25">
      <c r="A17" s="6"/>
      <c r="B17" s="7"/>
      <c r="C17" s="9"/>
      <c r="D17" s="9"/>
      <c r="E17" s="10"/>
      <c r="F17" s="11"/>
      <c r="G17" s="9"/>
      <c r="H17" s="9"/>
      <c r="I17" s="45"/>
      <c r="J17" s="54">
        <f t="shared" si="0"/>
        <v>0</v>
      </c>
      <c r="K17" s="45"/>
      <c r="L17" s="45"/>
      <c r="M17" s="54">
        <f t="shared" si="1"/>
        <v>0</v>
      </c>
    </row>
    <row r="18" spans="1:13" x14ac:dyDescent="0.25">
      <c r="A18" s="14"/>
      <c r="B18" s="15"/>
      <c r="C18" s="16">
        <v>0</v>
      </c>
      <c r="D18" s="16">
        <v>0</v>
      </c>
      <c r="E18" s="17"/>
      <c r="F18" s="18"/>
      <c r="G18" s="18">
        <f>SUM(G5:G17)</f>
        <v>80000</v>
      </c>
      <c r="H18" s="18">
        <f>SUM(H5:H17)</f>
        <v>80000</v>
      </c>
      <c r="I18" s="45">
        <f>SUM(I5:I17)</f>
        <v>4800</v>
      </c>
      <c r="J18" s="54">
        <f t="shared" si="0"/>
        <v>84800</v>
      </c>
      <c r="K18" s="45">
        <f>SUM(K5:K17)</f>
        <v>59000</v>
      </c>
      <c r="L18" s="45">
        <f>SUM(L5:L17)</f>
        <v>1500</v>
      </c>
      <c r="M18" s="54">
        <f t="shared" si="1"/>
        <v>25800</v>
      </c>
    </row>
    <row r="19" spans="1:13" x14ac:dyDescent="0.25">
      <c r="A19" s="19" t="s">
        <v>23</v>
      </c>
      <c r="B19" s="2"/>
      <c r="C19" s="2"/>
      <c r="D19" s="2"/>
      <c r="E19" s="2"/>
      <c r="F19" s="2"/>
      <c r="G19" s="20"/>
      <c r="H19" s="20"/>
      <c r="I19" s="2"/>
      <c r="J19" s="2"/>
      <c r="K19" s="2"/>
      <c r="M19" s="2"/>
    </row>
    <row r="20" spans="1:13" x14ac:dyDescent="0.25">
      <c r="A20" s="13" t="s">
        <v>11</v>
      </c>
      <c r="B20" s="2"/>
      <c r="C20" s="2"/>
      <c r="D20" s="21">
        <f>K18</f>
        <v>59000</v>
      </c>
      <c r="E20" s="2"/>
      <c r="F20" s="2"/>
      <c r="G20" s="2"/>
      <c r="H20" s="2"/>
      <c r="I20" s="2"/>
      <c r="J20" s="2"/>
      <c r="K20" s="2"/>
      <c r="M20" s="2"/>
    </row>
    <row r="21" spans="1:13" ht="16.5" x14ac:dyDescent="0.35">
      <c r="A21" s="13" t="s">
        <v>25</v>
      </c>
      <c r="B21" s="13"/>
      <c r="C21" s="23"/>
      <c r="D21" s="24"/>
      <c r="E21" s="2"/>
      <c r="F21" s="2"/>
      <c r="G21" s="2"/>
      <c r="H21" s="2"/>
      <c r="I21" s="2"/>
      <c r="J21" s="2"/>
      <c r="K21" s="2"/>
      <c r="M21" s="2"/>
    </row>
    <row r="22" spans="1:13" x14ac:dyDescent="0.25">
      <c r="A22" s="25" t="s">
        <v>26</v>
      </c>
      <c r="B22" s="13"/>
      <c r="C22" s="23"/>
      <c r="D22" s="23"/>
      <c r="E22" s="2"/>
      <c r="F22" s="2"/>
      <c r="G22" s="26"/>
      <c r="H22" s="26"/>
      <c r="I22" s="2"/>
      <c r="J22" s="2"/>
      <c r="K22" s="2"/>
      <c r="M22" s="2"/>
    </row>
    <row r="23" spans="1:13" x14ac:dyDescent="0.25">
      <c r="A23" s="13" t="s">
        <v>27</v>
      </c>
      <c r="B23" s="13"/>
      <c r="C23" s="23"/>
      <c r="D23" s="27">
        <f>D20*E23</f>
        <v>4720</v>
      </c>
      <c r="E23" s="1">
        <v>0.08</v>
      </c>
      <c r="F23" s="2"/>
      <c r="G23" s="20"/>
      <c r="H23" s="20"/>
      <c r="I23" s="20"/>
      <c r="J23" s="20"/>
      <c r="K23" s="2"/>
      <c r="M23" s="2"/>
    </row>
    <row r="24" spans="1:13" x14ac:dyDescent="0.25">
      <c r="A24" s="13" t="s">
        <v>28</v>
      </c>
      <c r="B24" s="13"/>
      <c r="C24" s="23"/>
      <c r="D24" s="27">
        <v>1100</v>
      </c>
      <c r="E24" s="2"/>
      <c r="F24" s="2"/>
      <c r="G24" s="20"/>
      <c r="H24" s="20"/>
      <c r="I24" s="20"/>
      <c r="J24" s="20"/>
      <c r="K24" s="2"/>
      <c r="M24" s="2"/>
    </row>
    <row r="25" spans="1:13" x14ac:dyDescent="0.25">
      <c r="A25" s="13" t="s">
        <v>63</v>
      </c>
      <c r="B25" s="2"/>
      <c r="C25" s="2"/>
      <c r="D25" s="22">
        <f>SUM(D23:D24)</f>
        <v>5820</v>
      </c>
      <c r="E25" s="2"/>
      <c r="F25" s="13" t="s">
        <v>32</v>
      </c>
      <c r="G25" s="13"/>
      <c r="H25" s="13"/>
      <c r="I25" s="13" t="s">
        <v>34</v>
      </c>
      <c r="J25" s="13"/>
      <c r="K25" s="2"/>
      <c r="M25" s="2"/>
    </row>
    <row r="26" spans="1:13" x14ac:dyDescent="0.25">
      <c r="A26" s="13"/>
      <c r="B26" s="2"/>
      <c r="C26" s="2"/>
      <c r="D26" s="27"/>
      <c r="E26" s="2"/>
      <c r="F26" s="13" t="s">
        <v>48</v>
      </c>
      <c r="G26" s="13"/>
      <c r="H26" s="13"/>
      <c r="I26" s="13" t="s">
        <v>39</v>
      </c>
      <c r="J26" s="13"/>
      <c r="K26" s="2"/>
      <c r="M26" s="2"/>
    </row>
    <row r="27" spans="1:13" x14ac:dyDescent="0.25">
      <c r="A27" s="13" t="s">
        <v>74</v>
      </c>
      <c r="B27" s="13"/>
      <c r="C27" s="23"/>
      <c r="D27" s="28">
        <v>15660</v>
      </c>
      <c r="E27" s="2"/>
      <c r="F27" s="13" t="s">
        <v>41</v>
      </c>
      <c r="G27" s="13"/>
      <c r="H27" s="13"/>
      <c r="I27" s="13" t="s">
        <v>43</v>
      </c>
      <c r="J27" s="13"/>
      <c r="K27" s="2"/>
      <c r="M27" s="2"/>
    </row>
    <row r="28" spans="1:13" x14ac:dyDescent="0.25">
      <c r="A28" s="13" t="s">
        <v>76</v>
      </c>
      <c r="B28" s="2"/>
      <c r="C28" s="2"/>
      <c r="D28" s="2">
        <v>18000</v>
      </c>
      <c r="E28" s="2"/>
      <c r="F28" s="13"/>
      <c r="G28" s="13"/>
      <c r="H28" s="13"/>
      <c r="I28" s="13"/>
      <c r="J28" s="13"/>
      <c r="K28" s="2"/>
      <c r="M28" s="2"/>
    </row>
    <row r="29" spans="1:13" x14ac:dyDescent="0.25">
      <c r="A29" s="13" t="s">
        <v>77</v>
      </c>
      <c r="B29" s="2"/>
      <c r="C29" s="2"/>
      <c r="D29" s="2">
        <v>1360</v>
      </c>
      <c r="E29" s="2"/>
      <c r="F29" s="13"/>
      <c r="G29" s="13"/>
      <c r="H29" s="13"/>
      <c r="I29" s="13" t="s">
        <v>67</v>
      </c>
      <c r="J29" s="13"/>
      <c r="K29" s="2"/>
      <c r="M29" s="2"/>
    </row>
    <row r="30" spans="1:13" x14ac:dyDescent="0.25">
      <c r="A30" s="13" t="s">
        <v>75</v>
      </c>
      <c r="B30" s="2"/>
      <c r="C30" s="13"/>
      <c r="D30" s="22">
        <v>6160</v>
      </c>
      <c r="E30" s="2"/>
      <c r="F30" s="2"/>
      <c r="G30" s="2"/>
      <c r="H30" s="2"/>
      <c r="I30" s="2"/>
      <c r="J30" s="2"/>
      <c r="K30" s="2"/>
      <c r="M30" s="2"/>
    </row>
    <row r="31" spans="1:13" x14ac:dyDescent="0.25">
      <c r="A31" s="55" t="s">
        <v>36</v>
      </c>
      <c r="B31" s="56"/>
      <c r="C31" s="56"/>
      <c r="D31" s="57">
        <f>D20-D25-D27-D28-D29</f>
        <v>18160</v>
      </c>
      <c r="E31" s="2"/>
      <c r="F31" s="2"/>
      <c r="G31" s="2"/>
      <c r="H31" s="2"/>
      <c r="I31" s="2"/>
      <c r="J31" s="2"/>
      <c r="K31" s="2"/>
      <c r="M31" s="2"/>
    </row>
    <row r="32" spans="1:13" ht="15.75" x14ac:dyDescent="0.25">
      <c r="A32" s="59" t="s">
        <v>84</v>
      </c>
      <c r="B32" s="59"/>
    </row>
    <row r="33" spans="1:7" x14ac:dyDescent="0.25">
      <c r="A33" s="2" t="s">
        <v>78</v>
      </c>
      <c r="B33" s="2" t="s">
        <v>79</v>
      </c>
      <c r="D33">
        <v>7000</v>
      </c>
    </row>
    <row r="34" spans="1:7" x14ac:dyDescent="0.25">
      <c r="A34" s="2" t="s">
        <v>78</v>
      </c>
      <c r="B34" s="2" t="s">
        <v>80</v>
      </c>
      <c r="D34">
        <v>9000</v>
      </c>
    </row>
    <row r="35" spans="1:7" x14ac:dyDescent="0.25">
      <c r="A35" s="2" t="s">
        <v>78</v>
      </c>
      <c r="B35" s="2" t="s">
        <v>81</v>
      </c>
      <c r="D35">
        <v>900</v>
      </c>
    </row>
    <row r="36" spans="1:7" x14ac:dyDescent="0.25">
      <c r="B36" s="56" t="s">
        <v>11</v>
      </c>
      <c r="C36" s="56"/>
      <c r="D36" s="56">
        <f>SUM(D33:D35)</f>
        <v>16900</v>
      </c>
    </row>
    <row r="37" spans="1:7" x14ac:dyDescent="0.25">
      <c r="B37" s="2" t="s">
        <v>61</v>
      </c>
      <c r="D37">
        <v>5500</v>
      </c>
    </row>
    <row r="38" spans="1:7" x14ac:dyDescent="0.25">
      <c r="A38" s="60" t="s">
        <v>86</v>
      </c>
      <c r="B38" s="2" t="s">
        <v>61</v>
      </c>
      <c r="D38">
        <v>7500</v>
      </c>
      <c r="G38" s="22"/>
    </row>
    <row r="39" spans="1:7" x14ac:dyDescent="0.25">
      <c r="A39" s="2" t="s">
        <v>83</v>
      </c>
      <c r="D39" s="58">
        <f>7120*2</f>
        <v>14240</v>
      </c>
    </row>
    <row r="40" spans="1:7" x14ac:dyDescent="0.25">
      <c r="A40" s="2" t="s">
        <v>87</v>
      </c>
      <c r="G40" s="22"/>
    </row>
    <row r="41" spans="1:7" x14ac:dyDescent="0.25">
      <c r="D41" s="22">
        <v>44140</v>
      </c>
      <c r="E41" s="2" t="s">
        <v>85</v>
      </c>
    </row>
  </sheetData>
  <pageMargins left="0.7" right="0.7" top="0.28999999999999998" bottom="0.19" header="0.19" footer="0.11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0" workbookViewId="0">
      <selection activeCell="Q23" sqref="Q23"/>
    </sheetView>
  </sheetViews>
  <sheetFormatPr defaultRowHeight="15" x14ac:dyDescent="0.25"/>
  <cols>
    <col min="1" max="1" width="13.42578125" customWidth="1"/>
    <col min="3" max="3" width="6.7109375" customWidth="1"/>
    <col min="4" max="4" width="11" customWidth="1"/>
    <col min="5" max="5" width="6.42578125" customWidth="1"/>
    <col min="6" max="6" width="6.7109375" customWidth="1"/>
    <col min="9" max="9" width="5.85546875" customWidth="1"/>
    <col min="10" max="10" width="10.5703125" customWidth="1"/>
    <col min="11" max="11" width="6.42578125" customWidth="1"/>
    <col min="12" max="12" width="10.42578125" customWidth="1"/>
    <col min="15" max="15" width="10.140625" customWidth="1"/>
    <col min="17" max="17" width="10.5703125" bestFit="1" customWidth="1"/>
    <col min="18" max="18" width="9.5703125" bestFit="1" customWidth="1"/>
  </cols>
  <sheetData>
    <row r="1" spans="1:18" ht="29.25" x14ac:dyDescent="0.45">
      <c r="A1" s="2"/>
      <c r="B1" s="42" t="s">
        <v>47</v>
      </c>
      <c r="C1" s="43"/>
      <c r="D1" s="43"/>
      <c r="E1" s="43"/>
      <c r="F1" s="43"/>
      <c r="G1" s="2"/>
      <c r="H1" s="2"/>
      <c r="I1" s="2"/>
      <c r="J1" s="2"/>
      <c r="K1" s="2"/>
      <c r="L1" s="2"/>
    </row>
    <row r="2" spans="1:18" ht="21" x14ac:dyDescent="0.25">
      <c r="A2" s="12"/>
      <c r="B2" s="3" t="s">
        <v>1</v>
      </c>
      <c r="C2" s="3"/>
      <c r="D2" s="3"/>
      <c r="E2" s="12"/>
      <c r="F2" s="12"/>
      <c r="G2" s="2"/>
      <c r="H2" s="2"/>
      <c r="I2" s="2"/>
      <c r="J2" s="2"/>
      <c r="K2" s="2"/>
      <c r="L2" s="2"/>
    </row>
    <row r="3" spans="1:18" ht="21" x14ac:dyDescent="0.25">
      <c r="A3" s="35"/>
      <c r="B3" s="35"/>
      <c r="C3" s="36"/>
      <c r="D3" s="36"/>
      <c r="E3" s="37" t="s">
        <v>93</v>
      </c>
      <c r="F3" s="36"/>
      <c r="G3" s="36"/>
      <c r="H3" s="36"/>
      <c r="I3" s="38"/>
      <c r="J3" s="38"/>
      <c r="K3" s="2"/>
      <c r="L3" s="2"/>
    </row>
    <row r="4" spans="1:18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5"/>
      <c r="J4" s="45" t="s">
        <v>11</v>
      </c>
      <c r="K4" s="5" t="s">
        <v>72</v>
      </c>
      <c r="L4" s="5" t="s">
        <v>36</v>
      </c>
      <c r="O4" s="54">
        <f>M4-N4</f>
        <v>0</v>
      </c>
      <c r="Q4" s="9"/>
    </row>
    <row r="5" spans="1:18" x14ac:dyDescent="0.25">
      <c r="A5" s="6" t="s">
        <v>14</v>
      </c>
      <c r="B5" s="7">
        <v>1</v>
      </c>
      <c r="C5" s="9"/>
      <c r="D5" s="9"/>
      <c r="E5" s="10"/>
      <c r="F5" s="11"/>
      <c r="G5" s="9">
        <v>9000</v>
      </c>
      <c r="H5" s="9">
        <v>9000</v>
      </c>
      <c r="I5" s="45"/>
      <c r="J5" s="54">
        <f>H5+I5</f>
        <v>9000</v>
      </c>
      <c r="K5" s="45">
        <v>0</v>
      </c>
      <c r="L5" s="54">
        <f>J5-K5</f>
        <v>9000</v>
      </c>
      <c r="O5" s="54">
        <f>M5-N5</f>
        <v>0</v>
      </c>
      <c r="P5" t="s">
        <v>95</v>
      </c>
      <c r="Q5" s="9">
        <v>9000</v>
      </c>
    </row>
    <row r="6" spans="1:18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45"/>
      <c r="J6" s="54">
        <f t="shared" ref="J6:J17" si="0">H6+I6</f>
        <v>9000</v>
      </c>
      <c r="K6" s="45">
        <v>0</v>
      </c>
      <c r="L6" s="54">
        <f t="shared" ref="L6:L17" si="1">J6-K6</f>
        <v>9000</v>
      </c>
      <c r="O6" s="54"/>
      <c r="P6" t="s">
        <v>96</v>
      </c>
      <c r="Q6" s="9">
        <v>8000</v>
      </c>
    </row>
    <row r="7" spans="1:18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45"/>
      <c r="J7" s="54">
        <f t="shared" si="0"/>
        <v>8000</v>
      </c>
      <c r="K7" s="45">
        <v>0</v>
      </c>
      <c r="L7" s="54">
        <f t="shared" si="1"/>
        <v>8000</v>
      </c>
      <c r="O7" s="54"/>
      <c r="P7" t="s">
        <v>97</v>
      </c>
      <c r="Q7" s="9">
        <v>8000</v>
      </c>
    </row>
    <row r="8" spans="1:18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45"/>
      <c r="J8" s="54">
        <f t="shared" si="0"/>
        <v>8000</v>
      </c>
      <c r="K8" s="45">
        <v>0</v>
      </c>
      <c r="L8" s="54">
        <f t="shared" si="1"/>
        <v>8000</v>
      </c>
      <c r="O8" s="54"/>
      <c r="P8" t="s">
        <v>98</v>
      </c>
      <c r="Q8" s="9">
        <v>8000</v>
      </c>
    </row>
    <row r="9" spans="1:18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45"/>
      <c r="J9" s="54">
        <f t="shared" si="0"/>
        <v>8000</v>
      </c>
      <c r="K9" s="45">
        <v>0</v>
      </c>
      <c r="L9" s="54">
        <f t="shared" si="1"/>
        <v>8000</v>
      </c>
      <c r="O9" s="54"/>
      <c r="Q9" s="9">
        <v>9000</v>
      </c>
    </row>
    <row r="10" spans="1:18" x14ac:dyDescent="0.25">
      <c r="A10" s="6" t="s">
        <v>69</v>
      </c>
      <c r="B10" s="7"/>
      <c r="C10" s="9"/>
      <c r="D10" s="9"/>
      <c r="E10" s="10"/>
      <c r="F10" s="11"/>
      <c r="G10" s="9"/>
      <c r="H10" s="9"/>
      <c r="I10" s="45"/>
      <c r="J10" s="54">
        <f t="shared" si="0"/>
        <v>0</v>
      </c>
      <c r="K10" s="45">
        <v>0</v>
      </c>
      <c r="L10" s="54">
        <f t="shared" si="1"/>
        <v>0</v>
      </c>
      <c r="O10" s="54"/>
      <c r="Q10" s="9">
        <v>2500</v>
      </c>
    </row>
    <row r="11" spans="1:18" x14ac:dyDescent="0.25">
      <c r="A11" s="6" t="s">
        <v>60</v>
      </c>
      <c r="B11" s="7">
        <v>7</v>
      </c>
      <c r="C11" s="9"/>
      <c r="D11" s="9"/>
      <c r="E11" s="10"/>
      <c r="F11" s="11" t="s">
        <v>45</v>
      </c>
      <c r="G11" s="9"/>
      <c r="H11" s="9"/>
      <c r="I11" s="45"/>
      <c r="J11" s="54">
        <f t="shared" si="0"/>
        <v>0</v>
      </c>
      <c r="K11" s="45">
        <v>0</v>
      </c>
      <c r="L11" s="54">
        <v>2500</v>
      </c>
      <c r="O11" s="54"/>
      <c r="P11" t="s">
        <v>99</v>
      </c>
      <c r="Q11" s="9">
        <v>9000</v>
      </c>
    </row>
    <row r="12" spans="1:18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45"/>
      <c r="J12" s="54">
        <f t="shared" si="0"/>
        <v>9000</v>
      </c>
      <c r="K12" s="45">
        <v>0</v>
      </c>
      <c r="L12" s="54">
        <f t="shared" si="1"/>
        <v>9000</v>
      </c>
      <c r="O12" s="54"/>
      <c r="P12" t="s">
        <v>100</v>
      </c>
      <c r="Q12" s="9">
        <v>9000</v>
      </c>
    </row>
    <row r="13" spans="1:18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45"/>
      <c r="J13" s="54">
        <f t="shared" si="0"/>
        <v>9000</v>
      </c>
      <c r="K13" s="45"/>
      <c r="L13" s="54">
        <f t="shared" si="1"/>
        <v>9000</v>
      </c>
      <c r="O13" s="54"/>
      <c r="Q13" s="9">
        <f>SUM(Q4:Q12)</f>
        <v>62500</v>
      </c>
    </row>
    <row r="14" spans="1:18" x14ac:dyDescent="0.25">
      <c r="A14" s="6" t="s">
        <v>46</v>
      </c>
      <c r="B14" s="7">
        <v>10</v>
      </c>
      <c r="C14" s="9"/>
      <c r="D14" s="9"/>
      <c r="E14" s="10"/>
      <c r="F14" s="11"/>
      <c r="G14" s="9">
        <v>8500</v>
      </c>
      <c r="H14" s="9">
        <v>8500</v>
      </c>
      <c r="I14" s="45"/>
      <c r="J14" s="54">
        <f t="shared" si="0"/>
        <v>8500</v>
      </c>
      <c r="K14" s="45">
        <v>8000</v>
      </c>
      <c r="L14" s="54">
        <v>9000</v>
      </c>
      <c r="O14" s="54"/>
      <c r="Q14" s="9"/>
    </row>
    <row r="15" spans="1:18" x14ac:dyDescent="0.25">
      <c r="A15" s="6" t="s">
        <v>21</v>
      </c>
      <c r="B15" s="7">
        <v>11</v>
      </c>
      <c r="C15" s="9"/>
      <c r="D15" s="9"/>
      <c r="E15" s="10"/>
      <c r="F15" s="11"/>
      <c r="G15" s="9"/>
      <c r="H15" s="9"/>
      <c r="I15" s="45"/>
      <c r="J15" s="54"/>
      <c r="K15" s="45">
        <v>0</v>
      </c>
      <c r="L15" s="54"/>
      <c r="O15" s="54"/>
    </row>
    <row r="16" spans="1:18" x14ac:dyDescent="0.25">
      <c r="A16" s="6"/>
      <c r="B16" s="7">
        <v>12</v>
      </c>
      <c r="C16" s="9"/>
      <c r="D16" s="9"/>
      <c r="E16" s="10"/>
      <c r="F16" s="11"/>
      <c r="G16" s="9"/>
      <c r="H16" s="9"/>
      <c r="I16" s="45"/>
      <c r="J16" s="54">
        <f t="shared" si="0"/>
        <v>0</v>
      </c>
      <c r="K16" s="45"/>
      <c r="L16" s="54">
        <f t="shared" si="1"/>
        <v>0</v>
      </c>
      <c r="O16" s="54">
        <f>M16+N16</f>
        <v>0</v>
      </c>
      <c r="P16" t="s">
        <v>101</v>
      </c>
      <c r="Q16" s="22">
        <f>Q13-R16</f>
        <v>57500</v>
      </c>
      <c r="R16" s="22">
        <f>E23*Q13</f>
        <v>5000</v>
      </c>
    </row>
    <row r="17" spans="1:17" x14ac:dyDescent="0.25">
      <c r="A17" s="6"/>
      <c r="B17" s="7"/>
      <c r="C17" s="9"/>
      <c r="D17" s="9"/>
      <c r="E17" s="10"/>
      <c r="F17" s="11"/>
      <c r="G17" s="9"/>
      <c r="H17" s="9"/>
      <c r="I17" s="45"/>
      <c r="J17" s="54">
        <f t="shared" si="0"/>
        <v>0</v>
      </c>
      <c r="K17" s="45"/>
      <c r="L17" s="54">
        <f t="shared" si="1"/>
        <v>0</v>
      </c>
      <c r="O17" s="54">
        <f>M17+N17</f>
        <v>0</v>
      </c>
      <c r="P17" t="s">
        <v>102</v>
      </c>
      <c r="Q17">
        <v>11500</v>
      </c>
    </row>
    <row r="18" spans="1:17" x14ac:dyDescent="0.25">
      <c r="A18" s="14"/>
      <c r="B18" s="15"/>
      <c r="C18" s="16">
        <v>0</v>
      </c>
      <c r="D18" s="16">
        <v>0</v>
      </c>
      <c r="E18" s="17"/>
      <c r="F18" s="18"/>
      <c r="G18" s="18">
        <f>SUM(G5:G17)</f>
        <v>68500</v>
      </c>
      <c r="H18" s="18">
        <f>SUM(H5:H17)</f>
        <v>68500</v>
      </c>
      <c r="I18" s="45"/>
      <c r="J18" s="54">
        <f>SUM(J5:J17)</f>
        <v>68500</v>
      </c>
      <c r="K18" s="45">
        <f>SUM(K5:K17)</f>
        <v>8000</v>
      </c>
      <c r="L18" s="54">
        <f>SUM(L5:L17)</f>
        <v>71500</v>
      </c>
      <c r="Q18" s="22">
        <f>Q16-Q17</f>
        <v>46000</v>
      </c>
    </row>
    <row r="19" spans="1:17" x14ac:dyDescent="0.25">
      <c r="A19" s="19" t="s">
        <v>23</v>
      </c>
      <c r="B19" s="2"/>
      <c r="C19" s="2"/>
      <c r="D19" s="2"/>
      <c r="E19" s="2"/>
      <c r="F19" s="2"/>
      <c r="G19" s="20"/>
      <c r="H19" s="20"/>
      <c r="I19" s="2"/>
      <c r="J19" s="2"/>
      <c r="K19" s="2"/>
      <c r="L19" s="2"/>
      <c r="Q19">
        <v>800</v>
      </c>
    </row>
    <row r="20" spans="1:17" x14ac:dyDescent="0.25">
      <c r="A20" s="13" t="s">
        <v>11</v>
      </c>
      <c r="B20" s="2"/>
      <c r="C20" s="2"/>
      <c r="D20" s="21">
        <f>G18</f>
        <v>68500</v>
      </c>
      <c r="E20" s="2"/>
      <c r="F20" s="2"/>
      <c r="G20" s="2"/>
      <c r="H20" s="2"/>
      <c r="I20" s="2"/>
      <c r="J20" s="2"/>
      <c r="K20" s="2"/>
      <c r="L20" s="2"/>
      <c r="Q20" s="22">
        <f>Q18-Q19</f>
        <v>45200</v>
      </c>
    </row>
    <row r="21" spans="1:17" ht="16.5" x14ac:dyDescent="0.35">
      <c r="A21" s="13" t="s">
        <v>25</v>
      </c>
      <c r="B21" s="13"/>
      <c r="C21" s="23"/>
      <c r="D21" s="24">
        <v>17000</v>
      </c>
      <c r="E21" s="2"/>
      <c r="F21" s="2"/>
      <c r="G21" s="2"/>
      <c r="H21" s="2"/>
      <c r="I21" s="2"/>
      <c r="J21" s="2"/>
      <c r="K21" s="2"/>
      <c r="L21" s="2"/>
      <c r="Q21" s="44">
        <v>50000</v>
      </c>
    </row>
    <row r="22" spans="1:17" x14ac:dyDescent="0.25">
      <c r="A22" s="25" t="s">
        <v>26</v>
      </c>
      <c r="B22" s="13"/>
      <c r="C22" s="23"/>
      <c r="D22" s="23"/>
      <c r="E22" s="2"/>
      <c r="F22" s="22"/>
      <c r="G22" s="26"/>
      <c r="H22" s="26"/>
      <c r="I22" s="2"/>
      <c r="J22" s="2"/>
      <c r="K22" s="2"/>
      <c r="L22" s="2"/>
      <c r="Q22" s="22">
        <f>Q20-Q21</f>
        <v>-4800</v>
      </c>
    </row>
    <row r="23" spans="1:17" x14ac:dyDescent="0.25">
      <c r="A23" s="13" t="s">
        <v>27</v>
      </c>
      <c r="B23" s="13"/>
      <c r="C23" s="23"/>
      <c r="D23" s="27">
        <f>D20*E23</f>
        <v>5480</v>
      </c>
      <c r="E23" s="1">
        <v>0.08</v>
      </c>
      <c r="F23" s="2"/>
      <c r="G23" s="20"/>
      <c r="H23" s="20"/>
      <c r="I23" s="20"/>
      <c r="J23" s="20"/>
      <c r="K23" s="2"/>
      <c r="L23" s="2"/>
    </row>
    <row r="24" spans="1:17" x14ac:dyDescent="0.25">
      <c r="A24" s="13" t="s">
        <v>28</v>
      </c>
      <c r="B24" s="13"/>
      <c r="C24" s="23"/>
      <c r="D24" s="27">
        <v>800</v>
      </c>
      <c r="E24" s="2"/>
      <c r="F24" s="2"/>
      <c r="G24" s="20"/>
      <c r="H24" s="20"/>
      <c r="I24" s="20"/>
      <c r="J24" s="20"/>
      <c r="K24" s="2"/>
      <c r="L24" s="2"/>
    </row>
    <row r="25" spans="1:17" x14ac:dyDescent="0.25">
      <c r="A25" s="13" t="s">
        <v>88</v>
      </c>
      <c r="B25" s="2"/>
      <c r="C25" s="2">
        <v>17000</v>
      </c>
      <c r="D25" s="27">
        <f>D21*E23</f>
        <v>1360</v>
      </c>
      <c r="E25" s="2"/>
      <c r="F25" s="13" t="s">
        <v>32</v>
      </c>
      <c r="G25" s="13"/>
      <c r="H25" s="13"/>
      <c r="I25" s="13" t="s">
        <v>34</v>
      </c>
      <c r="J25" s="13"/>
      <c r="K25" s="2"/>
      <c r="L25" s="2"/>
    </row>
    <row r="26" spans="1:17" x14ac:dyDescent="0.25">
      <c r="A26" s="13" t="s">
        <v>89</v>
      </c>
      <c r="B26" s="2"/>
      <c r="C26" s="2"/>
      <c r="D26" s="27">
        <v>40000</v>
      </c>
      <c r="E26" s="2"/>
      <c r="F26" s="13" t="s">
        <v>48</v>
      </c>
      <c r="G26" s="13"/>
      <c r="H26" s="13"/>
      <c r="I26" s="13" t="s">
        <v>39</v>
      </c>
      <c r="J26" s="13"/>
      <c r="K26" s="2"/>
      <c r="L26" s="2"/>
    </row>
    <row r="27" spans="1:17" s="2" customFormat="1" x14ac:dyDescent="0.25">
      <c r="A27" s="13" t="s">
        <v>90</v>
      </c>
      <c r="B27" s="13"/>
      <c r="C27" s="23"/>
      <c r="D27" s="22">
        <f>SUM(D23:D26)</f>
        <v>47640</v>
      </c>
      <c r="F27" s="13"/>
      <c r="G27" s="13"/>
      <c r="H27" s="13"/>
      <c r="I27" s="13"/>
      <c r="J27" s="13"/>
    </row>
    <row r="28" spans="1:17" x14ac:dyDescent="0.25">
      <c r="A28" s="55" t="s">
        <v>36</v>
      </c>
      <c r="B28" s="56"/>
      <c r="C28" s="56"/>
      <c r="D28" s="61">
        <f>D20-D27</f>
        <v>20860</v>
      </c>
      <c r="E28" s="2"/>
      <c r="F28" s="13" t="s">
        <v>41</v>
      </c>
      <c r="G28" s="13"/>
      <c r="H28" s="13"/>
      <c r="I28" s="13" t="s">
        <v>43</v>
      </c>
      <c r="J28" s="13"/>
      <c r="K28" s="2"/>
      <c r="L28" s="2"/>
    </row>
    <row r="29" spans="1:17" ht="15.75" x14ac:dyDescent="0.25">
      <c r="A29" s="29" t="s">
        <v>91</v>
      </c>
      <c r="B29" s="13"/>
      <c r="C29" s="13"/>
      <c r="D29" s="22">
        <v>15640</v>
      </c>
      <c r="E29" s="2"/>
      <c r="F29" s="13"/>
      <c r="G29" s="13"/>
      <c r="H29" s="13"/>
      <c r="I29" s="13"/>
      <c r="J29" s="13"/>
      <c r="K29" s="2"/>
      <c r="L29" s="2"/>
    </row>
    <row r="30" spans="1:17" x14ac:dyDescent="0.25">
      <c r="A30" s="56" t="s">
        <v>92</v>
      </c>
      <c r="B30" s="56"/>
      <c r="C30" s="56"/>
      <c r="D30" s="61">
        <f>SUM(D28:D29)</f>
        <v>36500</v>
      </c>
      <c r="E30" s="2"/>
      <c r="F30" s="13"/>
      <c r="G30" s="13"/>
      <c r="H30" s="13"/>
      <c r="I30" s="13" t="s">
        <v>67</v>
      </c>
      <c r="J30" s="13"/>
      <c r="K30" s="2"/>
      <c r="L30" s="2"/>
    </row>
    <row r="31" spans="1:17" x14ac:dyDescent="0.25">
      <c r="A31" s="2" t="s">
        <v>94</v>
      </c>
      <c r="D31" s="44">
        <v>10000</v>
      </c>
      <c r="E31" s="2"/>
      <c r="F31" s="2"/>
      <c r="G31" s="2"/>
      <c r="H31" s="2"/>
      <c r="I31" s="2"/>
      <c r="J31" s="2"/>
      <c r="K31" s="2"/>
      <c r="L31" s="2"/>
    </row>
    <row r="32" spans="1:17" x14ac:dyDescent="0.25">
      <c r="D32" s="44">
        <f>D30-D31</f>
        <v>26500</v>
      </c>
    </row>
    <row r="33" spans="9:9" x14ac:dyDescent="0.25">
      <c r="I33">
        <v>9000</v>
      </c>
    </row>
  </sheetData>
  <pageMargins left="0.7" right="0.7" top="0.75" bottom="0.75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workbookViewId="0">
      <selection activeCell="A2" sqref="A2:L31"/>
    </sheetView>
  </sheetViews>
  <sheetFormatPr defaultRowHeight="15" x14ac:dyDescent="0.25"/>
  <cols>
    <col min="1" max="1" width="12" customWidth="1"/>
    <col min="4" max="4" width="11.7109375" customWidth="1"/>
    <col min="10" max="10" width="10.5703125" customWidth="1"/>
    <col min="12" max="12" width="11.5703125" customWidth="1"/>
  </cols>
  <sheetData>
    <row r="2" spans="1:16" ht="29.25" x14ac:dyDescent="0.45">
      <c r="A2" s="2"/>
      <c r="B2" s="42" t="s">
        <v>47</v>
      </c>
      <c r="C2" s="43"/>
      <c r="D2" s="43"/>
      <c r="E2" s="43"/>
      <c r="F2" s="43"/>
      <c r="G2" s="2"/>
      <c r="H2" s="2"/>
      <c r="I2" s="2"/>
      <c r="J2" s="2"/>
      <c r="K2" s="2"/>
      <c r="L2" s="2"/>
    </row>
    <row r="3" spans="1:16" ht="21" x14ac:dyDescent="0.25">
      <c r="A3" s="12"/>
      <c r="B3" s="3" t="s">
        <v>1</v>
      </c>
      <c r="C3" s="3"/>
      <c r="D3" s="3"/>
      <c r="E3" s="12"/>
      <c r="F3" s="12"/>
      <c r="G3" s="2"/>
      <c r="H3" s="2"/>
      <c r="I3" s="2"/>
      <c r="J3" s="2"/>
      <c r="K3" s="2"/>
      <c r="L3" s="2"/>
    </row>
    <row r="4" spans="1:16" ht="21" x14ac:dyDescent="0.25">
      <c r="A4" s="35"/>
      <c r="B4" s="35"/>
      <c r="C4" s="36"/>
      <c r="D4" s="36"/>
      <c r="E4" s="37" t="s">
        <v>107</v>
      </c>
      <c r="F4" s="36"/>
      <c r="G4" s="36"/>
      <c r="H4" s="36"/>
      <c r="I4" s="38"/>
      <c r="J4" s="38"/>
      <c r="K4" s="2"/>
      <c r="L4" s="2"/>
    </row>
    <row r="5" spans="1:16" x14ac:dyDescent="0.25">
      <c r="A5" s="4" t="s">
        <v>3</v>
      </c>
      <c r="B5" s="8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  <c r="I5" s="45"/>
      <c r="J5" s="45" t="s">
        <v>11</v>
      </c>
      <c r="K5" s="5" t="s">
        <v>72</v>
      </c>
      <c r="L5" s="5" t="s">
        <v>36</v>
      </c>
    </row>
    <row r="6" spans="1:16" x14ac:dyDescent="0.25">
      <c r="A6" s="6" t="s">
        <v>46</v>
      </c>
      <c r="B6" s="7">
        <v>10</v>
      </c>
      <c r="C6" s="9"/>
      <c r="D6" s="9"/>
      <c r="E6" s="10"/>
      <c r="F6" s="11"/>
      <c r="G6" s="9">
        <v>8500</v>
      </c>
      <c r="H6" s="9">
        <v>8500</v>
      </c>
      <c r="I6" s="45"/>
      <c r="J6" s="54">
        <f>H6+I6</f>
        <v>8500</v>
      </c>
      <c r="K6" s="45">
        <v>0</v>
      </c>
      <c r="L6" s="54"/>
    </row>
    <row r="7" spans="1:16" x14ac:dyDescent="0.25">
      <c r="A7" s="6" t="s">
        <v>14</v>
      </c>
      <c r="B7" s="7">
        <v>2</v>
      </c>
      <c r="C7" s="9"/>
      <c r="D7" s="9"/>
      <c r="E7" s="10"/>
      <c r="F7" s="11"/>
      <c r="G7" s="9">
        <v>9000</v>
      </c>
      <c r="H7" s="9">
        <v>9000</v>
      </c>
      <c r="I7" s="45"/>
      <c r="J7" s="54">
        <v>9000</v>
      </c>
      <c r="K7" s="45">
        <v>0</v>
      </c>
      <c r="L7" s="54"/>
    </row>
    <row r="8" spans="1:16" x14ac:dyDescent="0.25">
      <c r="A8" s="6" t="s">
        <v>15</v>
      </c>
      <c r="B8" s="7">
        <v>3</v>
      </c>
      <c r="C8" s="9"/>
      <c r="D8" s="9"/>
      <c r="E8" s="10"/>
      <c r="F8" s="11"/>
      <c r="G8" s="9">
        <v>8000</v>
      </c>
      <c r="H8" s="9">
        <v>8000</v>
      </c>
      <c r="I8" s="45"/>
      <c r="J8" s="54">
        <f t="shared" ref="J8:J14" si="0">H8+I8</f>
        <v>8000</v>
      </c>
      <c r="K8" s="45">
        <v>0</v>
      </c>
      <c r="L8" s="54"/>
    </row>
    <row r="9" spans="1:16" x14ac:dyDescent="0.25">
      <c r="A9" s="6" t="s">
        <v>16</v>
      </c>
      <c r="B9" s="7">
        <v>4</v>
      </c>
      <c r="C9" s="9"/>
      <c r="D9" s="9"/>
      <c r="E9" s="10"/>
      <c r="F9" s="11"/>
      <c r="G9" s="9">
        <v>8000</v>
      </c>
      <c r="H9" s="9">
        <v>8000</v>
      </c>
      <c r="I9" s="45"/>
      <c r="J9" s="54">
        <f t="shared" si="0"/>
        <v>8000</v>
      </c>
      <c r="K9" s="45">
        <v>0</v>
      </c>
      <c r="L9" s="54"/>
    </row>
    <row r="10" spans="1:16" x14ac:dyDescent="0.25">
      <c r="A10" s="6" t="s">
        <v>17</v>
      </c>
      <c r="B10" s="7">
        <v>5</v>
      </c>
      <c r="C10" s="9"/>
      <c r="D10" s="9"/>
      <c r="E10" s="10"/>
      <c r="F10" s="11"/>
      <c r="G10" s="9">
        <v>8000</v>
      </c>
      <c r="H10" s="9">
        <v>8000</v>
      </c>
      <c r="I10" s="45"/>
      <c r="J10" s="54">
        <v>8000</v>
      </c>
      <c r="K10" s="45">
        <v>0</v>
      </c>
      <c r="L10" s="54"/>
    </row>
    <row r="11" spans="1:16" x14ac:dyDescent="0.25">
      <c r="A11" s="6" t="s">
        <v>109</v>
      </c>
      <c r="B11" s="7"/>
      <c r="C11" s="9"/>
      <c r="D11" s="9"/>
      <c r="E11" s="10"/>
      <c r="F11" s="11"/>
      <c r="G11" s="9"/>
      <c r="H11" s="9"/>
      <c r="I11" s="45"/>
      <c r="J11" s="54">
        <v>2500</v>
      </c>
      <c r="K11" s="45">
        <v>0</v>
      </c>
      <c r="L11" s="54"/>
    </row>
    <row r="12" spans="1:16" x14ac:dyDescent="0.25">
      <c r="A12" s="6" t="s">
        <v>108</v>
      </c>
      <c r="B12" s="7">
        <v>7</v>
      </c>
      <c r="C12" s="9"/>
      <c r="D12" s="9"/>
      <c r="E12" s="10"/>
      <c r="F12" s="11" t="s">
        <v>45</v>
      </c>
      <c r="G12" s="9"/>
      <c r="H12" s="9"/>
      <c r="I12" s="45"/>
      <c r="J12" s="62">
        <v>9000</v>
      </c>
      <c r="K12" s="45">
        <v>0</v>
      </c>
      <c r="L12" s="54"/>
      <c r="O12">
        <v>62000</v>
      </c>
    </row>
    <row r="13" spans="1:16" x14ac:dyDescent="0.25">
      <c r="A13" s="6" t="s">
        <v>19</v>
      </c>
      <c r="B13" s="7">
        <v>8</v>
      </c>
      <c r="C13" s="9"/>
      <c r="D13" s="9"/>
      <c r="E13" s="10"/>
      <c r="F13" s="11"/>
      <c r="G13" s="9">
        <v>9000</v>
      </c>
      <c r="H13" s="9">
        <v>9000</v>
      </c>
      <c r="I13" s="45"/>
      <c r="J13" s="54">
        <v>0</v>
      </c>
      <c r="K13" s="45">
        <v>0</v>
      </c>
      <c r="L13" s="54"/>
      <c r="P13">
        <f>E22*O12</f>
        <v>4960</v>
      </c>
    </row>
    <row r="14" spans="1:16" x14ac:dyDescent="0.25">
      <c r="A14" s="6" t="s">
        <v>20</v>
      </c>
      <c r="B14" s="7">
        <v>9</v>
      </c>
      <c r="C14" s="9"/>
      <c r="D14" s="9"/>
      <c r="E14" s="10"/>
      <c r="F14" s="11"/>
      <c r="G14" s="9">
        <v>9000</v>
      </c>
      <c r="H14" s="9">
        <v>9000</v>
      </c>
      <c r="I14" s="45"/>
      <c r="J14" s="54">
        <f t="shared" si="0"/>
        <v>9000</v>
      </c>
      <c r="K14" s="45"/>
      <c r="L14" s="54"/>
      <c r="O14">
        <f>O12-P13</f>
        <v>57040</v>
      </c>
    </row>
    <row r="15" spans="1:16" x14ac:dyDescent="0.25">
      <c r="K15" s="45"/>
      <c r="L15" s="54"/>
      <c r="N15">
        <v>8000</v>
      </c>
    </row>
    <row r="16" spans="1:16" x14ac:dyDescent="0.25">
      <c r="A16" s="6" t="s">
        <v>21</v>
      </c>
      <c r="B16" s="7">
        <v>11</v>
      </c>
      <c r="C16" s="9"/>
      <c r="D16" s="9"/>
      <c r="E16" s="10"/>
      <c r="F16" s="11"/>
      <c r="G16" s="9"/>
      <c r="H16" s="9"/>
      <c r="I16" s="45"/>
      <c r="J16" s="54"/>
      <c r="K16" s="45">
        <v>0</v>
      </c>
      <c r="L16" s="54"/>
      <c r="N16">
        <v>9000</v>
      </c>
    </row>
    <row r="17" spans="1:15" x14ac:dyDescent="0.25">
      <c r="A17" s="14"/>
      <c r="B17" s="15"/>
      <c r="C17" s="16">
        <v>0</v>
      </c>
      <c r="D17" s="16">
        <v>0</v>
      </c>
      <c r="E17" s="17"/>
      <c r="F17" s="18"/>
      <c r="G17" s="18">
        <f>SUM(G6:G16)</f>
        <v>59500</v>
      </c>
      <c r="H17" s="18">
        <f>SUM(H6:H16)</f>
        <v>59500</v>
      </c>
      <c r="I17" s="45"/>
      <c r="J17" s="54">
        <f>SUM(J6:J16)</f>
        <v>62000</v>
      </c>
      <c r="K17" s="45">
        <f>SUM(K6:K16)</f>
        <v>0</v>
      </c>
      <c r="L17" s="54"/>
      <c r="O17" t="e">
        <f>O14-#REF!</f>
        <v>#REF!</v>
      </c>
    </row>
    <row r="18" spans="1:15" x14ac:dyDescent="0.25">
      <c r="A18" s="19" t="s">
        <v>23</v>
      </c>
      <c r="B18" s="2"/>
      <c r="C18" s="2"/>
      <c r="D18" s="2"/>
      <c r="E18" s="2"/>
      <c r="F18" s="2"/>
      <c r="G18" s="20"/>
      <c r="H18" s="20"/>
      <c r="I18" s="2"/>
      <c r="J18" s="2"/>
      <c r="K18" s="2"/>
      <c r="L18" s="2"/>
      <c r="O18">
        <v>5000</v>
      </c>
    </row>
    <row r="19" spans="1:15" x14ac:dyDescent="0.25">
      <c r="A19" s="13" t="s">
        <v>11</v>
      </c>
      <c r="B19" s="2"/>
      <c r="C19" s="2"/>
      <c r="D19" s="21">
        <f>J17</f>
        <v>62000</v>
      </c>
      <c r="E19" s="2"/>
      <c r="F19" s="2"/>
      <c r="G19" s="2"/>
      <c r="H19" s="2"/>
      <c r="I19" s="2"/>
      <c r="J19" s="2"/>
      <c r="K19" s="2"/>
      <c r="L19" s="2"/>
      <c r="O19">
        <v>10000</v>
      </c>
    </row>
    <row r="20" spans="1:15" ht="16.5" x14ac:dyDescent="0.35">
      <c r="A20" s="13" t="s">
        <v>25</v>
      </c>
      <c r="B20" s="13"/>
      <c r="C20" s="23"/>
      <c r="D20" s="24"/>
      <c r="E20" s="2"/>
      <c r="F20" s="2"/>
      <c r="G20" s="2"/>
      <c r="H20" s="2"/>
      <c r="I20" s="2"/>
      <c r="J20" s="2"/>
      <c r="K20" s="2"/>
      <c r="L20" s="2"/>
      <c r="O20" t="e">
        <f>O17-O18-O19</f>
        <v>#REF!</v>
      </c>
    </row>
    <row r="21" spans="1:15" x14ac:dyDescent="0.25">
      <c r="A21" s="25" t="s">
        <v>26</v>
      </c>
      <c r="B21" s="13"/>
      <c r="C21" s="23"/>
      <c r="D21" s="23"/>
      <c r="E21" s="2"/>
      <c r="F21" s="22"/>
      <c r="G21" s="26"/>
      <c r="H21" s="26"/>
      <c r="I21" s="2"/>
      <c r="J21" s="2"/>
      <c r="K21" s="2"/>
      <c r="L21" s="2"/>
      <c r="O21">
        <v>900</v>
      </c>
    </row>
    <row r="22" spans="1:15" x14ac:dyDescent="0.25">
      <c r="A22" s="13" t="s">
        <v>27</v>
      </c>
      <c r="B22" s="13"/>
      <c r="C22" s="23"/>
      <c r="D22" s="27">
        <f>D19*E22</f>
        <v>4960</v>
      </c>
      <c r="E22" s="1">
        <v>0.08</v>
      </c>
      <c r="F22" s="2"/>
      <c r="G22" s="20"/>
      <c r="H22" s="20"/>
      <c r="I22" s="20"/>
      <c r="J22" s="20"/>
      <c r="K22" s="2"/>
      <c r="L22" s="2"/>
      <c r="O22" t="e">
        <f>O20-O21</f>
        <v>#REF!</v>
      </c>
    </row>
    <row r="23" spans="1:15" x14ac:dyDescent="0.25">
      <c r="A23" s="13" t="s">
        <v>106</v>
      </c>
      <c r="B23" s="13"/>
      <c r="C23" s="23"/>
      <c r="D23" s="27">
        <v>900</v>
      </c>
      <c r="E23" s="2"/>
      <c r="F23" s="2"/>
      <c r="G23" s="20"/>
      <c r="H23" s="20"/>
      <c r="I23" s="20"/>
      <c r="J23" s="20"/>
      <c r="K23" s="2"/>
      <c r="L23" s="2"/>
    </row>
    <row r="24" spans="1:15" x14ac:dyDescent="0.25">
      <c r="A24" s="13" t="s">
        <v>89</v>
      </c>
      <c r="B24" s="2"/>
      <c r="C24" s="2"/>
      <c r="D24" s="27">
        <v>10000</v>
      </c>
      <c r="E24" s="2"/>
      <c r="F24" s="13" t="s">
        <v>32</v>
      </c>
      <c r="G24" s="13"/>
      <c r="H24" s="13"/>
      <c r="I24" s="13" t="s">
        <v>34</v>
      </c>
      <c r="J24" s="13"/>
      <c r="K24" s="2"/>
      <c r="L24" s="2"/>
    </row>
    <row r="25" spans="1:15" x14ac:dyDescent="0.25">
      <c r="A25" s="13" t="s">
        <v>103</v>
      </c>
      <c r="D25">
        <v>5000</v>
      </c>
      <c r="E25" s="2"/>
      <c r="F25" s="13" t="s">
        <v>48</v>
      </c>
      <c r="G25" s="13"/>
      <c r="H25" s="13"/>
      <c r="I25" s="13" t="s">
        <v>39</v>
      </c>
      <c r="J25" s="13"/>
      <c r="K25" s="2"/>
      <c r="L25" s="2"/>
    </row>
    <row r="26" spans="1:15" x14ac:dyDescent="0.25">
      <c r="A26" s="13" t="s">
        <v>104</v>
      </c>
      <c r="D26" s="27">
        <v>8000</v>
      </c>
      <c r="E26" s="2"/>
      <c r="F26" s="13"/>
      <c r="G26" s="13"/>
      <c r="H26" s="13"/>
      <c r="I26" s="13"/>
      <c r="J26" s="13"/>
      <c r="K26" s="2"/>
      <c r="L26" s="2"/>
    </row>
    <row r="27" spans="1:15" x14ac:dyDescent="0.25">
      <c r="A27" s="13" t="s">
        <v>105</v>
      </c>
      <c r="D27" s="27">
        <v>9000</v>
      </c>
      <c r="E27" s="2"/>
      <c r="F27" s="13" t="s">
        <v>41</v>
      </c>
      <c r="G27" s="13"/>
      <c r="H27" s="13"/>
      <c r="I27" s="13" t="s">
        <v>43</v>
      </c>
      <c r="J27" s="13"/>
      <c r="K27" s="2"/>
      <c r="L27" s="2"/>
    </row>
    <row r="28" spans="1:15" x14ac:dyDescent="0.25">
      <c r="D28" s="22">
        <f>SUM(D22:D27)</f>
        <v>37860</v>
      </c>
      <c r="E28" s="2"/>
      <c r="F28" s="13"/>
      <c r="G28" s="13"/>
      <c r="H28" s="13"/>
      <c r="I28" s="13"/>
      <c r="J28" s="13"/>
      <c r="K28" s="2"/>
      <c r="L28" s="2"/>
    </row>
    <row r="29" spans="1:15" x14ac:dyDescent="0.25">
      <c r="A29" s="13" t="s">
        <v>90</v>
      </c>
      <c r="B29" s="13"/>
      <c r="C29" s="23"/>
      <c r="D29" s="22">
        <f>D19-D28</f>
        <v>24140</v>
      </c>
      <c r="E29" s="2"/>
      <c r="F29" s="13"/>
      <c r="G29" s="20">
        <f>D29-H29</f>
        <v>8140</v>
      </c>
      <c r="H29" s="13">
        <v>16000</v>
      </c>
      <c r="I29" s="13" t="s">
        <v>67</v>
      </c>
      <c r="J29" s="13"/>
      <c r="K29" s="2"/>
      <c r="L29" s="2"/>
    </row>
    <row r="30" spans="1:15" x14ac:dyDescent="0.25">
      <c r="A30" s="13"/>
      <c r="E30" s="2"/>
      <c r="F30" s="2"/>
      <c r="G30" s="2"/>
      <c r="H30" s="2"/>
      <c r="I30" s="2"/>
      <c r="J30" s="2"/>
      <c r="K30" s="2"/>
      <c r="L30" s="2"/>
    </row>
    <row r="31" spans="1:15" x14ac:dyDescent="0.25">
      <c r="A31" s="55"/>
      <c r="B31" s="56"/>
      <c r="C31" s="56"/>
      <c r="D31" s="61"/>
      <c r="E31" s="2"/>
      <c r="F31" s="2"/>
      <c r="G31" s="2"/>
      <c r="H31" s="2"/>
      <c r="I31" s="2"/>
      <c r="J31" s="2"/>
      <c r="K31" s="2"/>
      <c r="L31" s="2"/>
    </row>
    <row r="32" spans="1:15" ht="15.75" x14ac:dyDescent="0.25">
      <c r="A32" s="29"/>
      <c r="B32" s="13"/>
      <c r="C32" s="13"/>
      <c r="D32" s="2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56"/>
      <c r="B33" s="56"/>
      <c r="C33" s="56"/>
      <c r="D33" s="61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44"/>
    </row>
    <row r="35" spans="1:12" x14ac:dyDescent="0.25">
      <c r="A35" s="2"/>
      <c r="B35" s="2"/>
      <c r="C35" s="2"/>
      <c r="D35" s="44"/>
    </row>
    <row r="36" spans="1:12" x14ac:dyDescent="0.25">
      <c r="A36" s="2"/>
      <c r="B36" s="2"/>
      <c r="C36" s="2"/>
      <c r="D36" s="2"/>
    </row>
  </sheetData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L37"/>
    </sheetView>
  </sheetViews>
  <sheetFormatPr defaultRowHeight="15" x14ac:dyDescent="0.25"/>
  <cols>
    <col min="1" max="1" width="11.28515625" customWidth="1"/>
    <col min="4" max="4" width="12" customWidth="1"/>
    <col min="7" max="8" width="9.5703125" bestFit="1" customWidth="1"/>
    <col min="10" max="10" width="11.140625" customWidth="1"/>
  </cols>
  <sheetData>
    <row r="1" spans="1:15" ht="29.25" x14ac:dyDescent="0.45">
      <c r="A1" s="2"/>
      <c r="B1" s="42" t="s">
        <v>47</v>
      </c>
      <c r="C1" s="43"/>
      <c r="D1" s="43"/>
      <c r="E1" s="43"/>
      <c r="F1" s="43"/>
      <c r="G1" s="2"/>
      <c r="H1" s="2"/>
      <c r="I1" s="2"/>
      <c r="J1" s="2"/>
      <c r="K1" s="2"/>
      <c r="L1" s="2"/>
    </row>
    <row r="2" spans="1:15" ht="21" x14ac:dyDescent="0.25">
      <c r="A2" s="12"/>
      <c r="B2" s="3" t="s">
        <v>1</v>
      </c>
      <c r="C2" s="3"/>
      <c r="D2" s="3"/>
      <c r="E2" s="12"/>
      <c r="F2" s="12"/>
      <c r="G2" s="2"/>
      <c r="H2" s="2"/>
      <c r="I2" s="2"/>
      <c r="J2" s="2"/>
      <c r="K2" s="2"/>
      <c r="L2" s="2"/>
    </row>
    <row r="3" spans="1:15" ht="21" x14ac:dyDescent="0.25">
      <c r="A3" s="35"/>
      <c r="B3" s="35"/>
      <c r="C3" s="36"/>
      <c r="D3" s="36"/>
      <c r="E3" s="37" t="s">
        <v>112</v>
      </c>
      <c r="F3" s="36"/>
      <c r="G3" s="36"/>
      <c r="H3" s="36"/>
      <c r="I3" s="38"/>
      <c r="J3" s="38"/>
      <c r="K3" s="2"/>
      <c r="L3" s="2"/>
    </row>
    <row r="4" spans="1:15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5"/>
      <c r="J4" s="45" t="s">
        <v>11</v>
      </c>
      <c r="K4" s="5" t="s">
        <v>72</v>
      </c>
      <c r="L4" s="5" t="s">
        <v>36</v>
      </c>
    </row>
    <row r="5" spans="1:15" x14ac:dyDescent="0.25">
      <c r="A5" s="6" t="s">
        <v>46</v>
      </c>
      <c r="B5" s="7">
        <v>10</v>
      </c>
      <c r="C5" s="9"/>
      <c r="D5" s="9"/>
      <c r="E5" s="10"/>
      <c r="F5" s="11"/>
      <c r="G5" s="9">
        <v>9500</v>
      </c>
      <c r="H5" s="9">
        <v>9500</v>
      </c>
      <c r="I5" s="45"/>
      <c r="J5" s="54">
        <f>H5+I5</f>
        <v>9500</v>
      </c>
      <c r="K5" s="45">
        <v>0</v>
      </c>
      <c r="L5" s="54"/>
    </row>
    <row r="6" spans="1:15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45"/>
      <c r="J6" s="54">
        <v>9000</v>
      </c>
      <c r="K6" s="45">
        <v>0</v>
      </c>
      <c r="L6" s="54"/>
    </row>
    <row r="7" spans="1:15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45"/>
      <c r="J7" s="54"/>
      <c r="K7" s="45">
        <v>0</v>
      </c>
      <c r="L7" s="54"/>
    </row>
    <row r="8" spans="1:15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45"/>
      <c r="J8" s="54">
        <f>H8+I8</f>
        <v>8000</v>
      </c>
      <c r="K8" s="45">
        <v>0</v>
      </c>
      <c r="L8" s="54"/>
    </row>
    <row r="9" spans="1:15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45"/>
      <c r="J9" s="54">
        <v>8000</v>
      </c>
      <c r="K9" s="45">
        <v>0</v>
      </c>
      <c r="L9" s="54"/>
    </row>
    <row r="10" spans="1:15" x14ac:dyDescent="0.25">
      <c r="A10" s="6" t="s">
        <v>109</v>
      </c>
      <c r="B10" s="7"/>
      <c r="C10" s="9"/>
      <c r="D10" s="9"/>
      <c r="E10" s="10"/>
      <c r="F10" s="11"/>
      <c r="G10" s="9">
        <v>2500</v>
      </c>
      <c r="H10" s="9">
        <v>2500</v>
      </c>
      <c r="I10" s="45"/>
      <c r="J10" s="54">
        <v>2500</v>
      </c>
      <c r="K10" s="45">
        <v>0</v>
      </c>
      <c r="L10" s="54"/>
    </row>
    <row r="11" spans="1:15" x14ac:dyDescent="0.25">
      <c r="A11" s="6" t="s">
        <v>110</v>
      </c>
      <c r="B11" s="7"/>
      <c r="C11" s="9"/>
      <c r="D11" s="9"/>
      <c r="E11" s="10"/>
      <c r="F11" s="11"/>
      <c r="G11" s="9"/>
      <c r="H11" s="9"/>
      <c r="I11" s="45"/>
      <c r="J11" s="62"/>
      <c r="K11" s="45"/>
      <c r="L11" s="54"/>
    </row>
    <row r="12" spans="1:15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45"/>
      <c r="J12" s="54"/>
      <c r="K12" s="45">
        <v>0</v>
      </c>
      <c r="L12" s="54"/>
      <c r="O12">
        <v>9000</v>
      </c>
    </row>
    <row r="13" spans="1:15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45"/>
      <c r="J13" s="54">
        <f>H13+I13</f>
        <v>9000</v>
      </c>
      <c r="K13" s="45"/>
      <c r="L13" s="54"/>
    </row>
    <row r="14" spans="1:15" x14ac:dyDescent="0.25">
      <c r="A14" s="6" t="s">
        <v>110</v>
      </c>
      <c r="B14" s="2"/>
      <c r="C14" s="2"/>
      <c r="D14" s="2"/>
      <c r="E14" s="2"/>
      <c r="F14" s="2"/>
      <c r="G14" s="63"/>
      <c r="H14" s="63"/>
      <c r="I14" s="2"/>
      <c r="J14" s="62"/>
      <c r="K14" s="45"/>
      <c r="L14" s="54"/>
    </row>
    <row r="15" spans="1:15" x14ac:dyDescent="0.25">
      <c r="A15" s="64" t="s">
        <v>109</v>
      </c>
      <c r="B15" s="7">
        <v>11</v>
      </c>
      <c r="C15" s="9"/>
      <c r="D15" s="9"/>
      <c r="E15" s="10"/>
      <c r="F15" s="11"/>
      <c r="G15" s="9"/>
      <c r="H15" s="9">
        <v>2500</v>
      </c>
      <c r="I15" s="45"/>
      <c r="J15" s="54">
        <v>2500</v>
      </c>
      <c r="K15" s="45">
        <v>0</v>
      </c>
      <c r="L15" s="54"/>
    </row>
    <row r="16" spans="1:15" x14ac:dyDescent="0.25">
      <c r="A16" s="14"/>
      <c r="B16" s="15"/>
      <c r="C16" s="16">
        <v>0</v>
      </c>
      <c r="D16" s="16">
        <v>0</v>
      </c>
      <c r="E16" s="17"/>
      <c r="F16" s="18"/>
      <c r="G16" s="18">
        <f>SUM(G5:G15)</f>
        <v>63000</v>
      </c>
      <c r="H16" s="18">
        <f>SUM(H5:H15)</f>
        <v>65500</v>
      </c>
      <c r="I16" s="45"/>
      <c r="J16" s="54">
        <f>SUM(J5:J15)</f>
        <v>48500</v>
      </c>
      <c r="K16" s="45">
        <f>SUM(K5:K15)</f>
        <v>0</v>
      </c>
      <c r="L16" s="54"/>
    </row>
    <row r="17" spans="1:13" x14ac:dyDescent="0.25">
      <c r="A17" s="19" t="s">
        <v>23</v>
      </c>
      <c r="B17" s="2"/>
      <c r="C17" s="2"/>
      <c r="D17" s="2"/>
      <c r="E17" s="2"/>
      <c r="F17" s="2"/>
      <c r="G17" s="20"/>
      <c r="H17" s="20"/>
      <c r="I17" s="2"/>
      <c r="J17" s="2"/>
      <c r="K17" s="2"/>
      <c r="L17" s="2"/>
    </row>
    <row r="18" spans="1:13" x14ac:dyDescent="0.25">
      <c r="A18" s="13" t="s">
        <v>11</v>
      </c>
      <c r="B18" s="2"/>
      <c r="C18" s="2"/>
      <c r="D18" s="21">
        <f>J16</f>
        <v>48500</v>
      </c>
      <c r="E18" s="2"/>
      <c r="F18" s="2"/>
      <c r="G18" s="2"/>
      <c r="H18" s="2"/>
      <c r="I18" s="2"/>
      <c r="J18" s="2"/>
      <c r="K18" s="2"/>
      <c r="L18" s="2"/>
    </row>
    <row r="19" spans="1:13" s="2" customFormat="1" x14ac:dyDescent="0.25">
      <c r="A19" s="13" t="s">
        <v>111</v>
      </c>
      <c r="D19" s="21">
        <v>20000</v>
      </c>
    </row>
    <row r="20" spans="1:13" s="2" customFormat="1" x14ac:dyDescent="0.25">
      <c r="A20" s="13" t="s">
        <v>113</v>
      </c>
      <c r="D20" s="21">
        <v>2500</v>
      </c>
    </row>
    <row r="21" spans="1:13" ht="16.5" x14ac:dyDescent="0.35">
      <c r="A21" s="55" t="s">
        <v>25</v>
      </c>
      <c r="B21" s="55"/>
      <c r="C21" s="65"/>
      <c r="D21" s="66">
        <f>SUM(D18:D20)</f>
        <v>71000</v>
      </c>
      <c r="E21" s="2"/>
      <c r="F21" s="2"/>
      <c r="G21" s="2"/>
      <c r="H21" s="2"/>
      <c r="I21" s="2"/>
      <c r="J21" s="2"/>
      <c r="K21" s="2"/>
      <c r="L21" s="2"/>
    </row>
    <row r="22" spans="1:13" x14ac:dyDescent="0.25">
      <c r="A22" s="25" t="s">
        <v>26</v>
      </c>
      <c r="B22" s="13"/>
      <c r="C22" s="23"/>
      <c r="D22" s="23"/>
      <c r="E22" s="2"/>
      <c r="F22" s="22"/>
      <c r="G22" s="26"/>
      <c r="H22" s="26"/>
      <c r="I22" s="2"/>
      <c r="J22" s="2"/>
      <c r="K22" s="2"/>
      <c r="L22" s="2"/>
    </row>
    <row r="23" spans="1:13" x14ac:dyDescent="0.25">
      <c r="A23" s="13" t="s">
        <v>27</v>
      </c>
      <c r="B23" s="13"/>
      <c r="C23" s="23"/>
      <c r="D23" s="27">
        <f>D18*E23</f>
        <v>3880</v>
      </c>
      <c r="E23" s="1">
        <v>0.08</v>
      </c>
      <c r="F23" s="2"/>
      <c r="G23" s="20"/>
      <c r="H23" s="20"/>
      <c r="I23" s="20"/>
      <c r="J23" s="20"/>
      <c r="K23" s="2"/>
      <c r="L23" s="2"/>
    </row>
    <row r="24" spans="1:13" x14ac:dyDescent="0.25">
      <c r="A24" s="13" t="s">
        <v>106</v>
      </c>
      <c r="B24" s="13"/>
      <c r="C24" s="23"/>
      <c r="D24" s="27">
        <v>900</v>
      </c>
      <c r="E24" s="2"/>
      <c r="F24" s="2"/>
      <c r="G24" s="20"/>
      <c r="H24" s="20"/>
      <c r="I24" s="20"/>
      <c r="J24" s="20"/>
      <c r="K24" s="2"/>
      <c r="L24" s="2"/>
    </row>
    <row r="25" spans="1:13" x14ac:dyDescent="0.25">
      <c r="A25" s="13" t="s">
        <v>115</v>
      </c>
      <c r="B25" s="2"/>
      <c r="C25" s="2"/>
      <c r="D25" s="27">
        <v>10000</v>
      </c>
      <c r="E25" s="2"/>
      <c r="F25" s="13" t="s">
        <v>32</v>
      </c>
      <c r="G25" s="13"/>
      <c r="H25" s="13"/>
      <c r="I25" s="13" t="s">
        <v>34</v>
      </c>
      <c r="J25" s="13"/>
      <c r="K25" s="2">
        <v>9000</v>
      </c>
      <c r="L25" s="2">
        <v>4</v>
      </c>
      <c r="M25">
        <f>K25*L25</f>
        <v>36000</v>
      </c>
    </row>
    <row r="26" spans="1:13" x14ac:dyDescent="0.25">
      <c r="A26" s="13" t="s">
        <v>103</v>
      </c>
      <c r="B26" s="2"/>
      <c r="C26" s="2"/>
      <c r="D26" s="2">
        <v>2500</v>
      </c>
      <c r="E26" s="2"/>
      <c r="F26" s="13" t="s">
        <v>48</v>
      </c>
      <c r="G26" s="13"/>
      <c r="H26" s="13"/>
      <c r="I26" s="13" t="s">
        <v>39</v>
      </c>
      <c r="J26" s="13"/>
      <c r="K26" s="2">
        <v>900</v>
      </c>
      <c r="L26" s="2">
        <v>4</v>
      </c>
      <c r="M26">
        <f>K26*L26</f>
        <v>3600</v>
      </c>
    </row>
    <row r="27" spans="1:13" x14ac:dyDescent="0.25">
      <c r="A27" s="13" t="s">
        <v>114</v>
      </c>
      <c r="D27" s="27">
        <v>7500</v>
      </c>
      <c r="E27" s="2"/>
      <c r="F27" s="13"/>
      <c r="G27" s="13"/>
      <c r="H27" s="13"/>
      <c r="I27" s="13"/>
      <c r="J27" s="13"/>
      <c r="K27" s="2"/>
      <c r="L27" s="2"/>
      <c r="M27">
        <f>SUM(M25:M26)</f>
        <v>39600</v>
      </c>
    </row>
    <row r="28" spans="1:13" x14ac:dyDescent="0.25">
      <c r="A28" s="55" t="s">
        <v>63</v>
      </c>
      <c r="B28" s="56"/>
      <c r="C28" s="56"/>
      <c r="D28" s="57">
        <f>SUM(D23:D27)</f>
        <v>24780</v>
      </c>
      <c r="E28" s="2"/>
      <c r="F28" s="13"/>
      <c r="G28" s="20"/>
      <c r="H28" s="13"/>
      <c r="I28" s="13" t="s">
        <v>67</v>
      </c>
      <c r="J28" s="13"/>
      <c r="K28" s="2"/>
      <c r="L28" s="2"/>
      <c r="M28">
        <v>20000</v>
      </c>
    </row>
    <row r="29" spans="1:13" x14ac:dyDescent="0.25">
      <c r="A29" s="55" t="s">
        <v>116</v>
      </c>
      <c r="B29" s="55"/>
      <c r="C29" s="65"/>
      <c r="D29" s="57">
        <f>D21-D28</f>
        <v>46220</v>
      </c>
      <c r="E29" s="2"/>
      <c r="F29" s="2"/>
      <c r="G29" s="2"/>
      <c r="H29" s="2"/>
      <c r="I29" s="2"/>
      <c r="J29" s="2"/>
      <c r="K29" s="2"/>
      <c r="L29" s="2"/>
      <c r="M29">
        <f>M27-M28</f>
        <v>19600</v>
      </c>
    </row>
    <row r="30" spans="1:13" x14ac:dyDescent="0.25">
      <c r="B30" s="56"/>
      <c r="C30" s="56"/>
      <c r="D30" s="61"/>
      <c r="E30" s="2"/>
      <c r="F30" s="2"/>
      <c r="G30" s="2"/>
      <c r="H30" s="2"/>
      <c r="I30" s="2"/>
      <c r="J30" s="2"/>
      <c r="K30" s="2"/>
      <c r="L30" s="2"/>
    </row>
    <row r="31" spans="1:13" x14ac:dyDescent="0.25">
      <c r="A31" s="55" t="s">
        <v>78</v>
      </c>
      <c r="D31">
        <v>18000</v>
      </c>
    </row>
    <row r="32" spans="1:13" x14ac:dyDescent="0.25">
      <c r="A32" s="55" t="s">
        <v>117</v>
      </c>
      <c r="D32">
        <f>E23*D31</f>
        <v>1440</v>
      </c>
    </row>
    <row r="33" spans="4:5" x14ac:dyDescent="0.25">
      <c r="D33">
        <f>D31-D32</f>
        <v>16560</v>
      </c>
    </row>
    <row r="35" spans="4:5" x14ac:dyDescent="0.25">
      <c r="E35" t="s">
        <v>71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sqref="A1:L32"/>
    </sheetView>
  </sheetViews>
  <sheetFormatPr defaultRowHeight="15" x14ac:dyDescent="0.25"/>
  <cols>
    <col min="1" max="1" width="17" customWidth="1"/>
    <col min="4" max="4" width="11.5703125" customWidth="1"/>
    <col min="10" max="10" width="10.5703125" customWidth="1"/>
    <col min="14" max="14" width="17.7109375" customWidth="1"/>
  </cols>
  <sheetData>
    <row r="1" spans="1:12" ht="29.25" x14ac:dyDescent="0.45">
      <c r="A1" s="2"/>
      <c r="B1" s="42" t="s">
        <v>47</v>
      </c>
      <c r="C1" s="43"/>
      <c r="D1" s="43"/>
      <c r="E1" s="43"/>
      <c r="F1" s="43"/>
      <c r="G1" s="2"/>
      <c r="H1" s="2"/>
      <c r="I1" s="2"/>
      <c r="J1" s="2"/>
      <c r="K1" s="2"/>
      <c r="L1" s="2"/>
    </row>
    <row r="2" spans="1:12" ht="21" x14ac:dyDescent="0.25">
      <c r="A2" s="12"/>
      <c r="B2" s="3" t="s">
        <v>1</v>
      </c>
      <c r="C2" s="3"/>
      <c r="D2" s="3"/>
      <c r="E2" s="12"/>
      <c r="F2" s="12"/>
      <c r="G2" s="2"/>
      <c r="H2" s="2"/>
      <c r="I2" s="2"/>
      <c r="J2" s="2"/>
      <c r="K2" s="2"/>
      <c r="L2" s="2"/>
    </row>
    <row r="3" spans="1:12" ht="21" x14ac:dyDescent="0.25">
      <c r="A3" s="35"/>
      <c r="B3" s="35"/>
      <c r="C3" s="36"/>
      <c r="D3" s="36"/>
      <c r="E3" s="37" t="s">
        <v>129</v>
      </c>
      <c r="F3" s="36"/>
      <c r="G3" s="36"/>
      <c r="H3" s="36"/>
      <c r="I3" s="38"/>
      <c r="J3" s="38"/>
      <c r="K3" s="2"/>
      <c r="L3" s="2"/>
    </row>
    <row r="4" spans="1:12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5"/>
      <c r="J4" s="45" t="s">
        <v>11</v>
      </c>
      <c r="K4" s="5" t="s">
        <v>72</v>
      </c>
      <c r="L4" s="5" t="s">
        <v>36</v>
      </c>
    </row>
    <row r="5" spans="1:12" x14ac:dyDescent="0.25">
      <c r="A5" s="6" t="s">
        <v>46</v>
      </c>
      <c r="B5" s="7">
        <v>10</v>
      </c>
      <c r="C5" s="9"/>
      <c r="D5" s="9"/>
      <c r="E5" s="10"/>
      <c r="F5" s="11"/>
      <c r="G5" s="9">
        <v>9000</v>
      </c>
      <c r="H5" s="9">
        <v>9000</v>
      </c>
      <c r="I5" s="45"/>
      <c r="J5" s="54">
        <f>H5+I5</f>
        <v>9000</v>
      </c>
      <c r="K5" s="45">
        <v>0</v>
      </c>
      <c r="L5" s="54"/>
    </row>
    <row r="6" spans="1:12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45"/>
      <c r="J6" s="54">
        <v>9000</v>
      </c>
      <c r="K6" s="45">
        <v>0</v>
      </c>
      <c r="L6" s="54"/>
    </row>
    <row r="7" spans="1:12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45"/>
      <c r="J7" s="54">
        <v>8000</v>
      </c>
      <c r="K7" s="45">
        <v>0</v>
      </c>
      <c r="L7" s="54"/>
    </row>
    <row r="8" spans="1:12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45"/>
      <c r="J8" s="54">
        <f>H8+I8</f>
        <v>8000</v>
      </c>
      <c r="K8" s="45">
        <v>0</v>
      </c>
      <c r="L8" s="54"/>
    </row>
    <row r="9" spans="1:12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45"/>
      <c r="J9" s="54">
        <v>8000</v>
      </c>
      <c r="K9" s="45">
        <v>0</v>
      </c>
      <c r="L9" s="54"/>
    </row>
    <row r="10" spans="1:12" x14ac:dyDescent="0.25">
      <c r="A10" s="6" t="s">
        <v>109</v>
      </c>
      <c r="B10" s="7">
        <v>6</v>
      </c>
      <c r="C10" s="9"/>
      <c r="D10" s="9"/>
      <c r="E10" s="10"/>
      <c r="F10" s="11"/>
      <c r="G10" s="9">
        <v>2500</v>
      </c>
      <c r="H10" s="9">
        <v>2500</v>
      </c>
      <c r="I10" s="45"/>
      <c r="J10" s="54">
        <v>2500</v>
      </c>
      <c r="K10" s="45">
        <v>0</v>
      </c>
      <c r="L10" s="54"/>
    </row>
    <row r="11" spans="1:12" x14ac:dyDescent="0.25">
      <c r="A11" s="6" t="s">
        <v>110</v>
      </c>
      <c r="B11" s="7"/>
      <c r="C11" s="9"/>
      <c r="D11" s="9"/>
      <c r="E11" s="10"/>
      <c r="F11" s="11"/>
      <c r="G11" s="9"/>
      <c r="H11" s="9"/>
      <c r="I11" s="45"/>
      <c r="J11" s="62"/>
      <c r="K11" s="45"/>
      <c r="L11" s="54"/>
    </row>
    <row r="12" spans="1:12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45"/>
      <c r="J12" s="54">
        <v>9000</v>
      </c>
      <c r="K12" s="45">
        <v>0</v>
      </c>
      <c r="L12" s="54"/>
    </row>
    <row r="13" spans="1:12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45"/>
      <c r="J13" s="54">
        <f>H13+I13</f>
        <v>9000</v>
      </c>
      <c r="K13" s="45"/>
      <c r="L13" s="54"/>
    </row>
    <row r="14" spans="1:12" x14ac:dyDescent="0.25">
      <c r="A14" s="6" t="s">
        <v>109</v>
      </c>
      <c r="B14" s="2"/>
      <c r="C14" s="2"/>
      <c r="D14" s="2"/>
      <c r="E14" s="2"/>
      <c r="F14" s="2"/>
      <c r="G14" s="63">
        <v>9000</v>
      </c>
      <c r="H14" s="63">
        <v>9000</v>
      </c>
      <c r="I14" s="2"/>
      <c r="J14" s="62">
        <v>9000</v>
      </c>
      <c r="K14" s="45"/>
      <c r="L14" s="54"/>
    </row>
    <row r="15" spans="1:12" x14ac:dyDescent="0.25">
      <c r="A15" s="64" t="s">
        <v>109</v>
      </c>
      <c r="B15" s="7">
        <v>11</v>
      </c>
      <c r="C15" s="9"/>
      <c r="D15" s="9"/>
      <c r="E15" s="10"/>
      <c r="F15" s="11"/>
      <c r="G15" s="9">
        <v>2500</v>
      </c>
      <c r="H15" s="9">
        <v>2500</v>
      </c>
      <c r="I15" s="45"/>
      <c r="J15" s="54">
        <v>2500</v>
      </c>
      <c r="K15" s="45">
        <v>0</v>
      </c>
      <c r="L15" s="54"/>
    </row>
    <row r="16" spans="1:12" x14ac:dyDescent="0.25">
      <c r="A16" s="14"/>
      <c r="B16" s="15"/>
      <c r="C16" s="16">
        <v>0</v>
      </c>
      <c r="D16" s="16">
        <v>0</v>
      </c>
      <c r="E16" s="17"/>
      <c r="F16" s="18"/>
      <c r="G16" s="18">
        <f>SUM(G5:G15)</f>
        <v>74000</v>
      </c>
      <c r="H16" s="18">
        <f>AVERAGE(H5:H15)</f>
        <v>7400</v>
      </c>
      <c r="I16" s="45"/>
      <c r="J16" s="54">
        <f>SUM(J5:J15)</f>
        <v>74000</v>
      </c>
      <c r="K16" s="45">
        <f>SUM(K5:K15)</f>
        <v>0</v>
      </c>
      <c r="L16" s="54"/>
    </row>
    <row r="17" spans="1:12" ht="23.25" x14ac:dyDescent="0.35">
      <c r="A17" s="67" t="s">
        <v>119</v>
      </c>
      <c r="B17" s="2"/>
      <c r="C17" s="2"/>
      <c r="D17" s="2"/>
      <c r="J17" s="2"/>
      <c r="K17" s="2"/>
      <c r="L17" s="2"/>
    </row>
    <row r="18" spans="1:12" ht="23.25" x14ac:dyDescent="0.35">
      <c r="A18" s="68" t="s">
        <v>120</v>
      </c>
      <c r="B18" s="68" t="s">
        <v>121</v>
      </c>
      <c r="C18" s="68" t="s">
        <v>122</v>
      </c>
      <c r="D18" s="68" t="s">
        <v>82</v>
      </c>
      <c r="J18" s="2"/>
      <c r="K18" s="2"/>
      <c r="L18" s="2"/>
    </row>
    <row r="19" spans="1:12" x14ac:dyDescent="0.25">
      <c r="A19" s="45" t="s">
        <v>123</v>
      </c>
      <c r="B19" s="69">
        <v>74000</v>
      </c>
      <c r="C19" s="45"/>
      <c r="D19" s="45"/>
      <c r="J19" s="2"/>
      <c r="K19" s="2"/>
      <c r="L19" s="2"/>
    </row>
    <row r="20" spans="1:12" x14ac:dyDescent="0.25">
      <c r="A20" s="45" t="s">
        <v>124</v>
      </c>
      <c r="B20" s="70">
        <v>0.08</v>
      </c>
      <c r="C20" s="69">
        <f>B19*B20</f>
        <v>5920</v>
      </c>
      <c r="D20" s="45"/>
      <c r="J20" s="2"/>
      <c r="K20" s="2"/>
      <c r="L20" s="2"/>
    </row>
    <row r="21" spans="1:12" x14ac:dyDescent="0.25">
      <c r="A21" s="71" t="s">
        <v>125</v>
      </c>
      <c r="B21" s="45"/>
      <c r="C21" s="45"/>
      <c r="D21" s="45"/>
      <c r="J21" s="2"/>
      <c r="K21" s="2"/>
      <c r="L21" s="2"/>
    </row>
    <row r="22" spans="1:12" x14ac:dyDescent="0.25">
      <c r="A22" s="2" t="s">
        <v>126</v>
      </c>
      <c r="B22" s="45"/>
      <c r="C22" s="45">
        <v>900</v>
      </c>
      <c r="D22" s="45"/>
      <c r="J22" s="2"/>
      <c r="K22" s="2"/>
      <c r="L22" s="2"/>
    </row>
    <row r="23" spans="1:12" x14ac:dyDescent="0.25">
      <c r="A23" s="45" t="s">
        <v>127</v>
      </c>
      <c r="B23" s="45"/>
      <c r="C23" s="45">
        <v>2500</v>
      </c>
      <c r="D23" s="45"/>
      <c r="J23" s="20"/>
      <c r="K23" s="2"/>
      <c r="L23" s="2"/>
    </row>
    <row r="24" spans="1:12" x14ac:dyDescent="0.25">
      <c r="A24" s="72" t="s">
        <v>118</v>
      </c>
      <c r="B24" s="45"/>
      <c r="C24" s="45">
        <v>9000</v>
      </c>
      <c r="D24" s="45"/>
      <c r="J24" s="20"/>
      <c r="K24" s="2"/>
      <c r="L24" s="2"/>
    </row>
    <row r="25" spans="1:12" x14ac:dyDescent="0.25">
      <c r="A25" s="72" t="s">
        <v>128</v>
      </c>
      <c r="B25" s="45"/>
      <c r="C25" s="45">
        <v>9000</v>
      </c>
      <c r="D25" s="45"/>
      <c r="J25" s="13"/>
      <c r="K25" s="2"/>
      <c r="L25" s="2"/>
    </row>
    <row r="26" spans="1:12" x14ac:dyDescent="0.25">
      <c r="A26" s="45" t="s">
        <v>11</v>
      </c>
      <c r="B26" s="45"/>
      <c r="C26" s="45">
        <v>46680</v>
      </c>
      <c r="D26" s="45"/>
      <c r="J26" s="13"/>
      <c r="K26" s="2"/>
      <c r="L26" s="2"/>
    </row>
    <row r="27" spans="1:12" x14ac:dyDescent="0.25">
      <c r="A27" s="71" t="s">
        <v>11</v>
      </c>
      <c r="B27" s="73">
        <f>B19</f>
        <v>74000</v>
      </c>
      <c r="C27" s="73">
        <f>SUM(C19:C26)</f>
        <v>74000</v>
      </c>
      <c r="D27" s="73">
        <f>B27-C27</f>
        <v>0</v>
      </c>
      <c r="J27" s="13"/>
      <c r="K27" s="2"/>
      <c r="L27" s="2"/>
    </row>
    <row r="28" spans="1:12" x14ac:dyDescent="0.25">
      <c r="A28" s="45"/>
      <c r="B28" s="45"/>
      <c r="C28" s="45"/>
      <c r="D28" s="45"/>
      <c r="J28" s="13"/>
      <c r="K28" s="2"/>
      <c r="L28" s="2"/>
    </row>
    <row r="29" spans="1:12" x14ac:dyDescent="0.25">
      <c r="J29" s="2"/>
      <c r="K29" s="2"/>
      <c r="L29" s="2"/>
    </row>
    <row r="30" spans="1:12" x14ac:dyDescent="0.25">
      <c r="J30" s="2"/>
      <c r="K30" s="2"/>
      <c r="L30" s="2"/>
    </row>
    <row r="31" spans="1:12" x14ac:dyDescent="0.25">
      <c r="J31" s="2"/>
      <c r="K31" s="2"/>
      <c r="L31" s="2"/>
    </row>
    <row r="32" spans="1:12" x14ac:dyDescent="0.25">
      <c r="J32" s="2"/>
      <c r="K32" s="2"/>
      <c r="L32" s="2"/>
    </row>
    <row r="33" spans="10:12" x14ac:dyDescent="0.25">
      <c r="J33" s="2"/>
      <c r="K33" s="2"/>
      <c r="L33" s="2"/>
    </row>
    <row r="34" spans="10:12" x14ac:dyDescent="0.25">
      <c r="J34" s="2"/>
      <c r="K34" s="2"/>
      <c r="L34" s="2"/>
    </row>
    <row r="35" spans="10:12" x14ac:dyDescent="0.25">
      <c r="J35" s="2"/>
      <c r="K35" s="2"/>
      <c r="L35" s="2"/>
    </row>
    <row r="36" spans="10:12" x14ac:dyDescent="0.25">
      <c r="J36" s="2"/>
      <c r="K36" s="2"/>
      <c r="L36" s="2"/>
    </row>
    <row r="37" spans="10:12" x14ac:dyDescent="0.25">
      <c r="J37" s="2"/>
      <c r="K37" s="2"/>
      <c r="L37" s="2"/>
    </row>
  </sheetData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L31"/>
    </sheetView>
  </sheetViews>
  <sheetFormatPr defaultRowHeight="15" x14ac:dyDescent="0.25"/>
  <cols>
    <col min="1" max="1" width="12.140625" customWidth="1"/>
    <col min="2" max="2" width="10.28515625" customWidth="1"/>
    <col min="8" max="8" width="6" customWidth="1"/>
    <col min="9" max="9" width="10.85546875" customWidth="1"/>
    <col min="10" max="10" width="8.28515625" customWidth="1"/>
  </cols>
  <sheetData>
    <row r="1" spans="1:11" ht="29.25" x14ac:dyDescent="0.45">
      <c r="A1" s="2"/>
      <c r="B1" s="42" t="s">
        <v>47</v>
      </c>
      <c r="C1" s="43"/>
      <c r="D1" s="43"/>
      <c r="E1" s="43"/>
      <c r="F1" s="2"/>
      <c r="G1" s="2"/>
      <c r="H1" s="2"/>
      <c r="I1" s="2"/>
      <c r="J1" s="2"/>
      <c r="K1" s="2"/>
    </row>
    <row r="2" spans="1:11" ht="21" x14ac:dyDescent="0.25">
      <c r="A2" s="12"/>
      <c r="B2" s="3" t="s">
        <v>1</v>
      </c>
      <c r="C2" s="3"/>
      <c r="D2" s="3"/>
      <c r="E2" s="12"/>
      <c r="F2" s="2"/>
      <c r="G2" s="2"/>
      <c r="H2" s="2"/>
      <c r="I2" s="2"/>
      <c r="J2" s="2"/>
      <c r="K2" s="2"/>
    </row>
    <row r="3" spans="1:11" ht="21" x14ac:dyDescent="0.25">
      <c r="A3" s="35"/>
      <c r="B3" s="35"/>
      <c r="C3" s="36"/>
      <c r="D3" s="36"/>
      <c r="E3" s="37" t="s">
        <v>132</v>
      </c>
      <c r="F3" s="36"/>
      <c r="G3" s="36"/>
      <c r="H3" s="38"/>
      <c r="I3" s="38"/>
      <c r="J3" s="2"/>
      <c r="K3" s="2"/>
    </row>
    <row r="4" spans="1:11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9</v>
      </c>
      <c r="G4" s="5" t="s">
        <v>10</v>
      </c>
      <c r="H4" s="45"/>
      <c r="I4" s="45" t="s">
        <v>11</v>
      </c>
      <c r="J4" s="5" t="s">
        <v>72</v>
      </c>
      <c r="K4" s="5" t="s">
        <v>36</v>
      </c>
    </row>
    <row r="5" spans="1:11" x14ac:dyDescent="0.25">
      <c r="A5" s="6" t="s">
        <v>46</v>
      </c>
      <c r="B5" s="7">
        <v>10</v>
      </c>
      <c r="C5" s="9"/>
      <c r="D5" s="9"/>
      <c r="E5" s="10"/>
      <c r="F5" s="9">
        <v>9000</v>
      </c>
      <c r="G5" s="9">
        <v>9000</v>
      </c>
      <c r="H5" s="45"/>
      <c r="I5" s="54">
        <f>G5+H5</f>
        <v>9000</v>
      </c>
      <c r="J5" s="45">
        <v>0</v>
      </c>
      <c r="K5" s="54"/>
    </row>
    <row r="6" spans="1:11" x14ac:dyDescent="0.25">
      <c r="A6" s="6" t="s">
        <v>14</v>
      </c>
      <c r="B6" s="7">
        <v>2</v>
      </c>
      <c r="C6" s="9"/>
      <c r="D6" s="9"/>
      <c r="E6" s="10"/>
      <c r="F6" s="9">
        <v>9000</v>
      </c>
      <c r="G6" s="9">
        <v>9000</v>
      </c>
      <c r="H6" s="45"/>
      <c r="I6" s="54">
        <v>9000</v>
      </c>
      <c r="J6" s="45">
        <v>0</v>
      </c>
      <c r="K6" s="54"/>
    </row>
    <row r="7" spans="1:11" x14ac:dyDescent="0.25">
      <c r="A7" s="6" t="s">
        <v>15</v>
      </c>
      <c r="B7" s="7">
        <v>3</v>
      </c>
      <c r="C7" s="9"/>
      <c r="D7" s="9"/>
      <c r="E7" s="10"/>
      <c r="F7" s="9">
        <v>8000</v>
      </c>
      <c r="G7" s="9">
        <v>8000</v>
      </c>
      <c r="H7" s="45"/>
      <c r="I7" s="54">
        <v>8000</v>
      </c>
      <c r="J7" s="45">
        <v>0</v>
      </c>
      <c r="K7" s="54"/>
    </row>
    <row r="8" spans="1:11" x14ac:dyDescent="0.25">
      <c r="A8" s="6" t="s">
        <v>16</v>
      </c>
      <c r="B8" s="7">
        <v>4</v>
      </c>
      <c r="C8" s="9"/>
      <c r="D8" s="9"/>
      <c r="E8" s="10"/>
      <c r="F8" s="9">
        <v>8000</v>
      </c>
      <c r="G8" s="9">
        <v>8000</v>
      </c>
      <c r="H8" s="45"/>
      <c r="I8" s="54">
        <f>G8+H8</f>
        <v>8000</v>
      </c>
      <c r="J8" s="45">
        <v>0</v>
      </c>
      <c r="K8" s="54"/>
    </row>
    <row r="9" spans="1:11" x14ac:dyDescent="0.25">
      <c r="A9" s="6" t="s">
        <v>17</v>
      </c>
      <c r="B9" s="7">
        <v>5</v>
      </c>
      <c r="C9" s="9"/>
      <c r="D9" s="9"/>
      <c r="E9" s="10"/>
      <c r="F9" s="9">
        <v>8000</v>
      </c>
      <c r="G9" s="9">
        <v>8000</v>
      </c>
      <c r="H9" s="45"/>
      <c r="I9" s="54">
        <v>8000</v>
      </c>
      <c r="J9" s="45">
        <v>0</v>
      </c>
      <c r="K9" s="54"/>
    </row>
    <row r="10" spans="1:11" x14ac:dyDescent="0.25">
      <c r="A10" s="6" t="s">
        <v>109</v>
      </c>
      <c r="B10" s="7">
        <v>6</v>
      </c>
      <c r="C10" s="9"/>
      <c r="D10" s="9"/>
      <c r="E10" s="10"/>
      <c r="F10" s="9">
        <v>2500</v>
      </c>
      <c r="G10" s="9">
        <v>2500</v>
      </c>
      <c r="H10" s="45"/>
      <c r="I10" s="54">
        <v>2500</v>
      </c>
      <c r="J10" s="45">
        <v>0</v>
      </c>
      <c r="K10" s="54"/>
    </row>
    <row r="11" spans="1:11" x14ac:dyDescent="0.25">
      <c r="A11" s="6" t="s">
        <v>131</v>
      </c>
      <c r="B11" s="7">
        <v>7</v>
      </c>
      <c r="C11" s="9"/>
      <c r="D11" s="9"/>
      <c r="E11" s="10"/>
      <c r="F11" s="9">
        <v>9000</v>
      </c>
      <c r="G11" s="9">
        <v>9000</v>
      </c>
      <c r="H11" s="45"/>
      <c r="I11" s="62">
        <v>9000</v>
      </c>
      <c r="J11" s="45"/>
      <c r="K11" s="54"/>
    </row>
    <row r="12" spans="1:11" x14ac:dyDescent="0.25">
      <c r="A12" s="6" t="s">
        <v>20</v>
      </c>
      <c r="B12" s="7">
        <v>9</v>
      </c>
      <c r="C12" s="9"/>
      <c r="D12" s="9"/>
      <c r="E12" s="10"/>
      <c r="F12" s="9">
        <v>9000</v>
      </c>
      <c r="G12" s="9">
        <v>9000</v>
      </c>
      <c r="H12" s="45"/>
      <c r="I12" s="54">
        <f>G12+H12</f>
        <v>9000</v>
      </c>
      <c r="J12" s="45"/>
      <c r="K12" s="54"/>
    </row>
    <row r="13" spans="1:11" x14ac:dyDescent="0.25">
      <c r="A13" s="6" t="s">
        <v>109</v>
      </c>
      <c r="B13" s="2"/>
      <c r="C13" s="2"/>
      <c r="D13" s="2"/>
      <c r="E13" s="2"/>
      <c r="F13" s="63">
        <v>9000</v>
      </c>
      <c r="G13" s="63">
        <v>9000</v>
      </c>
      <c r="H13" s="2"/>
      <c r="I13" s="62">
        <v>9000</v>
      </c>
      <c r="J13" s="45"/>
      <c r="K13" s="54"/>
    </row>
    <row r="14" spans="1:11" x14ac:dyDescent="0.25">
      <c r="A14" s="64" t="s">
        <v>109</v>
      </c>
      <c r="B14" s="7">
        <v>11</v>
      </c>
      <c r="C14" s="9"/>
      <c r="D14" s="9"/>
      <c r="E14" s="10"/>
      <c r="F14" s="9">
        <v>2500</v>
      </c>
      <c r="G14" s="9">
        <v>2500</v>
      </c>
      <c r="H14" s="45"/>
      <c r="I14" s="54">
        <v>2500</v>
      </c>
      <c r="J14" s="45">
        <v>0</v>
      </c>
      <c r="K14" s="54"/>
    </row>
    <row r="15" spans="1:11" x14ac:dyDescent="0.25">
      <c r="A15" s="14"/>
      <c r="B15" s="15"/>
      <c r="C15" s="16">
        <v>0</v>
      </c>
      <c r="D15" s="16">
        <v>0</v>
      </c>
      <c r="E15" s="17"/>
      <c r="F15" s="18">
        <f>SUM(F5:F14)</f>
        <v>74000</v>
      </c>
      <c r="G15" s="18">
        <f>AVERAGE(G5:G14)</f>
        <v>7400</v>
      </c>
      <c r="H15" s="45"/>
      <c r="I15" s="54">
        <f>SUM(I5:I14)</f>
        <v>74000</v>
      </c>
      <c r="J15" s="45">
        <f>SUM(J5:J14)</f>
        <v>0</v>
      </c>
      <c r="K15" s="54"/>
    </row>
    <row r="16" spans="1:11" ht="23.25" x14ac:dyDescent="0.35">
      <c r="A16" s="67" t="s">
        <v>119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3.25" x14ac:dyDescent="0.35">
      <c r="A17" s="68" t="s">
        <v>120</v>
      </c>
      <c r="B17" s="68" t="s">
        <v>121</v>
      </c>
      <c r="C17" s="68" t="s">
        <v>122</v>
      </c>
      <c r="D17" s="68" t="s">
        <v>82</v>
      </c>
      <c r="E17" s="2"/>
      <c r="F17" s="2"/>
      <c r="G17" s="2"/>
      <c r="H17" s="2"/>
      <c r="I17" s="2"/>
      <c r="J17" s="2"/>
      <c r="K17" s="2"/>
    </row>
    <row r="18" spans="1:11" x14ac:dyDescent="0.25">
      <c r="A18" s="45" t="s">
        <v>123</v>
      </c>
      <c r="B18" s="69">
        <v>74000</v>
      </c>
      <c r="C18" s="45"/>
      <c r="D18" s="45"/>
      <c r="E18" s="2"/>
      <c r="F18" s="2"/>
      <c r="G18" s="2"/>
      <c r="H18" s="2"/>
      <c r="I18" s="2"/>
      <c r="J18" s="2"/>
      <c r="K18" s="2"/>
    </row>
    <row r="19" spans="1:11" x14ac:dyDescent="0.25">
      <c r="A19" s="45" t="s">
        <v>124</v>
      </c>
      <c r="B19" s="70">
        <v>0.08</v>
      </c>
      <c r="C19" s="69">
        <f>B18*B19</f>
        <v>5920</v>
      </c>
      <c r="D19" s="45"/>
      <c r="E19" s="2"/>
      <c r="F19" s="2"/>
      <c r="G19" s="2"/>
      <c r="H19" s="2"/>
      <c r="I19" s="2"/>
      <c r="J19" s="2"/>
      <c r="K19" s="2"/>
    </row>
    <row r="20" spans="1:11" x14ac:dyDescent="0.25">
      <c r="A20" s="71" t="s">
        <v>125</v>
      </c>
      <c r="B20" s="45"/>
      <c r="C20" s="45"/>
      <c r="D20" s="45"/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133</v>
      </c>
      <c r="B21" s="45"/>
      <c r="C21" s="45">
        <v>900</v>
      </c>
      <c r="D21" s="45"/>
      <c r="E21" s="2"/>
      <c r="F21" s="2"/>
      <c r="G21" s="2"/>
      <c r="H21" s="2"/>
      <c r="I21" s="2"/>
      <c r="J21" s="2"/>
      <c r="K21" s="2"/>
    </row>
    <row r="22" spans="1:11" x14ac:dyDescent="0.25">
      <c r="A22" s="72" t="s">
        <v>128</v>
      </c>
      <c r="B22" s="45"/>
      <c r="C22" s="45">
        <v>9000</v>
      </c>
      <c r="D22" s="45"/>
      <c r="E22" s="2"/>
      <c r="F22" s="2"/>
      <c r="G22" s="2"/>
      <c r="H22" s="2"/>
      <c r="I22" s="13"/>
      <c r="J22" s="2"/>
      <c r="K22" s="2"/>
    </row>
    <row r="23" spans="1:11" s="2" customFormat="1" x14ac:dyDescent="0.25">
      <c r="A23" s="72" t="s">
        <v>130</v>
      </c>
      <c r="B23" s="45"/>
      <c r="C23" s="45">
        <v>8000</v>
      </c>
      <c r="D23" s="45"/>
      <c r="I23" s="13"/>
    </row>
    <row r="24" spans="1:11" x14ac:dyDescent="0.25">
      <c r="A24" s="45" t="s">
        <v>11</v>
      </c>
      <c r="B24" s="45"/>
      <c r="C24" s="45"/>
      <c r="D24" s="45"/>
      <c r="E24" s="2"/>
      <c r="F24" s="2"/>
      <c r="G24" s="2"/>
      <c r="H24" s="2"/>
      <c r="I24" s="13"/>
      <c r="J24" s="2"/>
      <c r="K24" s="2"/>
    </row>
    <row r="25" spans="1:11" x14ac:dyDescent="0.25">
      <c r="A25" s="71" t="s">
        <v>11</v>
      </c>
      <c r="B25" s="73">
        <f>B18</f>
        <v>74000</v>
      </c>
      <c r="C25" s="73">
        <f>SUM(C21:C24)</f>
        <v>17900</v>
      </c>
      <c r="D25" s="73">
        <f>B25-C25</f>
        <v>56100</v>
      </c>
      <c r="E25" s="2"/>
      <c r="F25" s="2"/>
      <c r="G25" s="2"/>
      <c r="H25" s="2"/>
      <c r="I25" s="13"/>
      <c r="J25" s="2"/>
      <c r="K25" s="2"/>
    </row>
    <row r="26" spans="1:11" x14ac:dyDescent="0.25">
      <c r="A26" s="45"/>
      <c r="B26" s="45"/>
      <c r="C26" s="45"/>
      <c r="D26" s="45"/>
      <c r="E26" s="2"/>
      <c r="F26" s="2"/>
      <c r="G26" s="2"/>
      <c r="H26" s="2"/>
      <c r="I26" s="13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K40"/>
    </sheetView>
  </sheetViews>
  <sheetFormatPr defaultRowHeight="15" x14ac:dyDescent="0.25"/>
  <cols>
    <col min="1" max="1" width="17.42578125" customWidth="1"/>
    <col min="5" max="5" width="10.5703125" bestFit="1" customWidth="1"/>
    <col min="8" max="8" width="9.85546875" bestFit="1" customWidth="1"/>
    <col min="9" max="9" width="11" customWidth="1"/>
  </cols>
  <sheetData>
    <row r="1" spans="1:12" ht="29.25" x14ac:dyDescent="0.45">
      <c r="A1" s="2"/>
      <c r="B1" s="42" t="s">
        <v>47</v>
      </c>
      <c r="C1" s="43"/>
      <c r="D1" s="43"/>
      <c r="E1" s="43"/>
      <c r="F1" s="2"/>
      <c r="G1" s="2"/>
      <c r="H1" s="2"/>
      <c r="I1" s="2"/>
      <c r="J1" s="2"/>
      <c r="K1" s="2"/>
      <c r="L1" s="2"/>
    </row>
    <row r="2" spans="1:12" ht="21" x14ac:dyDescent="0.25">
      <c r="A2" s="12"/>
      <c r="B2" s="3" t="s">
        <v>1</v>
      </c>
      <c r="C2" s="3"/>
      <c r="D2" s="3"/>
      <c r="E2" s="12"/>
      <c r="F2" s="2"/>
      <c r="G2" s="2"/>
      <c r="H2" s="2"/>
      <c r="I2" s="2"/>
      <c r="J2" s="2"/>
      <c r="K2" s="2"/>
      <c r="L2" s="2"/>
    </row>
    <row r="3" spans="1:12" ht="21" x14ac:dyDescent="0.25">
      <c r="A3" s="35"/>
      <c r="B3" s="35"/>
      <c r="C3" s="36"/>
      <c r="D3" s="36"/>
      <c r="E3" s="37" t="s">
        <v>142</v>
      </c>
      <c r="F3" s="36"/>
      <c r="G3" s="36"/>
      <c r="H3" s="38"/>
      <c r="I3" s="38"/>
      <c r="J3" s="2"/>
      <c r="K3" s="2"/>
      <c r="L3" s="2"/>
    </row>
    <row r="4" spans="1:12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9</v>
      </c>
      <c r="G4" s="5" t="s">
        <v>10</v>
      </c>
      <c r="H4" s="45"/>
      <c r="I4" s="45" t="s">
        <v>11</v>
      </c>
      <c r="J4" s="5" t="s">
        <v>72</v>
      </c>
      <c r="K4" s="5" t="s">
        <v>36</v>
      </c>
      <c r="L4" s="2"/>
    </row>
    <row r="5" spans="1:12" x14ac:dyDescent="0.25">
      <c r="A5" s="6" t="s">
        <v>46</v>
      </c>
      <c r="B5" s="7">
        <v>10</v>
      </c>
      <c r="C5" s="9"/>
      <c r="D5" s="9"/>
      <c r="E5" s="10"/>
      <c r="F5" s="9">
        <v>9500</v>
      </c>
      <c r="G5" s="9">
        <v>9000</v>
      </c>
      <c r="H5" s="45"/>
      <c r="I5" s="54">
        <f>G5+H5</f>
        <v>9000</v>
      </c>
      <c r="J5" s="45">
        <v>0</v>
      </c>
      <c r="K5" s="54"/>
      <c r="L5" s="2"/>
    </row>
    <row r="6" spans="1:12" x14ac:dyDescent="0.25">
      <c r="A6" s="6" t="s">
        <v>14</v>
      </c>
      <c r="B6" s="7">
        <v>2</v>
      </c>
      <c r="C6" s="9"/>
      <c r="D6" s="9"/>
      <c r="E6" s="10"/>
      <c r="F6" s="9">
        <v>9000</v>
      </c>
      <c r="G6" s="9">
        <v>9000</v>
      </c>
      <c r="H6" s="45"/>
      <c r="I6" s="54">
        <v>9000</v>
      </c>
      <c r="J6" s="45">
        <v>0</v>
      </c>
      <c r="K6" s="54"/>
      <c r="L6" s="2"/>
    </row>
    <row r="7" spans="1:12" x14ac:dyDescent="0.25">
      <c r="A7" s="6" t="s">
        <v>15</v>
      </c>
      <c r="B7" s="7">
        <v>3</v>
      </c>
      <c r="C7" s="9"/>
      <c r="D7" s="9"/>
      <c r="E7" s="10">
        <v>16000</v>
      </c>
      <c r="F7" s="9">
        <v>8000</v>
      </c>
      <c r="G7" s="9">
        <v>8000</v>
      </c>
      <c r="H7" s="45"/>
      <c r="I7" s="54">
        <v>8000</v>
      </c>
      <c r="J7" s="45">
        <v>0</v>
      </c>
      <c r="K7" s="54"/>
      <c r="L7" s="2"/>
    </row>
    <row r="8" spans="1:12" x14ac:dyDescent="0.25">
      <c r="A8" s="6" t="s">
        <v>16</v>
      </c>
      <c r="B8" s="7">
        <v>4</v>
      </c>
      <c r="C8" s="9"/>
      <c r="D8" s="9"/>
      <c r="E8" s="10"/>
      <c r="F8" s="9">
        <v>8000</v>
      </c>
      <c r="G8" s="9">
        <v>8000</v>
      </c>
      <c r="H8" s="45"/>
      <c r="I8" s="54">
        <f>G8+H8</f>
        <v>8000</v>
      </c>
      <c r="J8" s="45">
        <v>0</v>
      </c>
      <c r="K8" s="54"/>
      <c r="L8" s="2"/>
    </row>
    <row r="9" spans="1:12" x14ac:dyDescent="0.25">
      <c r="A9" s="6" t="s">
        <v>17</v>
      </c>
      <c r="B9" s="7">
        <v>5</v>
      </c>
      <c r="C9" s="9"/>
      <c r="D9" s="9"/>
      <c r="E9" s="10"/>
      <c r="F9" s="9">
        <v>8000</v>
      </c>
      <c r="G9" s="9">
        <v>8000</v>
      </c>
      <c r="H9" s="45"/>
      <c r="I9" s="54">
        <v>8000</v>
      </c>
      <c r="J9" s="45">
        <v>0</v>
      </c>
      <c r="K9" s="54"/>
      <c r="L9" s="2"/>
    </row>
    <row r="10" spans="1:12" x14ac:dyDescent="0.25">
      <c r="A10" s="6" t="s">
        <v>109</v>
      </c>
      <c r="B10" s="7">
        <v>6</v>
      </c>
      <c r="C10" s="9"/>
      <c r="D10" s="9"/>
      <c r="E10" s="10"/>
      <c r="F10" s="9">
        <v>2500</v>
      </c>
      <c r="G10" s="9">
        <v>2500</v>
      </c>
      <c r="H10" s="45"/>
      <c r="I10" s="54">
        <v>2500</v>
      </c>
      <c r="J10" s="45">
        <v>0</v>
      </c>
      <c r="K10" s="54"/>
      <c r="L10" s="2"/>
    </row>
    <row r="11" spans="1:12" x14ac:dyDescent="0.25">
      <c r="A11" s="6" t="s">
        <v>131</v>
      </c>
      <c r="B11" s="7">
        <v>7</v>
      </c>
      <c r="C11" s="9"/>
      <c r="D11" s="9"/>
      <c r="E11" s="10"/>
      <c r="F11" s="9">
        <v>9000</v>
      </c>
      <c r="G11" s="9">
        <v>9000</v>
      </c>
      <c r="H11" s="45"/>
      <c r="I11" s="62">
        <v>9000</v>
      </c>
      <c r="J11" s="45"/>
      <c r="K11" s="54"/>
      <c r="L11" s="2"/>
    </row>
    <row r="12" spans="1:12" x14ac:dyDescent="0.25">
      <c r="A12" s="6" t="s">
        <v>20</v>
      </c>
      <c r="B12" s="7">
        <v>9</v>
      </c>
      <c r="C12" s="9"/>
      <c r="D12" s="9"/>
      <c r="E12" s="10"/>
      <c r="F12" s="9">
        <v>9000</v>
      </c>
      <c r="G12" s="9">
        <v>9000</v>
      </c>
      <c r="H12" s="45"/>
      <c r="I12" s="54">
        <f>G12+H12</f>
        <v>9000</v>
      </c>
      <c r="J12" s="45"/>
      <c r="K12" s="54"/>
      <c r="L12" s="2"/>
    </row>
    <row r="13" spans="1:12" x14ac:dyDescent="0.25">
      <c r="A13" s="6" t="s">
        <v>109</v>
      </c>
      <c r="B13" s="2"/>
      <c r="C13" s="2"/>
      <c r="D13" s="2"/>
      <c r="E13" s="2"/>
      <c r="F13" s="63">
        <v>9000</v>
      </c>
      <c r="G13" s="63">
        <v>9000</v>
      </c>
      <c r="H13" s="2"/>
      <c r="I13" s="62">
        <v>9000</v>
      </c>
      <c r="J13" s="45"/>
      <c r="K13" s="54"/>
      <c r="L13" s="2"/>
    </row>
    <row r="14" spans="1:12" x14ac:dyDescent="0.25">
      <c r="A14" s="64" t="s">
        <v>109</v>
      </c>
      <c r="B14" s="7">
        <v>11</v>
      </c>
      <c r="C14" s="9"/>
      <c r="D14" s="9"/>
      <c r="E14" s="10"/>
      <c r="F14" s="9">
        <v>2500</v>
      </c>
      <c r="G14" s="9">
        <v>2500</v>
      </c>
      <c r="H14" s="45"/>
      <c r="I14" s="54">
        <v>2500</v>
      </c>
      <c r="J14" s="45">
        <v>0</v>
      </c>
      <c r="K14" s="54"/>
      <c r="L14" s="2"/>
    </row>
    <row r="15" spans="1:12" x14ac:dyDescent="0.25">
      <c r="A15" s="14"/>
      <c r="B15" s="15"/>
      <c r="C15" s="16">
        <v>0</v>
      </c>
      <c r="D15" s="16">
        <v>0</v>
      </c>
      <c r="E15" s="17"/>
      <c r="F15" s="18">
        <f>SUM(F5:F14)</f>
        <v>74500</v>
      </c>
      <c r="G15" s="18">
        <f>AVERAGE(G5:G14)</f>
        <v>7400</v>
      </c>
      <c r="H15" s="45"/>
      <c r="I15" s="54">
        <f>SUM(I5:I14)</f>
        <v>74000</v>
      </c>
      <c r="J15" s="45">
        <f>SUM(J5:J14)</f>
        <v>0</v>
      </c>
      <c r="K15" s="54"/>
      <c r="L15" s="2"/>
    </row>
    <row r="16" spans="1:12" ht="23.25" x14ac:dyDescent="0.35">
      <c r="A16" s="67" t="s">
        <v>119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23.25" x14ac:dyDescent="0.35">
      <c r="A17" s="68" t="s">
        <v>120</v>
      </c>
      <c r="B17" s="68" t="s">
        <v>121</v>
      </c>
      <c r="C17" s="68" t="s">
        <v>122</v>
      </c>
      <c r="D17" s="68" t="s">
        <v>82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45" t="s">
        <v>123</v>
      </c>
      <c r="B18" s="69">
        <f>F15</f>
        <v>74500</v>
      </c>
      <c r="C18" s="45"/>
      <c r="D18" s="45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45" t="s">
        <v>124</v>
      </c>
      <c r="B19" s="70">
        <v>0.08</v>
      </c>
      <c r="C19" s="69">
        <f>B18*B19</f>
        <v>5960</v>
      </c>
      <c r="D19" s="45"/>
      <c r="E19" s="76" t="s">
        <v>136</v>
      </c>
      <c r="F19" s="76"/>
      <c r="G19" s="13" t="s">
        <v>137</v>
      </c>
      <c r="J19" s="13" t="s">
        <v>138</v>
      </c>
      <c r="K19" s="2"/>
      <c r="L19" s="2"/>
    </row>
    <row r="20" spans="1:12" x14ac:dyDescent="0.25">
      <c r="A20" s="71" t="s">
        <v>125</v>
      </c>
      <c r="B20" s="45"/>
      <c r="C20" s="45"/>
      <c r="D20" s="45"/>
      <c r="E20" s="13" t="s">
        <v>140</v>
      </c>
      <c r="F20" s="13"/>
      <c r="G20" s="13" t="s">
        <v>139</v>
      </c>
      <c r="J20" s="13" t="s">
        <v>141</v>
      </c>
      <c r="K20" s="2"/>
      <c r="L20" s="2"/>
    </row>
    <row r="21" spans="1:12" x14ac:dyDescent="0.25">
      <c r="A21" s="2" t="s">
        <v>133</v>
      </c>
      <c r="B21" s="45"/>
      <c r="C21" s="45">
        <v>900</v>
      </c>
      <c r="D21" s="45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75" t="s">
        <v>128</v>
      </c>
      <c r="B22" s="74"/>
      <c r="C22" s="45">
        <v>9000</v>
      </c>
      <c r="D22" s="45"/>
      <c r="E22" s="2"/>
      <c r="F22" s="2"/>
      <c r="G22" s="2"/>
      <c r="H22" s="2"/>
      <c r="I22" s="13"/>
      <c r="J22" s="2"/>
      <c r="K22" s="2"/>
      <c r="L22" s="2"/>
    </row>
    <row r="23" spans="1:12" x14ac:dyDescent="0.25">
      <c r="A23" s="75" t="s">
        <v>130</v>
      </c>
      <c r="B23" s="45"/>
      <c r="C23" s="45">
        <v>8000</v>
      </c>
      <c r="D23" s="45"/>
      <c r="E23" s="2"/>
      <c r="F23" s="2"/>
      <c r="G23" s="2"/>
      <c r="H23" s="2"/>
      <c r="I23" s="13"/>
      <c r="J23" s="2"/>
      <c r="K23" s="2"/>
      <c r="L23" s="2"/>
    </row>
    <row r="24" spans="1:12" x14ac:dyDescent="0.25">
      <c r="A24" s="75" t="s">
        <v>134</v>
      </c>
      <c r="B24" s="45"/>
      <c r="C24" s="72">
        <v>8000</v>
      </c>
      <c r="D24" s="45"/>
      <c r="E24" s="2"/>
      <c r="F24" s="2"/>
      <c r="G24" s="2"/>
      <c r="H24" s="2"/>
      <c r="I24" s="13"/>
      <c r="J24" s="2"/>
      <c r="K24" s="2"/>
      <c r="L24" s="2"/>
    </row>
    <row r="25" spans="1:12" s="2" customFormat="1" x14ac:dyDescent="0.25">
      <c r="A25" s="75" t="s">
        <v>135</v>
      </c>
      <c r="B25" s="45"/>
      <c r="C25" s="72">
        <v>8000</v>
      </c>
      <c r="D25" s="45"/>
      <c r="I25" s="13"/>
    </row>
    <row r="26" spans="1:12" x14ac:dyDescent="0.25">
      <c r="A26" s="45" t="s">
        <v>11</v>
      </c>
      <c r="B26" s="45"/>
      <c r="C26" s="45"/>
      <c r="D26" s="45"/>
      <c r="E26" s="2"/>
      <c r="F26" s="2"/>
      <c r="G26" s="2"/>
      <c r="H26" s="2"/>
      <c r="I26" s="13"/>
      <c r="J26" s="2"/>
      <c r="K26" s="2"/>
      <c r="L26" s="2"/>
    </row>
    <row r="27" spans="1:12" x14ac:dyDescent="0.25">
      <c r="A27" s="71" t="s">
        <v>11</v>
      </c>
      <c r="B27" s="73">
        <f>B18</f>
        <v>74500</v>
      </c>
      <c r="C27" s="73">
        <f>SUM(C19:C26)</f>
        <v>39860</v>
      </c>
      <c r="D27" s="73">
        <f>B27-C27</f>
        <v>34640</v>
      </c>
      <c r="E27" s="2"/>
    </row>
    <row r="28" spans="1:12" x14ac:dyDescent="0.25">
      <c r="A28" s="45"/>
      <c r="B28" s="45"/>
      <c r="C28" s="45"/>
      <c r="D28" s="45"/>
      <c r="E28" s="2"/>
    </row>
    <row r="29" spans="1:12" x14ac:dyDescent="0.25">
      <c r="A29" s="2"/>
      <c r="B29" s="2"/>
      <c r="C29" s="2"/>
      <c r="D29" s="2"/>
      <c r="E29" s="2"/>
    </row>
    <row r="30" spans="1:12" x14ac:dyDescent="0.25">
      <c r="H30" s="2"/>
      <c r="I30" s="2"/>
      <c r="J30" s="2"/>
      <c r="K30" s="2"/>
      <c r="L30" s="2"/>
    </row>
    <row r="31" spans="1:12" x14ac:dyDescent="0.25"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K35"/>
    </sheetView>
  </sheetViews>
  <sheetFormatPr defaultRowHeight="15" x14ac:dyDescent="0.25"/>
  <cols>
    <col min="1" max="1" width="16.42578125" customWidth="1"/>
    <col min="3" max="3" width="10.140625" customWidth="1"/>
    <col min="4" max="4" width="11.5703125" customWidth="1"/>
    <col min="5" max="5" width="11.42578125" customWidth="1"/>
    <col min="6" max="6" width="12.85546875" customWidth="1"/>
    <col min="9" max="9" width="13.85546875" customWidth="1"/>
  </cols>
  <sheetData>
    <row r="1" spans="1:11" ht="29.25" x14ac:dyDescent="0.45">
      <c r="A1" s="2"/>
      <c r="B1" s="42" t="s">
        <v>47</v>
      </c>
      <c r="C1" s="43"/>
      <c r="D1" s="43"/>
      <c r="E1" s="43"/>
      <c r="F1" s="2"/>
      <c r="G1" s="2"/>
      <c r="H1" s="2"/>
      <c r="I1" s="2"/>
      <c r="J1" s="2"/>
      <c r="K1" s="2"/>
    </row>
    <row r="2" spans="1:11" ht="21" x14ac:dyDescent="0.25">
      <c r="A2" s="12"/>
      <c r="B2" s="3" t="s">
        <v>1</v>
      </c>
      <c r="C2" s="3"/>
      <c r="D2" s="3"/>
      <c r="E2" s="12"/>
      <c r="F2" s="2"/>
      <c r="G2" s="2"/>
      <c r="H2" s="2"/>
      <c r="I2" s="2"/>
      <c r="J2" s="2"/>
      <c r="K2" s="2"/>
    </row>
    <row r="3" spans="1:11" ht="21" x14ac:dyDescent="0.25">
      <c r="A3" s="35"/>
      <c r="B3" s="35"/>
      <c r="C3" s="36"/>
      <c r="D3" s="36"/>
      <c r="E3" s="37" t="s">
        <v>142</v>
      </c>
      <c r="F3" s="36"/>
      <c r="G3" s="36"/>
      <c r="H3" s="38"/>
      <c r="I3" s="38"/>
      <c r="J3" s="2"/>
      <c r="K3" s="2"/>
    </row>
    <row r="4" spans="1:11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9</v>
      </c>
      <c r="G4" s="5" t="s">
        <v>10</v>
      </c>
      <c r="H4" s="45"/>
      <c r="I4" s="45" t="s">
        <v>11</v>
      </c>
      <c r="J4" s="5" t="s">
        <v>72</v>
      </c>
      <c r="K4" s="5" t="s">
        <v>36</v>
      </c>
    </row>
    <row r="5" spans="1:11" x14ac:dyDescent="0.25">
      <c r="A5" s="6" t="s">
        <v>46</v>
      </c>
      <c r="B5" s="7">
        <v>10</v>
      </c>
      <c r="C5" s="9"/>
      <c r="D5" s="9"/>
      <c r="E5" s="10"/>
      <c r="F5" s="9">
        <v>9500</v>
      </c>
      <c r="G5" s="9">
        <v>9000</v>
      </c>
      <c r="H5" s="45"/>
      <c r="I5" s="54">
        <f>G5+H5</f>
        <v>9000</v>
      </c>
      <c r="J5" s="45">
        <v>0</v>
      </c>
      <c r="K5" s="54"/>
    </row>
    <row r="6" spans="1:11" x14ac:dyDescent="0.25">
      <c r="A6" s="6" t="s">
        <v>14</v>
      </c>
      <c r="B6" s="7">
        <v>2</v>
      </c>
      <c r="C6" s="9"/>
      <c r="D6" s="9"/>
      <c r="E6" s="10"/>
      <c r="F6" s="9">
        <v>9000</v>
      </c>
      <c r="G6" s="9">
        <v>9000</v>
      </c>
      <c r="H6" s="45"/>
      <c r="I6" s="54">
        <v>9000</v>
      </c>
      <c r="J6" s="45">
        <v>0</v>
      </c>
      <c r="K6" s="54"/>
    </row>
    <row r="7" spans="1:11" x14ac:dyDescent="0.25">
      <c r="A7" s="6" t="s">
        <v>15</v>
      </c>
      <c r="B7" s="7">
        <v>3</v>
      </c>
      <c r="C7" s="9"/>
      <c r="D7" s="9"/>
      <c r="E7" s="10">
        <v>16000</v>
      </c>
      <c r="F7" s="9">
        <v>8000</v>
      </c>
      <c r="G7" s="9">
        <v>8000</v>
      </c>
      <c r="H7" s="45"/>
      <c r="I7" s="54">
        <v>8000</v>
      </c>
      <c r="J7" s="45">
        <v>0</v>
      </c>
      <c r="K7" s="54"/>
    </row>
    <row r="8" spans="1:11" x14ac:dyDescent="0.25">
      <c r="A8" s="6" t="s">
        <v>16</v>
      </c>
      <c r="B8" s="7">
        <v>4</v>
      </c>
      <c r="C8" s="9"/>
      <c r="D8" s="9"/>
      <c r="E8" s="10"/>
      <c r="F8" s="9">
        <v>8000</v>
      </c>
      <c r="G8" s="9">
        <v>8000</v>
      </c>
      <c r="H8" s="45"/>
      <c r="I8" s="54">
        <f>G8+H8</f>
        <v>8000</v>
      </c>
      <c r="J8" s="45">
        <v>0</v>
      </c>
      <c r="K8" s="54"/>
    </row>
    <row r="9" spans="1:11" x14ac:dyDescent="0.25">
      <c r="A9" s="6" t="s">
        <v>17</v>
      </c>
      <c r="B9" s="7">
        <v>5</v>
      </c>
      <c r="C9" s="9"/>
      <c r="D9" s="9"/>
      <c r="E9" s="10"/>
      <c r="F9" s="9">
        <v>8000</v>
      </c>
      <c r="G9" s="9">
        <v>8000</v>
      </c>
      <c r="H9" s="45"/>
      <c r="I9" s="54">
        <v>8000</v>
      </c>
      <c r="J9" s="45">
        <v>0</v>
      </c>
      <c r="K9" s="54"/>
    </row>
    <row r="10" spans="1:11" x14ac:dyDescent="0.25">
      <c r="A10" s="6" t="s">
        <v>109</v>
      </c>
      <c r="B10" s="7">
        <v>6</v>
      </c>
      <c r="C10" s="9"/>
      <c r="D10" s="9"/>
      <c r="E10" s="10"/>
      <c r="F10" s="9">
        <v>2500</v>
      </c>
      <c r="G10" s="9">
        <v>2500</v>
      </c>
      <c r="H10" s="45"/>
      <c r="I10" s="54">
        <v>2500</v>
      </c>
      <c r="J10" s="45">
        <v>0</v>
      </c>
      <c r="K10" s="54"/>
    </row>
    <row r="11" spans="1:11" x14ac:dyDescent="0.25">
      <c r="A11" s="6" t="s">
        <v>131</v>
      </c>
      <c r="B11" s="7">
        <v>7</v>
      </c>
      <c r="C11" s="9"/>
      <c r="D11" s="9"/>
      <c r="E11" s="10"/>
      <c r="F11" s="9">
        <v>9000</v>
      </c>
      <c r="G11" s="9">
        <v>9000</v>
      </c>
      <c r="H11" s="45"/>
      <c r="I11" s="62">
        <v>9000</v>
      </c>
      <c r="J11" s="45"/>
      <c r="K11" s="54"/>
    </row>
    <row r="12" spans="1:11" x14ac:dyDescent="0.25">
      <c r="A12" s="6" t="s">
        <v>20</v>
      </c>
      <c r="B12" s="7">
        <v>9</v>
      </c>
      <c r="C12" s="9"/>
      <c r="D12" s="9"/>
      <c r="E12" s="10"/>
      <c r="F12" s="9">
        <v>9000</v>
      </c>
      <c r="G12" s="9">
        <v>9000</v>
      </c>
      <c r="H12" s="45"/>
      <c r="I12" s="54">
        <f>G12+H12</f>
        <v>9000</v>
      </c>
      <c r="J12" s="45"/>
      <c r="K12" s="54"/>
    </row>
    <row r="13" spans="1:11" x14ac:dyDescent="0.25">
      <c r="A13" s="6" t="s">
        <v>109</v>
      </c>
      <c r="B13" s="2"/>
      <c r="C13" s="2"/>
      <c r="D13" s="2"/>
      <c r="E13" s="2"/>
      <c r="F13" s="63">
        <v>9000</v>
      </c>
      <c r="G13" s="63">
        <v>9000</v>
      </c>
      <c r="H13" s="2"/>
      <c r="I13" s="62">
        <v>9000</v>
      </c>
      <c r="J13" s="45"/>
      <c r="K13" s="54"/>
    </row>
    <row r="14" spans="1:11" x14ac:dyDescent="0.25">
      <c r="A14" s="64" t="s">
        <v>109</v>
      </c>
      <c r="B14" s="7">
        <v>11</v>
      </c>
      <c r="C14" s="9"/>
      <c r="D14" s="9"/>
      <c r="E14" s="10"/>
      <c r="F14" s="9">
        <v>2500</v>
      </c>
      <c r="G14" s="9">
        <v>2500</v>
      </c>
      <c r="H14" s="45"/>
      <c r="I14" s="54">
        <v>2500</v>
      </c>
      <c r="J14" s="45">
        <v>0</v>
      </c>
      <c r="K14" s="54"/>
    </row>
    <row r="15" spans="1:11" x14ac:dyDescent="0.25">
      <c r="A15" s="14"/>
      <c r="B15" s="15"/>
      <c r="C15" s="16">
        <v>0</v>
      </c>
      <c r="D15" s="16">
        <v>0</v>
      </c>
      <c r="E15" s="17"/>
      <c r="F15" s="18">
        <f>SUM(F5:F14)</f>
        <v>74500</v>
      </c>
      <c r="G15" s="18">
        <f>AVERAGE(G5:G14)</f>
        <v>7400</v>
      </c>
      <c r="H15" s="45"/>
      <c r="I15" s="54">
        <f>SUM(I5:I14)</f>
        <v>74000</v>
      </c>
      <c r="J15" s="45">
        <f>SUM(J5:J14)</f>
        <v>0</v>
      </c>
      <c r="K15" s="54"/>
    </row>
    <row r="16" spans="1:11" ht="23.25" x14ac:dyDescent="0.35">
      <c r="A16" s="67" t="s">
        <v>119</v>
      </c>
      <c r="B16" s="2"/>
      <c r="C16" s="2"/>
      <c r="D16" s="2"/>
      <c r="H16" s="77" t="s">
        <v>143</v>
      </c>
      <c r="I16" s="77"/>
    </row>
    <row r="17" spans="1:11" ht="21.75" customHeight="1" x14ac:dyDescent="0.35">
      <c r="A17" s="68" t="s">
        <v>120</v>
      </c>
      <c r="B17" s="68" t="s">
        <v>121</v>
      </c>
      <c r="C17" s="68" t="s">
        <v>122</v>
      </c>
      <c r="D17" s="68" t="s">
        <v>82</v>
      </c>
      <c r="F17" s="45"/>
      <c r="G17" s="45"/>
      <c r="H17" s="45"/>
      <c r="I17" s="45" t="s">
        <v>157</v>
      </c>
      <c r="J17" s="45"/>
      <c r="K17" s="45"/>
    </row>
    <row r="18" spans="1:11" x14ac:dyDescent="0.25">
      <c r="A18" s="45" t="s">
        <v>123</v>
      </c>
      <c r="B18" s="69">
        <f>F15</f>
        <v>74500</v>
      </c>
      <c r="C18" s="45"/>
      <c r="D18" s="45"/>
      <c r="E18" s="2"/>
      <c r="F18" s="45" t="s">
        <v>144</v>
      </c>
      <c r="G18" s="45">
        <v>4500</v>
      </c>
      <c r="H18" s="45"/>
      <c r="I18" s="45" t="s">
        <v>156</v>
      </c>
      <c r="J18" s="45">
        <v>2650</v>
      </c>
      <c r="K18" s="45"/>
    </row>
    <row r="19" spans="1:11" x14ac:dyDescent="0.25">
      <c r="A19" s="45" t="s">
        <v>124</v>
      </c>
      <c r="B19" s="70">
        <v>0.08</v>
      </c>
      <c r="C19" s="69">
        <f>B18*B19</f>
        <v>5960</v>
      </c>
      <c r="D19" s="45"/>
      <c r="F19" s="45" t="s">
        <v>145</v>
      </c>
      <c r="G19" s="45">
        <v>12000</v>
      </c>
      <c r="H19" s="45"/>
      <c r="I19" s="6" t="s">
        <v>158</v>
      </c>
      <c r="J19" s="45">
        <v>1150</v>
      </c>
      <c r="K19" s="45"/>
    </row>
    <row r="20" spans="1:11" x14ac:dyDescent="0.25">
      <c r="A20" s="71" t="s">
        <v>125</v>
      </c>
      <c r="B20" s="45"/>
      <c r="C20" s="69">
        <f>B18-C19</f>
        <v>68540</v>
      </c>
      <c r="D20" s="45"/>
      <c r="F20" s="45" t="s">
        <v>146</v>
      </c>
      <c r="G20" s="45">
        <v>10000</v>
      </c>
      <c r="H20" s="45"/>
      <c r="I20" s="6" t="s">
        <v>159</v>
      </c>
      <c r="J20" s="45">
        <v>400</v>
      </c>
      <c r="K20" s="45"/>
    </row>
    <row r="21" spans="1:11" x14ac:dyDescent="0.25">
      <c r="A21" s="2" t="s">
        <v>133</v>
      </c>
      <c r="B21" s="45"/>
      <c r="C21" s="45">
        <v>900</v>
      </c>
      <c r="D21" s="45"/>
      <c r="E21" s="2"/>
      <c r="F21" s="45" t="s">
        <v>147</v>
      </c>
      <c r="G21" s="45">
        <v>150</v>
      </c>
      <c r="H21" s="45"/>
      <c r="I21" s="6" t="s">
        <v>160</v>
      </c>
      <c r="J21" s="45">
        <v>300</v>
      </c>
      <c r="K21" s="45"/>
    </row>
    <row r="22" spans="1:11" x14ac:dyDescent="0.25">
      <c r="A22" s="75" t="s">
        <v>128</v>
      </c>
      <c r="B22" s="74"/>
      <c r="C22" s="45">
        <v>9000</v>
      </c>
      <c r="D22" s="45"/>
      <c r="E22" s="2"/>
      <c r="F22" s="45" t="s">
        <v>148</v>
      </c>
      <c r="G22" s="45">
        <v>150</v>
      </c>
      <c r="H22" s="45"/>
      <c r="I22" s="6" t="s">
        <v>161</v>
      </c>
      <c r="J22" s="45">
        <v>8500</v>
      </c>
      <c r="K22" s="45"/>
    </row>
    <row r="23" spans="1:11" x14ac:dyDescent="0.25">
      <c r="A23" s="75" t="s">
        <v>130</v>
      </c>
      <c r="B23" s="45"/>
      <c r="C23" s="45">
        <v>8000</v>
      </c>
      <c r="D23" s="45"/>
      <c r="E23" s="2"/>
      <c r="F23" s="45" t="s">
        <v>149</v>
      </c>
      <c r="G23" s="45">
        <v>9000</v>
      </c>
      <c r="H23" s="45"/>
      <c r="I23" s="6" t="s">
        <v>48</v>
      </c>
      <c r="J23" s="45">
        <v>1000</v>
      </c>
      <c r="K23" s="45"/>
    </row>
    <row r="24" spans="1:11" x14ac:dyDescent="0.25">
      <c r="A24" s="75" t="s">
        <v>134</v>
      </c>
      <c r="B24" s="45"/>
      <c r="C24" s="72">
        <v>8000</v>
      </c>
      <c r="D24" s="45"/>
      <c r="E24" s="2"/>
      <c r="F24" s="45" t="s">
        <v>150</v>
      </c>
      <c r="G24" s="45">
        <v>800</v>
      </c>
      <c r="H24" s="45"/>
      <c r="I24" s="45"/>
      <c r="J24" s="45"/>
      <c r="K24" s="45"/>
    </row>
    <row r="25" spans="1:11" x14ac:dyDescent="0.25">
      <c r="A25" s="75" t="s">
        <v>135</v>
      </c>
      <c r="B25" s="45"/>
      <c r="C25" s="72">
        <v>8000</v>
      </c>
      <c r="D25" s="45"/>
      <c r="E25" s="2"/>
      <c r="F25" s="45" t="s">
        <v>151</v>
      </c>
      <c r="G25" s="45">
        <v>100</v>
      </c>
      <c r="H25" s="45"/>
      <c r="I25" s="45"/>
      <c r="J25" s="45"/>
      <c r="K25" s="45"/>
    </row>
    <row r="26" spans="1:11" x14ac:dyDescent="0.25">
      <c r="A26" s="45" t="s">
        <v>11</v>
      </c>
      <c r="B26" s="45"/>
      <c r="C26" s="45"/>
      <c r="D26" s="45"/>
      <c r="E26" s="2"/>
      <c r="F26" s="45" t="s">
        <v>152</v>
      </c>
      <c r="G26" s="45">
        <v>1000</v>
      </c>
      <c r="H26" s="45"/>
      <c r="I26" s="45"/>
      <c r="J26" s="45"/>
      <c r="K26" s="45"/>
    </row>
    <row r="27" spans="1:11" x14ac:dyDescent="0.25">
      <c r="A27" s="71" t="s">
        <v>11</v>
      </c>
      <c r="B27" s="73">
        <f>B18</f>
        <v>74500</v>
      </c>
      <c r="C27" s="73">
        <f>SUM(C19:C26)</f>
        <v>108400</v>
      </c>
      <c r="D27" s="73">
        <f>B27-C27</f>
        <v>-33900</v>
      </c>
      <c r="E27" s="2"/>
      <c r="F27" s="45" t="s">
        <v>153</v>
      </c>
      <c r="G27" s="45">
        <v>300</v>
      </c>
      <c r="H27" s="45"/>
      <c r="I27" s="45"/>
      <c r="J27" s="45"/>
      <c r="K27" s="45"/>
    </row>
    <row r="28" spans="1:11" x14ac:dyDescent="0.25">
      <c r="A28" s="45"/>
      <c r="B28" s="45"/>
      <c r="C28" s="45"/>
      <c r="D28" s="45">
        <v>6000</v>
      </c>
      <c r="E28" s="2"/>
      <c r="F28" s="45" t="s">
        <v>154</v>
      </c>
      <c r="G28" s="45">
        <v>10000</v>
      </c>
      <c r="H28" s="45"/>
      <c r="I28" s="45"/>
      <c r="J28" s="45"/>
      <c r="K28" s="45"/>
    </row>
    <row r="29" spans="1:11" x14ac:dyDescent="0.25">
      <c r="A29" s="2"/>
      <c r="B29" s="2"/>
      <c r="C29" s="2"/>
      <c r="D29" s="80">
        <f>SUM(D27:D28)</f>
        <v>-27900</v>
      </c>
      <c r="E29" s="2"/>
      <c r="F29" s="45" t="s">
        <v>155</v>
      </c>
      <c r="G29" s="45">
        <v>300</v>
      </c>
      <c r="H29" s="45"/>
      <c r="I29" s="45"/>
      <c r="J29" s="45"/>
      <c r="K29" s="45"/>
    </row>
    <row r="30" spans="1:11" x14ac:dyDescent="0.25">
      <c r="A30" s="2"/>
      <c r="B30" s="2"/>
      <c r="C30" s="2"/>
      <c r="D30" s="2"/>
      <c r="E30" s="2"/>
      <c r="F30" s="78" t="s">
        <v>11</v>
      </c>
      <c r="G30" s="75">
        <f>SUM(G18:G29)</f>
        <v>48300</v>
      </c>
      <c r="H30" s="45"/>
      <c r="I30" s="45" t="s">
        <v>82</v>
      </c>
      <c r="J30" s="45">
        <f>SUM(J18:J29)</f>
        <v>14000</v>
      </c>
      <c r="K30" s="45"/>
    </row>
    <row r="31" spans="1:11" x14ac:dyDescent="0.25">
      <c r="A31" s="2"/>
      <c r="B31" s="2"/>
      <c r="C31" s="2"/>
      <c r="D31" s="2"/>
      <c r="E31" s="2"/>
      <c r="F31" s="79" t="s">
        <v>162</v>
      </c>
      <c r="G31" s="75">
        <v>14000</v>
      </c>
      <c r="H31" s="45"/>
      <c r="I31" s="45" t="s">
        <v>165</v>
      </c>
      <c r="J31" s="45">
        <v>8000</v>
      </c>
      <c r="K31" s="45"/>
    </row>
    <row r="32" spans="1:11" x14ac:dyDescent="0.25">
      <c r="A32" s="2"/>
      <c r="B32" s="2"/>
      <c r="C32" s="2"/>
      <c r="D32" s="2"/>
      <c r="E32" s="2"/>
      <c r="F32" s="79" t="s">
        <v>163</v>
      </c>
      <c r="G32" s="45">
        <f>SUM(G30:G31)</f>
        <v>62300</v>
      </c>
      <c r="H32" s="45"/>
      <c r="I32" s="45" t="s">
        <v>164</v>
      </c>
      <c r="J32" s="45">
        <f>J30-J31</f>
        <v>6000</v>
      </c>
      <c r="K32" s="45"/>
    </row>
    <row r="33" spans="1:11" x14ac:dyDescent="0.25">
      <c r="A33" s="2"/>
      <c r="B33" s="2"/>
      <c r="C33" s="2"/>
      <c r="D33" s="76" t="s">
        <v>136</v>
      </c>
      <c r="E33" s="76"/>
      <c r="F33" s="13" t="s">
        <v>137</v>
      </c>
      <c r="G33" s="2"/>
      <c r="H33" s="2"/>
      <c r="I33" s="13" t="s">
        <v>138</v>
      </c>
      <c r="J33" s="2"/>
    </row>
    <row r="34" spans="1:11" x14ac:dyDescent="0.25">
      <c r="A34" s="2"/>
      <c r="B34" s="2"/>
      <c r="C34" s="2"/>
      <c r="D34" s="13" t="s">
        <v>140</v>
      </c>
      <c r="E34" s="13"/>
      <c r="F34" s="13" t="s">
        <v>139</v>
      </c>
      <c r="G34" s="2"/>
      <c r="H34" s="2"/>
      <c r="I34" s="13" t="s">
        <v>141</v>
      </c>
      <c r="J34" s="2"/>
    </row>
    <row r="35" spans="1:11" x14ac:dyDescent="0.25">
      <c r="A35" s="2"/>
      <c r="B35" s="2"/>
      <c r="C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ageMargins left="0.25" right="0.25" top="0.5" bottom="0.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L31"/>
    </sheetView>
  </sheetViews>
  <sheetFormatPr defaultRowHeight="15" x14ac:dyDescent="0.25"/>
  <cols>
    <col min="1" max="1" width="13.140625" customWidth="1"/>
    <col min="3" max="3" width="11.5703125" customWidth="1"/>
    <col min="4" max="4" width="11.85546875" customWidth="1"/>
    <col min="5" max="5" width="10.5703125" customWidth="1"/>
    <col min="9" max="9" width="10.85546875" customWidth="1"/>
  </cols>
  <sheetData>
    <row r="1" spans="1:11" ht="29.25" x14ac:dyDescent="0.45">
      <c r="A1" s="2"/>
      <c r="B1" s="42" t="s">
        <v>47</v>
      </c>
      <c r="C1" s="43"/>
      <c r="D1" s="43"/>
      <c r="E1" s="43"/>
      <c r="F1" s="2"/>
      <c r="G1" s="2"/>
      <c r="H1" s="2"/>
      <c r="I1" s="2"/>
      <c r="J1" s="2"/>
      <c r="K1" s="2"/>
    </row>
    <row r="2" spans="1:11" ht="21" x14ac:dyDescent="0.25">
      <c r="A2" s="12"/>
      <c r="B2" s="3" t="s">
        <v>1</v>
      </c>
      <c r="C2" s="3"/>
      <c r="D2" s="3"/>
      <c r="E2" s="12"/>
      <c r="F2" s="2"/>
      <c r="G2" s="2"/>
      <c r="H2" s="2"/>
      <c r="I2" s="2"/>
      <c r="J2" s="2"/>
      <c r="K2" s="2"/>
    </row>
    <row r="3" spans="1:11" ht="21" x14ac:dyDescent="0.25">
      <c r="A3" s="35"/>
      <c r="B3" s="35"/>
      <c r="C3" s="36"/>
      <c r="D3" s="36"/>
      <c r="E3" s="37" t="s">
        <v>168</v>
      </c>
      <c r="F3" s="36"/>
      <c r="G3" s="36"/>
      <c r="H3" s="38"/>
      <c r="I3" s="38"/>
      <c r="J3" s="2"/>
      <c r="K3" s="2"/>
    </row>
    <row r="4" spans="1:11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9</v>
      </c>
      <c r="G4" s="5" t="s">
        <v>10</v>
      </c>
      <c r="H4" s="45"/>
      <c r="I4" s="45" t="s">
        <v>11</v>
      </c>
      <c r="J4" s="5" t="s">
        <v>72</v>
      </c>
      <c r="K4" s="5" t="s">
        <v>36</v>
      </c>
    </row>
    <row r="5" spans="1:11" x14ac:dyDescent="0.25">
      <c r="A5" s="6" t="s">
        <v>46</v>
      </c>
      <c r="B5" s="7">
        <v>10</v>
      </c>
      <c r="C5" s="9"/>
      <c r="D5" s="9"/>
      <c r="E5" s="10"/>
      <c r="F5" s="9">
        <v>9500</v>
      </c>
      <c r="G5" s="9">
        <v>9000</v>
      </c>
      <c r="H5" s="45"/>
      <c r="I5" s="54">
        <f>G5+H5</f>
        <v>9000</v>
      </c>
      <c r="J5" s="45">
        <v>0</v>
      </c>
      <c r="K5" s="54"/>
    </row>
    <row r="6" spans="1:11" x14ac:dyDescent="0.25">
      <c r="A6" s="6" t="s">
        <v>14</v>
      </c>
      <c r="B6" s="7">
        <v>2</v>
      </c>
      <c r="C6" s="9"/>
      <c r="D6" s="9"/>
      <c r="E6" s="10"/>
      <c r="F6" s="9">
        <v>9000</v>
      </c>
      <c r="G6" s="9">
        <v>9000</v>
      </c>
      <c r="H6" s="45"/>
      <c r="I6" s="54">
        <v>9000</v>
      </c>
      <c r="J6" s="45">
        <v>0</v>
      </c>
      <c r="K6" s="54"/>
    </row>
    <row r="7" spans="1:11" x14ac:dyDescent="0.25">
      <c r="A7" s="6" t="s">
        <v>15</v>
      </c>
      <c r="B7" s="7">
        <v>3</v>
      </c>
      <c r="C7" s="9"/>
      <c r="D7" s="9"/>
      <c r="E7" s="10"/>
      <c r="F7" s="9">
        <v>8000</v>
      </c>
      <c r="G7" s="9">
        <v>8000</v>
      </c>
      <c r="H7" s="45"/>
      <c r="I7" s="54">
        <v>8000</v>
      </c>
      <c r="J7" s="45">
        <v>0</v>
      </c>
      <c r="K7" s="54"/>
    </row>
    <row r="8" spans="1:11" x14ac:dyDescent="0.25">
      <c r="A8" s="6" t="s">
        <v>16</v>
      </c>
      <c r="B8" s="7">
        <v>4</v>
      </c>
      <c r="C8" s="9"/>
      <c r="D8" s="9"/>
      <c r="E8" s="10"/>
      <c r="F8" s="9">
        <v>9000</v>
      </c>
      <c r="G8" s="9">
        <v>8000</v>
      </c>
      <c r="H8" s="45"/>
      <c r="I8" s="54">
        <f>G8+H8</f>
        <v>8000</v>
      </c>
      <c r="J8" s="45">
        <v>0</v>
      </c>
      <c r="K8" s="54"/>
    </row>
    <row r="9" spans="1:11" x14ac:dyDescent="0.25">
      <c r="A9" s="6" t="s">
        <v>17</v>
      </c>
      <c r="B9" s="7">
        <v>5</v>
      </c>
      <c r="C9" s="9"/>
      <c r="D9" s="9"/>
      <c r="E9" s="10"/>
      <c r="F9" s="9">
        <v>8000</v>
      </c>
      <c r="G9" s="9">
        <v>8000</v>
      </c>
      <c r="H9" s="45"/>
      <c r="I9" s="54">
        <v>8000</v>
      </c>
      <c r="J9" s="45">
        <v>0</v>
      </c>
      <c r="K9" s="54"/>
    </row>
    <row r="10" spans="1:11" x14ac:dyDescent="0.25">
      <c r="A10" s="6" t="s">
        <v>109</v>
      </c>
      <c r="B10" s="7">
        <v>6</v>
      </c>
      <c r="C10" s="9"/>
      <c r="D10" s="9"/>
      <c r="E10" s="10"/>
      <c r="F10" s="9">
        <v>2500</v>
      </c>
      <c r="G10" s="9">
        <v>2500</v>
      </c>
      <c r="H10" s="45"/>
      <c r="I10" s="54">
        <v>2500</v>
      </c>
      <c r="J10" s="45">
        <v>0</v>
      </c>
      <c r="K10" s="54"/>
    </row>
    <row r="11" spans="1:11" x14ac:dyDescent="0.25">
      <c r="A11" s="6" t="s">
        <v>131</v>
      </c>
      <c r="B11" s="7">
        <v>7</v>
      </c>
      <c r="C11" s="9"/>
      <c r="D11" s="9"/>
      <c r="E11" s="10"/>
      <c r="F11" s="9">
        <v>9000</v>
      </c>
      <c r="G11" s="9">
        <v>9000</v>
      </c>
      <c r="H11" s="45"/>
      <c r="I11" s="62">
        <v>9000</v>
      </c>
      <c r="J11" s="45"/>
      <c r="K11" s="54"/>
    </row>
    <row r="12" spans="1:11" x14ac:dyDescent="0.25">
      <c r="A12" s="6" t="s">
        <v>20</v>
      </c>
      <c r="B12" s="7">
        <v>9</v>
      </c>
      <c r="C12" s="9"/>
      <c r="D12" s="9"/>
      <c r="E12" s="10"/>
      <c r="F12" s="9">
        <v>9000</v>
      </c>
      <c r="G12" s="9">
        <v>9000</v>
      </c>
      <c r="H12" s="45"/>
      <c r="I12" s="54">
        <f>G12+H12</f>
        <v>9000</v>
      </c>
      <c r="J12" s="45"/>
      <c r="K12" s="54"/>
    </row>
    <row r="13" spans="1:11" x14ac:dyDescent="0.25">
      <c r="A13" s="6" t="s">
        <v>109</v>
      </c>
      <c r="B13" s="2"/>
      <c r="C13" s="2"/>
      <c r="D13" s="2"/>
      <c r="E13" s="2"/>
      <c r="F13" s="63">
        <v>9000</v>
      </c>
      <c r="G13" s="63">
        <v>9000</v>
      </c>
      <c r="H13" s="2"/>
      <c r="I13" s="62">
        <v>9000</v>
      </c>
      <c r="J13" s="45"/>
      <c r="K13" s="54"/>
    </row>
    <row r="14" spans="1:11" x14ac:dyDescent="0.25">
      <c r="A14" s="64" t="s">
        <v>109</v>
      </c>
      <c r="B14" s="7">
        <v>11</v>
      </c>
      <c r="C14" s="9"/>
      <c r="D14" s="9"/>
      <c r="E14" s="10"/>
      <c r="F14" s="9">
        <v>2500</v>
      </c>
      <c r="G14" s="9">
        <v>2500</v>
      </c>
      <c r="H14" s="45"/>
      <c r="I14" s="54">
        <v>2500</v>
      </c>
      <c r="J14" s="45">
        <v>0</v>
      </c>
      <c r="K14" s="54"/>
    </row>
    <row r="15" spans="1:11" x14ac:dyDescent="0.25">
      <c r="A15" s="14"/>
      <c r="B15" s="15"/>
      <c r="C15" s="16">
        <v>0</v>
      </c>
      <c r="D15" s="16">
        <v>0</v>
      </c>
      <c r="E15" s="17"/>
      <c r="F15" s="18">
        <f>SUM(F5:F14)</f>
        <v>75500</v>
      </c>
      <c r="G15" s="18">
        <f>AVERAGE(G5:G14)</f>
        <v>7400</v>
      </c>
      <c r="H15" s="45"/>
      <c r="I15" s="54">
        <f>SUM(I5:I14)</f>
        <v>74000</v>
      </c>
      <c r="J15" s="45">
        <f>SUM(J5:J14)</f>
        <v>0</v>
      </c>
      <c r="K15" s="54"/>
    </row>
    <row r="16" spans="1:11" ht="23.25" x14ac:dyDescent="0.35">
      <c r="A16" s="67" t="s">
        <v>119</v>
      </c>
      <c r="B16" s="2"/>
      <c r="C16" s="2"/>
      <c r="D16" s="2"/>
      <c r="E16" s="2"/>
      <c r="F16" s="2"/>
      <c r="G16" s="2"/>
      <c r="H16" s="77"/>
      <c r="I16" s="77"/>
      <c r="J16" s="2"/>
      <c r="K16" s="2"/>
    </row>
    <row r="17" spans="1:12" ht="23.25" x14ac:dyDescent="0.35">
      <c r="A17" s="68" t="s">
        <v>120</v>
      </c>
      <c r="B17" s="68" t="s">
        <v>121</v>
      </c>
      <c r="C17" s="68" t="s">
        <v>122</v>
      </c>
      <c r="D17" s="68" t="s">
        <v>82</v>
      </c>
      <c r="E17" s="2"/>
      <c r="F17" s="81"/>
      <c r="G17" s="81"/>
      <c r="H17" s="81"/>
      <c r="I17" s="81"/>
      <c r="J17" s="81"/>
      <c r="K17" s="81"/>
    </row>
    <row r="18" spans="1:12" x14ac:dyDescent="0.25">
      <c r="A18" s="45" t="s">
        <v>123</v>
      </c>
      <c r="B18" s="69">
        <f>F15</f>
        <v>75500</v>
      </c>
      <c r="C18" s="45"/>
      <c r="D18" s="45"/>
      <c r="E18" s="76" t="s">
        <v>136</v>
      </c>
      <c r="F18" s="76"/>
      <c r="G18" s="13" t="s">
        <v>137</v>
      </c>
      <c r="H18" s="2"/>
      <c r="I18" s="2"/>
      <c r="J18" s="13" t="s">
        <v>138</v>
      </c>
      <c r="K18" s="2"/>
    </row>
    <row r="19" spans="1:12" x14ac:dyDescent="0.25">
      <c r="A19" s="45" t="s">
        <v>124</v>
      </c>
      <c r="B19" s="70">
        <v>0.08</v>
      </c>
      <c r="C19" s="69">
        <f>B18*B19</f>
        <v>6040</v>
      </c>
      <c r="D19" s="45"/>
      <c r="E19" s="13" t="s">
        <v>140</v>
      </c>
      <c r="F19" s="13"/>
      <c r="G19" s="13" t="s">
        <v>139</v>
      </c>
      <c r="H19" s="2"/>
      <c r="I19" s="2"/>
      <c r="J19" s="13" t="s">
        <v>141</v>
      </c>
      <c r="K19" s="2"/>
    </row>
    <row r="20" spans="1:12" x14ac:dyDescent="0.25">
      <c r="A20" s="71" t="s">
        <v>125</v>
      </c>
      <c r="B20" s="45"/>
      <c r="C20" s="69"/>
      <c r="D20" s="45"/>
      <c r="E20" s="2"/>
      <c r="F20" s="2"/>
      <c r="G20" s="2"/>
      <c r="H20" s="2"/>
      <c r="I20" s="2"/>
      <c r="J20" s="2"/>
      <c r="K20" s="2"/>
    </row>
    <row r="21" spans="1:12" x14ac:dyDescent="0.25">
      <c r="A21" s="2" t="s">
        <v>133</v>
      </c>
      <c r="B21" s="45"/>
      <c r="C21" s="45">
        <v>900</v>
      </c>
      <c r="D21" s="45"/>
      <c r="E21" s="2"/>
      <c r="F21" s="81"/>
      <c r="G21" s="45"/>
      <c r="H21" s="81"/>
      <c r="I21" s="23"/>
      <c r="J21" s="81"/>
      <c r="K21" s="81"/>
    </row>
    <row r="22" spans="1:12" x14ac:dyDescent="0.25">
      <c r="A22" s="75" t="s">
        <v>128</v>
      </c>
      <c r="B22" s="74"/>
      <c r="C22" s="45">
        <v>9000</v>
      </c>
      <c r="D22" s="45"/>
      <c r="E22" s="2"/>
      <c r="F22" s="81"/>
      <c r="G22" s="81"/>
      <c r="H22" s="81"/>
      <c r="I22" s="23"/>
      <c r="J22" s="81"/>
      <c r="K22" s="81"/>
    </row>
    <row r="23" spans="1:12" x14ac:dyDescent="0.25">
      <c r="A23" s="75" t="s">
        <v>134</v>
      </c>
      <c r="B23" s="45"/>
      <c r="C23" s="72">
        <v>8000</v>
      </c>
      <c r="D23" s="45"/>
      <c r="E23" s="2"/>
      <c r="F23" s="81"/>
      <c r="G23" s="81"/>
      <c r="H23" s="81"/>
      <c r="I23" s="81"/>
      <c r="J23" s="81"/>
      <c r="K23" s="81"/>
    </row>
    <row r="24" spans="1:12" x14ac:dyDescent="0.25">
      <c r="A24" s="75" t="s">
        <v>135</v>
      </c>
      <c r="B24" s="45"/>
      <c r="C24" s="72">
        <v>8000</v>
      </c>
      <c r="D24" s="45"/>
      <c r="E24" s="2"/>
      <c r="F24" s="81"/>
      <c r="G24" s="81"/>
      <c r="H24" s="81"/>
      <c r="I24" s="81"/>
      <c r="J24" s="81"/>
      <c r="K24" s="81"/>
      <c r="L24" s="1"/>
    </row>
    <row r="25" spans="1:12" s="2" customFormat="1" x14ac:dyDescent="0.25">
      <c r="A25" s="75" t="s">
        <v>166</v>
      </c>
      <c r="B25" s="45"/>
      <c r="C25" s="72">
        <v>600</v>
      </c>
      <c r="D25" s="45"/>
      <c r="F25" s="81"/>
      <c r="G25" s="81"/>
      <c r="H25" s="81"/>
      <c r="I25" s="81"/>
      <c r="J25" s="81"/>
      <c r="K25" s="81"/>
    </row>
    <row r="26" spans="1:12" s="2" customFormat="1" x14ac:dyDescent="0.25">
      <c r="A26" s="75" t="s">
        <v>167</v>
      </c>
      <c r="B26" s="45"/>
      <c r="C26" s="72">
        <v>1600</v>
      </c>
      <c r="D26" s="45"/>
      <c r="F26" s="81"/>
      <c r="G26" s="81"/>
      <c r="H26" s="81"/>
      <c r="I26" s="81"/>
      <c r="J26" s="81"/>
      <c r="K26" s="81"/>
    </row>
    <row r="27" spans="1:12" x14ac:dyDescent="0.25">
      <c r="A27" s="45" t="s">
        <v>11</v>
      </c>
      <c r="B27" s="45"/>
      <c r="C27" s="45"/>
      <c r="D27" s="45"/>
      <c r="E27" s="2"/>
      <c r="F27" s="81"/>
      <c r="G27" s="81"/>
      <c r="H27" s="81"/>
      <c r="I27" s="81"/>
      <c r="J27" s="81"/>
      <c r="K27" s="81"/>
    </row>
    <row r="28" spans="1:12" x14ac:dyDescent="0.25">
      <c r="A28" s="71" t="s">
        <v>11</v>
      </c>
      <c r="B28" s="73">
        <f>B18</f>
        <v>75500</v>
      </c>
      <c r="C28" s="73">
        <f>SUM(C19:C27)</f>
        <v>34140</v>
      </c>
      <c r="D28" s="73">
        <f>B28-C28</f>
        <v>41360</v>
      </c>
      <c r="E28" s="2"/>
      <c r="F28" s="81"/>
      <c r="G28" s="81"/>
      <c r="H28" s="81"/>
      <c r="I28" s="81"/>
      <c r="J28" s="81"/>
      <c r="K28" s="81"/>
    </row>
    <row r="29" spans="1:12" x14ac:dyDescent="0.25">
      <c r="A29" s="45"/>
      <c r="B29" s="45"/>
      <c r="C29" s="45"/>
      <c r="E29" s="2"/>
      <c r="F29" s="81"/>
      <c r="G29" s="81"/>
      <c r="H29" s="81"/>
      <c r="I29" s="81"/>
      <c r="J29" s="81"/>
      <c r="K29" s="81"/>
    </row>
    <row r="30" spans="1:12" x14ac:dyDescent="0.25">
      <c r="H30" s="81"/>
      <c r="I30" s="81"/>
      <c r="J30" s="81"/>
      <c r="K30" s="81"/>
    </row>
    <row r="31" spans="1:12" x14ac:dyDescent="0.25">
      <c r="H31" s="81"/>
      <c r="I31" s="81"/>
      <c r="J31" s="81"/>
      <c r="K31" s="81"/>
    </row>
    <row r="32" spans="1:12" x14ac:dyDescent="0.25">
      <c r="H32" s="81"/>
      <c r="I32" s="81"/>
      <c r="J32" s="81"/>
      <c r="K32" s="81"/>
    </row>
    <row r="33" spans="1:11" x14ac:dyDescent="0.25">
      <c r="A33" s="2"/>
      <c r="B33" s="2"/>
      <c r="C33" s="2"/>
      <c r="D33" s="2"/>
      <c r="E33" s="2"/>
      <c r="F33" s="82"/>
      <c r="G33" s="81"/>
      <c r="H33" s="81"/>
      <c r="I33" s="81"/>
      <c r="J33" s="81"/>
      <c r="K33" s="81"/>
    </row>
    <row r="34" spans="1:11" x14ac:dyDescent="0.25">
      <c r="A34" s="2"/>
      <c r="B34" s="2"/>
      <c r="C34" s="2"/>
      <c r="K34" s="2"/>
    </row>
    <row r="35" spans="1:11" x14ac:dyDescent="0.25">
      <c r="A35" s="2"/>
      <c r="B35" s="2"/>
      <c r="C35" s="2"/>
      <c r="K35" s="2"/>
    </row>
    <row r="36" spans="1:11" x14ac:dyDescent="0.25">
      <c r="A36" s="2"/>
      <c r="B36" s="2"/>
      <c r="C36" s="2"/>
      <c r="K36" s="2"/>
    </row>
  </sheetData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L35"/>
    </sheetView>
  </sheetViews>
  <sheetFormatPr defaultRowHeight="15" x14ac:dyDescent="0.25"/>
  <cols>
    <col min="1" max="1" width="13.85546875" customWidth="1"/>
    <col min="9" max="9" width="11.5703125" customWidth="1"/>
  </cols>
  <sheetData>
    <row r="1" spans="1:12" ht="29.25" x14ac:dyDescent="0.45">
      <c r="A1" s="2"/>
      <c r="B1" s="42" t="s">
        <v>47</v>
      </c>
      <c r="C1" s="43"/>
      <c r="D1" s="43"/>
      <c r="E1" s="43"/>
      <c r="F1" s="2"/>
      <c r="G1" s="2"/>
      <c r="H1" s="2"/>
      <c r="I1" s="2"/>
      <c r="J1" s="2"/>
      <c r="K1" s="2"/>
      <c r="L1" s="2"/>
    </row>
    <row r="2" spans="1:12" ht="21" x14ac:dyDescent="0.25">
      <c r="A2" s="12"/>
      <c r="B2" s="3" t="s">
        <v>1</v>
      </c>
      <c r="C2" s="3"/>
      <c r="D2" s="3"/>
      <c r="E2" s="12"/>
      <c r="F2" s="2"/>
      <c r="G2" s="2"/>
      <c r="H2" s="2"/>
      <c r="I2" s="2"/>
      <c r="J2" s="2"/>
      <c r="K2" s="2"/>
      <c r="L2" s="2"/>
    </row>
    <row r="3" spans="1:12" ht="21" x14ac:dyDescent="0.25">
      <c r="A3" s="35"/>
      <c r="B3" s="35"/>
      <c r="C3" s="36"/>
      <c r="D3" s="36"/>
      <c r="E3" s="37" t="s">
        <v>170</v>
      </c>
      <c r="F3" s="36"/>
      <c r="G3" s="36"/>
      <c r="H3" s="38"/>
      <c r="I3" s="38"/>
      <c r="J3" s="2"/>
      <c r="K3" s="2"/>
      <c r="L3" s="2"/>
    </row>
    <row r="4" spans="1:12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9</v>
      </c>
      <c r="G4" s="5" t="s">
        <v>10</v>
      </c>
      <c r="H4" s="45"/>
      <c r="I4" s="45" t="s">
        <v>11</v>
      </c>
      <c r="J4" s="5" t="s">
        <v>72</v>
      </c>
      <c r="K4" s="5" t="s">
        <v>36</v>
      </c>
      <c r="L4" s="2"/>
    </row>
    <row r="5" spans="1:12" x14ac:dyDescent="0.25">
      <c r="A5" s="6" t="s">
        <v>46</v>
      </c>
      <c r="B5" s="7">
        <v>10</v>
      </c>
      <c r="C5" s="9"/>
      <c r="D5" s="9"/>
      <c r="E5" s="10"/>
      <c r="F5" s="9">
        <v>9500</v>
      </c>
      <c r="G5" s="9">
        <v>9000</v>
      </c>
      <c r="H5" s="45"/>
      <c r="I5" s="54">
        <f>G5+H5</f>
        <v>9000</v>
      </c>
      <c r="J5" s="45">
        <v>0</v>
      </c>
      <c r="K5" s="54"/>
      <c r="L5" s="2"/>
    </row>
    <row r="6" spans="1:12" x14ac:dyDescent="0.25">
      <c r="A6" s="6" t="s">
        <v>14</v>
      </c>
      <c r="B6" s="7">
        <v>2</v>
      </c>
      <c r="C6" s="9"/>
      <c r="D6" s="9"/>
      <c r="E6" s="10"/>
      <c r="F6" s="9">
        <v>9000</v>
      </c>
      <c r="G6" s="9">
        <v>9000</v>
      </c>
      <c r="H6" s="45"/>
      <c r="I6" s="54">
        <v>9000</v>
      </c>
      <c r="J6" s="45">
        <v>0</v>
      </c>
      <c r="K6" s="54"/>
      <c r="L6" s="2"/>
    </row>
    <row r="7" spans="1:12" x14ac:dyDescent="0.25">
      <c r="A7" s="6" t="s">
        <v>15</v>
      </c>
      <c r="B7" s="7">
        <v>3</v>
      </c>
      <c r="C7" s="9"/>
      <c r="D7" s="9"/>
      <c r="E7" s="10"/>
      <c r="F7" s="9">
        <v>8000</v>
      </c>
      <c r="G7" s="9">
        <v>8000</v>
      </c>
      <c r="H7" s="45"/>
      <c r="I7" s="54">
        <v>8000</v>
      </c>
      <c r="J7" s="45">
        <v>0</v>
      </c>
      <c r="K7" s="54"/>
      <c r="L7" s="2"/>
    </row>
    <row r="8" spans="1:12" x14ac:dyDescent="0.25">
      <c r="A8" s="6" t="s">
        <v>16</v>
      </c>
      <c r="B8" s="7">
        <v>4</v>
      </c>
      <c r="C8" s="9"/>
      <c r="D8" s="9"/>
      <c r="E8" s="10"/>
      <c r="F8" s="9">
        <v>9000</v>
      </c>
      <c r="G8" s="9">
        <v>8000</v>
      </c>
      <c r="H8" s="45"/>
      <c r="I8" s="54">
        <f>G8+H8</f>
        <v>8000</v>
      </c>
      <c r="J8" s="45">
        <v>0</v>
      </c>
      <c r="K8" s="54"/>
      <c r="L8" s="2"/>
    </row>
    <row r="9" spans="1:12" x14ac:dyDescent="0.25">
      <c r="A9" s="6" t="s">
        <v>17</v>
      </c>
      <c r="B9" s="7">
        <v>5</v>
      </c>
      <c r="C9" s="9"/>
      <c r="D9" s="9"/>
      <c r="E9" s="10"/>
      <c r="F9" s="9">
        <v>8000</v>
      </c>
      <c r="G9" s="9">
        <v>8000</v>
      </c>
      <c r="H9" s="45"/>
      <c r="I9" s="54">
        <v>8000</v>
      </c>
      <c r="J9" s="45">
        <v>0</v>
      </c>
      <c r="K9" s="54"/>
      <c r="L9" s="2"/>
    </row>
    <row r="10" spans="1:12" x14ac:dyDescent="0.25">
      <c r="A10" s="6" t="s">
        <v>109</v>
      </c>
      <c r="B10" s="7">
        <v>6</v>
      </c>
      <c r="C10" s="9"/>
      <c r="D10" s="9"/>
      <c r="E10" s="10"/>
      <c r="F10" s="9">
        <v>2500</v>
      </c>
      <c r="G10" s="9">
        <v>2500</v>
      </c>
      <c r="H10" s="45"/>
      <c r="I10" s="54">
        <v>2500</v>
      </c>
      <c r="J10" s="45">
        <v>0</v>
      </c>
      <c r="K10" s="54"/>
      <c r="L10" s="2"/>
    </row>
    <row r="11" spans="1:12" x14ac:dyDescent="0.25">
      <c r="A11" s="6" t="s">
        <v>131</v>
      </c>
      <c r="B11" s="7">
        <v>7</v>
      </c>
      <c r="C11" s="9"/>
      <c r="D11" s="9"/>
      <c r="E11" s="10"/>
      <c r="F11" s="9">
        <v>9000</v>
      </c>
      <c r="G11" s="9">
        <v>9000</v>
      </c>
      <c r="H11" s="45"/>
      <c r="I11" s="62">
        <v>9000</v>
      </c>
      <c r="J11" s="45"/>
      <c r="K11" s="54"/>
      <c r="L11" s="2"/>
    </row>
    <row r="12" spans="1:12" x14ac:dyDescent="0.25">
      <c r="A12" s="6" t="s">
        <v>20</v>
      </c>
      <c r="B12" s="7">
        <v>9</v>
      </c>
      <c r="C12" s="9"/>
      <c r="D12" s="9"/>
      <c r="E12" s="10"/>
      <c r="F12" s="9">
        <v>9000</v>
      </c>
      <c r="G12" s="9">
        <v>9000</v>
      </c>
      <c r="H12" s="45"/>
      <c r="I12" s="54">
        <f>G12+H12</f>
        <v>9000</v>
      </c>
      <c r="J12" s="45"/>
      <c r="K12" s="54"/>
      <c r="L12" s="2"/>
    </row>
    <row r="13" spans="1:12" x14ac:dyDescent="0.25">
      <c r="A13" s="6" t="s">
        <v>109</v>
      </c>
      <c r="B13" s="2"/>
      <c r="C13" s="2"/>
      <c r="D13" s="2"/>
      <c r="E13" s="2"/>
      <c r="F13" s="63">
        <v>9000</v>
      </c>
      <c r="G13" s="63">
        <v>9000</v>
      </c>
      <c r="H13" s="2"/>
      <c r="I13" s="62">
        <v>9000</v>
      </c>
      <c r="J13" s="45"/>
      <c r="K13" s="54"/>
      <c r="L13" s="2"/>
    </row>
    <row r="14" spans="1:12" x14ac:dyDescent="0.25">
      <c r="A14" s="64" t="s">
        <v>109</v>
      </c>
      <c r="B14" s="7">
        <v>11</v>
      </c>
      <c r="C14" s="9"/>
      <c r="D14" s="9"/>
      <c r="E14" s="10"/>
      <c r="F14" s="9">
        <v>2500</v>
      </c>
      <c r="G14" s="9">
        <v>2500</v>
      </c>
      <c r="H14" s="45"/>
      <c r="I14" s="54">
        <v>2500</v>
      </c>
      <c r="J14" s="45">
        <v>0</v>
      </c>
      <c r="K14" s="54"/>
      <c r="L14" s="2"/>
    </row>
    <row r="15" spans="1:12" x14ac:dyDescent="0.25">
      <c r="A15" s="14"/>
      <c r="B15" s="15"/>
      <c r="C15" s="16">
        <v>0</v>
      </c>
      <c r="D15" s="16">
        <v>0</v>
      </c>
      <c r="E15" s="17"/>
      <c r="F15" s="18">
        <f>SUM(F5:F14)</f>
        <v>75500</v>
      </c>
      <c r="G15" s="18">
        <f>AVERAGE(G5:G14)</f>
        <v>7400</v>
      </c>
      <c r="H15" s="45"/>
      <c r="I15" s="54">
        <f>SUM(I5:I14)</f>
        <v>74000</v>
      </c>
      <c r="J15" s="45">
        <f>SUM(J5:J14)</f>
        <v>0</v>
      </c>
      <c r="K15" s="54"/>
      <c r="L15" s="2"/>
    </row>
    <row r="16" spans="1:12" ht="23.25" x14ac:dyDescent="0.35">
      <c r="A16" s="67" t="s">
        <v>119</v>
      </c>
      <c r="B16" s="2"/>
      <c r="C16" s="2"/>
      <c r="D16" s="2"/>
      <c r="E16" s="2"/>
      <c r="F16" s="2"/>
      <c r="G16" s="2"/>
      <c r="H16" s="77"/>
      <c r="I16" s="77"/>
      <c r="J16" s="2"/>
      <c r="K16" s="2"/>
      <c r="L16" s="2"/>
    </row>
    <row r="17" spans="1:12" ht="23.25" x14ac:dyDescent="0.35">
      <c r="A17" s="68" t="s">
        <v>120</v>
      </c>
      <c r="B17" s="68" t="s">
        <v>121</v>
      </c>
      <c r="C17" s="68" t="s">
        <v>122</v>
      </c>
      <c r="D17" s="68" t="s">
        <v>82</v>
      </c>
      <c r="E17" s="2"/>
      <c r="F17" s="81"/>
      <c r="G17" s="81"/>
      <c r="H17" s="81"/>
      <c r="I17" s="81"/>
      <c r="J17" s="81"/>
      <c r="K17" s="81"/>
      <c r="L17" s="2"/>
    </row>
    <row r="18" spans="1:12" x14ac:dyDescent="0.25">
      <c r="A18" s="45" t="s">
        <v>123</v>
      </c>
      <c r="B18" s="69">
        <f>F15</f>
        <v>75500</v>
      </c>
      <c r="C18" s="45"/>
      <c r="D18" s="45"/>
      <c r="E18" s="76" t="s">
        <v>136</v>
      </c>
      <c r="F18" s="76"/>
      <c r="G18" s="13" t="s">
        <v>137</v>
      </c>
      <c r="H18" s="2"/>
      <c r="I18" s="2"/>
      <c r="J18" s="13" t="s">
        <v>138</v>
      </c>
      <c r="K18" s="2"/>
      <c r="L18" s="2"/>
    </row>
    <row r="19" spans="1:12" x14ac:dyDescent="0.25">
      <c r="A19" s="45" t="s">
        <v>124</v>
      </c>
      <c r="B19" s="70">
        <v>0.08</v>
      </c>
      <c r="C19" s="69">
        <f>B18*B19</f>
        <v>6040</v>
      </c>
      <c r="D19" s="45"/>
      <c r="E19" s="13" t="s">
        <v>140</v>
      </c>
      <c r="F19" s="13"/>
      <c r="G19" s="13" t="s">
        <v>139</v>
      </c>
      <c r="H19" s="2"/>
      <c r="I19" s="2"/>
      <c r="J19" s="13" t="s">
        <v>141</v>
      </c>
      <c r="K19" s="2"/>
      <c r="L19" s="2"/>
    </row>
    <row r="20" spans="1:12" x14ac:dyDescent="0.25">
      <c r="A20" s="71" t="s">
        <v>125</v>
      </c>
      <c r="B20" s="45"/>
      <c r="C20" s="69"/>
      <c r="D20" s="45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133</v>
      </c>
      <c r="B21" s="45"/>
      <c r="C21" s="45">
        <v>900</v>
      </c>
      <c r="D21" s="45"/>
      <c r="E21" s="2"/>
      <c r="F21" s="81"/>
      <c r="G21" s="45"/>
      <c r="H21" s="81"/>
      <c r="I21" s="23"/>
      <c r="J21" s="81"/>
      <c r="K21" s="81"/>
      <c r="L21" s="2"/>
    </row>
    <row r="22" spans="1:12" x14ac:dyDescent="0.25">
      <c r="A22" s="75" t="s">
        <v>128</v>
      </c>
      <c r="B22" s="74"/>
      <c r="C22" s="45">
        <v>9000</v>
      </c>
      <c r="D22" s="45"/>
      <c r="E22" s="2"/>
      <c r="F22" s="81"/>
      <c r="G22" s="81"/>
      <c r="H22" s="81"/>
      <c r="I22" s="23"/>
      <c r="J22" s="81"/>
      <c r="K22" s="81"/>
      <c r="L22" s="2"/>
    </row>
    <row r="23" spans="1:12" x14ac:dyDescent="0.25">
      <c r="A23" s="75" t="s">
        <v>134</v>
      </c>
      <c r="B23" s="45"/>
      <c r="C23" s="75">
        <v>8000</v>
      </c>
      <c r="D23" s="45"/>
      <c r="E23" s="2"/>
      <c r="F23" s="81"/>
      <c r="G23" s="81"/>
      <c r="H23" s="81"/>
      <c r="I23" s="81"/>
      <c r="J23" s="81"/>
      <c r="K23" s="81"/>
      <c r="L23" s="2"/>
    </row>
    <row r="24" spans="1:12" x14ac:dyDescent="0.25">
      <c r="A24" s="75" t="s">
        <v>135</v>
      </c>
      <c r="B24" s="45"/>
      <c r="C24" s="75">
        <v>13000</v>
      </c>
      <c r="D24" s="45"/>
      <c r="E24" s="2"/>
      <c r="F24" s="81"/>
      <c r="G24" s="81"/>
      <c r="H24" s="81"/>
      <c r="I24" s="81"/>
      <c r="J24" s="81"/>
      <c r="K24" s="81"/>
      <c r="L24" s="1"/>
    </row>
    <row r="25" spans="1:12" x14ac:dyDescent="0.25">
      <c r="A25" s="75" t="s">
        <v>169</v>
      </c>
      <c r="B25" s="45"/>
      <c r="C25" s="75"/>
      <c r="D25" s="45"/>
      <c r="E25" s="2"/>
      <c r="F25" s="81"/>
      <c r="G25" s="81"/>
      <c r="H25" s="81"/>
      <c r="I25" s="81"/>
      <c r="J25" s="81"/>
      <c r="K25" s="81"/>
      <c r="L25" s="2"/>
    </row>
    <row r="26" spans="1:12" x14ac:dyDescent="0.25">
      <c r="A26" s="75"/>
      <c r="B26" s="45"/>
      <c r="C26" s="75"/>
      <c r="D26" s="45"/>
      <c r="E26" s="2"/>
      <c r="F26" s="81"/>
      <c r="G26" s="81"/>
      <c r="H26" s="81"/>
      <c r="I26" s="81"/>
      <c r="J26" s="81"/>
      <c r="K26" s="81"/>
      <c r="L26" s="2"/>
    </row>
    <row r="27" spans="1:12" x14ac:dyDescent="0.25">
      <c r="A27" s="45" t="s">
        <v>11</v>
      </c>
      <c r="B27" s="45"/>
      <c r="C27" s="45"/>
      <c r="D27" s="45"/>
      <c r="E27" s="2"/>
      <c r="F27" s="81"/>
      <c r="G27" s="81"/>
      <c r="H27" s="81"/>
      <c r="I27" s="81"/>
      <c r="J27" s="81"/>
      <c r="K27" s="81"/>
      <c r="L27" s="2"/>
    </row>
    <row r="28" spans="1:12" x14ac:dyDescent="0.25">
      <c r="A28" s="71" t="s">
        <v>11</v>
      </c>
      <c r="B28" s="73">
        <f>B18</f>
        <v>75500</v>
      </c>
      <c r="C28" s="73">
        <f>SUM(C19:C27)</f>
        <v>36940</v>
      </c>
      <c r="D28" s="73">
        <f>B28-C28</f>
        <v>38560</v>
      </c>
      <c r="E28" s="2"/>
      <c r="F28" s="81"/>
      <c r="G28" s="81"/>
      <c r="H28" s="81"/>
      <c r="I28" s="81"/>
      <c r="J28" s="81"/>
      <c r="K28" s="81"/>
      <c r="L28" s="2"/>
    </row>
    <row r="29" spans="1:12" x14ac:dyDescent="0.25">
      <c r="A29" s="45"/>
      <c r="B29" s="45"/>
      <c r="C29" s="45"/>
      <c r="D29" s="45"/>
      <c r="E29" s="2"/>
      <c r="F29" s="81"/>
      <c r="G29" s="81"/>
      <c r="H29" s="81"/>
      <c r="I29" s="81"/>
      <c r="J29" s="81"/>
      <c r="K29" s="81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81"/>
      <c r="I30" s="81"/>
      <c r="J30" s="81"/>
      <c r="K30" s="81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81"/>
      <c r="I31" s="81"/>
      <c r="J31" s="81"/>
      <c r="K31" s="81"/>
      <c r="L31" s="2"/>
    </row>
    <row r="32" spans="1:12" x14ac:dyDescent="0.25">
      <c r="E32" t="s">
        <v>71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1" sqref="C1:G1"/>
    </sheetView>
  </sheetViews>
  <sheetFormatPr defaultRowHeight="15" x14ac:dyDescent="0.25"/>
  <cols>
    <col min="1" max="1" width="12" customWidth="1"/>
    <col min="3" max="3" width="3.7109375" customWidth="1"/>
    <col min="4" max="4" width="12.85546875" customWidth="1"/>
    <col min="5" max="5" width="5.7109375" customWidth="1"/>
    <col min="6" max="6" width="3.85546875" customWidth="1"/>
    <col min="9" max="9" width="5.42578125" customWidth="1"/>
    <col min="10" max="11" width="3.85546875" customWidth="1"/>
    <col min="12" max="12" width="4.7109375" customWidth="1"/>
    <col min="13" max="13" width="9" customWidth="1"/>
  </cols>
  <sheetData>
    <row r="1" spans="1:13" ht="39" customHeight="1" x14ac:dyDescent="1.35">
      <c r="A1" s="2"/>
      <c r="B1" s="2"/>
      <c r="C1" s="2"/>
      <c r="D1" s="42" t="s">
        <v>47</v>
      </c>
      <c r="E1" s="43"/>
      <c r="F1" s="43"/>
      <c r="G1" s="43"/>
      <c r="H1" s="43"/>
      <c r="I1" s="33"/>
      <c r="J1" s="33"/>
      <c r="K1" s="2"/>
      <c r="L1" s="2"/>
      <c r="M1" s="2"/>
    </row>
    <row r="2" spans="1:13" ht="21" x14ac:dyDescent="0.25">
      <c r="A2" s="12"/>
      <c r="B2" s="12"/>
      <c r="C2" s="12"/>
      <c r="D2" s="3" t="s">
        <v>1</v>
      </c>
      <c r="E2" s="3"/>
      <c r="F2" s="3"/>
      <c r="G2" s="12"/>
      <c r="H2" s="12"/>
      <c r="I2" s="2"/>
      <c r="J2" s="34"/>
      <c r="K2" s="2"/>
      <c r="L2" s="2"/>
      <c r="M2" s="2"/>
    </row>
    <row r="3" spans="1:13" ht="21" x14ac:dyDescent="0.25">
      <c r="A3" s="35"/>
      <c r="B3" s="35"/>
      <c r="C3" s="35"/>
      <c r="D3" s="36"/>
      <c r="E3" s="36"/>
      <c r="F3" s="37" t="s">
        <v>2</v>
      </c>
      <c r="G3" s="36"/>
      <c r="H3" s="36"/>
      <c r="I3" s="35"/>
      <c r="J3" s="35"/>
      <c r="K3" s="38"/>
      <c r="L3" s="38"/>
      <c r="M3" s="38"/>
    </row>
    <row r="4" spans="1:13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" t="s">
        <v>9</v>
      </c>
      <c r="J4" s="4" t="s">
        <v>8</v>
      </c>
      <c r="K4" s="4" t="s">
        <v>11</v>
      </c>
      <c r="L4" s="5" t="s">
        <v>12</v>
      </c>
      <c r="M4" s="5" t="s">
        <v>13</v>
      </c>
    </row>
    <row r="5" spans="1:13" x14ac:dyDescent="0.25">
      <c r="A5" s="6" t="s">
        <v>14</v>
      </c>
      <c r="B5" s="7">
        <v>1</v>
      </c>
      <c r="C5" s="9"/>
      <c r="D5" s="9"/>
      <c r="E5" s="10"/>
      <c r="F5" s="11"/>
      <c r="G5" s="9">
        <v>9000</v>
      </c>
      <c r="H5" s="9">
        <v>9000</v>
      </c>
      <c r="I5" s="9"/>
      <c r="J5" s="11"/>
      <c r="K5" s="11"/>
      <c r="L5" s="10"/>
      <c r="M5" s="10"/>
    </row>
    <row r="6" spans="1:13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9"/>
      <c r="J6" s="11"/>
      <c r="K6" s="11"/>
      <c r="L6" s="10"/>
      <c r="M6" s="10"/>
    </row>
    <row r="7" spans="1:13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9"/>
      <c r="J7" s="11"/>
      <c r="K7" s="11"/>
      <c r="L7" s="10"/>
      <c r="M7" s="9">
        <v>7000</v>
      </c>
    </row>
    <row r="8" spans="1:13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9"/>
      <c r="J8" s="11"/>
      <c r="K8" s="11"/>
      <c r="L8" s="10"/>
      <c r="M8" s="9">
        <v>7000</v>
      </c>
    </row>
    <row r="9" spans="1:13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9"/>
      <c r="J9" s="11"/>
      <c r="K9" s="11"/>
      <c r="L9" s="10"/>
      <c r="M9" s="9"/>
    </row>
    <row r="10" spans="1:13" x14ac:dyDescent="0.25">
      <c r="A10" s="6" t="s">
        <v>44</v>
      </c>
      <c r="B10" s="7">
        <v>6</v>
      </c>
      <c r="C10" s="9"/>
      <c r="D10" s="9"/>
      <c r="E10" s="10"/>
      <c r="F10" s="11" t="s">
        <v>45</v>
      </c>
      <c r="G10" s="9">
        <v>9000</v>
      </c>
      <c r="H10" s="9">
        <v>9000</v>
      </c>
      <c r="I10" s="9"/>
      <c r="J10" s="11"/>
      <c r="K10" s="11"/>
      <c r="L10" s="10"/>
      <c r="M10" s="9"/>
    </row>
    <row r="11" spans="1:13" x14ac:dyDescent="0.25">
      <c r="A11" s="6" t="s">
        <v>18</v>
      </c>
      <c r="B11" s="7">
        <v>7</v>
      </c>
      <c r="C11" s="9"/>
      <c r="D11" s="9"/>
      <c r="E11" s="10"/>
      <c r="F11" s="11" t="s">
        <v>45</v>
      </c>
      <c r="G11" s="9">
        <v>2500</v>
      </c>
      <c r="H11" s="9">
        <v>2500</v>
      </c>
      <c r="I11" s="9"/>
      <c r="J11" s="11"/>
      <c r="K11" s="11"/>
      <c r="L11" s="10"/>
      <c r="M11" s="9"/>
    </row>
    <row r="12" spans="1:13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39"/>
      <c r="J12" s="11"/>
      <c r="K12" s="11"/>
      <c r="L12" s="10"/>
      <c r="M12" s="9">
        <v>300</v>
      </c>
    </row>
    <row r="13" spans="1:13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9"/>
      <c r="J13" s="11"/>
      <c r="K13" s="11"/>
      <c r="L13" s="10"/>
      <c r="M13" s="9"/>
    </row>
    <row r="14" spans="1:13" x14ac:dyDescent="0.25">
      <c r="A14" s="6" t="s">
        <v>46</v>
      </c>
      <c r="B14" s="7">
        <v>10</v>
      </c>
      <c r="C14" s="9"/>
      <c r="D14" s="9"/>
      <c r="E14" s="10"/>
      <c r="F14" s="11"/>
      <c r="G14" s="9">
        <v>8500</v>
      </c>
      <c r="H14" s="9">
        <v>8500</v>
      </c>
      <c r="I14" s="9"/>
      <c r="J14" s="11"/>
      <c r="K14" s="11"/>
      <c r="L14" s="10"/>
      <c r="M14" s="10"/>
    </row>
    <row r="15" spans="1:13" x14ac:dyDescent="0.25">
      <c r="A15" s="6" t="s">
        <v>21</v>
      </c>
      <c r="B15" s="7">
        <v>11</v>
      </c>
      <c r="C15" s="9"/>
      <c r="D15" s="9"/>
      <c r="E15" s="10"/>
      <c r="F15" s="11"/>
      <c r="G15" s="9">
        <v>9000</v>
      </c>
      <c r="H15" s="9">
        <v>9000</v>
      </c>
      <c r="I15" s="9"/>
      <c r="J15" s="11"/>
      <c r="K15" s="11"/>
      <c r="L15" s="10"/>
      <c r="M15" s="10"/>
    </row>
    <row r="16" spans="1:13" x14ac:dyDescent="0.25">
      <c r="A16" s="6" t="s">
        <v>22</v>
      </c>
      <c r="B16" s="7">
        <v>12</v>
      </c>
      <c r="C16" s="9"/>
      <c r="D16" s="9"/>
      <c r="E16" s="10"/>
      <c r="F16" s="11" t="s">
        <v>45</v>
      </c>
      <c r="G16" s="9">
        <v>2500</v>
      </c>
      <c r="H16" s="9">
        <v>2500</v>
      </c>
      <c r="I16" s="9"/>
      <c r="J16" s="11"/>
      <c r="K16" s="11"/>
      <c r="L16" s="10"/>
      <c r="M16" s="10"/>
    </row>
    <row r="17" spans="1:13" x14ac:dyDescent="0.25">
      <c r="A17" s="6"/>
      <c r="B17" s="7"/>
      <c r="C17" s="9"/>
      <c r="D17" s="9"/>
      <c r="E17" s="10"/>
      <c r="F17" s="11"/>
      <c r="G17" s="9"/>
      <c r="H17" s="9"/>
      <c r="I17" s="9"/>
      <c r="J17" s="11"/>
      <c r="K17" s="11"/>
      <c r="L17" s="10"/>
      <c r="M17" s="10"/>
    </row>
    <row r="18" spans="1:13" x14ac:dyDescent="0.25">
      <c r="A18" s="14"/>
      <c r="B18" s="15"/>
      <c r="C18" s="16">
        <v>0</v>
      </c>
      <c r="D18" s="16">
        <v>0</v>
      </c>
      <c r="E18" s="17"/>
      <c r="F18" s="18"/>
      <c r="G18" s="18">
        <f>SUM(G5:G17)</f>
        <v>91500</v>
      </c>
      <c r="H18" s="18">
        <v>73600</v>
      </c>
      <c r="I18" s="18"/>
      <c r="J18" s="18"/>
      <c r="K18" s="18"/>
      <c r="L18" s="17"/>
      <c r="M18" s="40">
        <v>14300</v>
      </c>
    </row>
    <row r="19" spans="1:13" x14ac:dyDescent="0.25">
      <c r="A19" s="19" t="s">
        <v>23</v>
      </c>
      <c r="B19" s="2"/>
      <c r="C19" s="2"/>
      <c r="D19" s="2"/>
      <c r="E19" s="2"/>
      <c r="F19" s="2"/>
      <c r="G19" s="20"/>
      <c r="H19" s="2"/>
      <c r="I19" s="22"/>
      <c r="J19" s="2"/>
      <c r="K19" s="2"/>
      <c r="L19" s="2"/>
      <c r="M19" s="2"/>
    </row>
    <row r="20" spans="1:13" x14ac:dyDescent="0.25">
      <c r="A20" s="13" t="s">
        <v>24</v>
      </c>
      <c r="B20" s="2"/>
      <c r="C20" s="2"/>
      <c r="D20" s="21">
        <v>91500</v>
      </c>
      <c r="E20" s="2"/>
      <c r="F20" s="2"/>
      <c r="G20" s="2"/>
      <c r="H20" s="2"/>
      <c r="I20" s="2"/>
      <c r="J20" s="2"/>
      <c r="K20" s="22"/>
      <c r="L20" s="2"/>
      <c r="M20" s="2"/>
    </row>
    <row r="21" spans="1:13" ht="16.5" x14ac:dyDescent="0.35">
      <c r="A21" s="13" t="s">
        <v>25</v>
      </c>
      <c r="B21" s="13"/>
      <c r="C21" s="23"/>
      <c r="D21" s="24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5" t="s">
        <v>26</v>
      </c>
      <c r="B22" s="13"/>
      <c r="C22" s="23"/>
      <c r="D22" s="23"/>
      <c r="E22" s="2"/>
      <c r="F22" s="2"/>
      <c r="G22" s="26"/>
      <c r="H22" s="2"/>
      <c r="I22" s="20"/>
      <c r="J22" s="2"/>
      <c r="K22" s="2"/>
      <c r="L22" s="2"/>
      <c r="M22" s="2"/>
    </row>
    <row r="23" spans="1:13" x14ac:dyDescent="0.25">
      <c r="A23" s="13" t="s">
        <v>27</v>
      </c>
      <c r="B23" s="13"/>
      <c r="C23" s="23"/>
      <c r="D23" s="27">
        <f>D20*E23</f>
        <v>7320</v>
      </c>
      <c r="E23" s="1">
        <v>0.08</v>
      </c>
      <c r="F23" s="2"/>
      <c r="G23" s="20"/>
      <c r="H23" s="20"/>
      <c r="I23" s="2"/>
      <c r="J23" s="2"/>
      <c r="K23" s="2"/>
      <c r="L23" s="2"/>
      <c r="M23" s="2"/>
    </row>
    <row r="24" spans="1:13" x14ac:dyDescent="0.25">
      <c r="A24" s="13" t="s">
        <v>28</v>
      </c>
      <c r="B24" s="13"/>
      <c r="C24" s="23"/>
      <c r="D24" s="27">
        <v>900</v>
      </c>
      <c r="E24" s="2"/>
      <c r="F24" s="2"/>
      <c r="G24" s="20"/>
      <c r="H24" s="20"/>
      <c r="I24" s="2"/>
      <c r="J24" s="2"/>
      <c r="K24" s="2"/>
      <c r="L24" s="2"/>
      <c r="M24" s="2"/>
    </row>
    <row r="25" spans="1:13" x14ac:dyDescent="0.25">
      <c r="A25" s="13" t="s">
        <v>29</v>
      </c>
      <c r="B25" s="13"/>
      <c r="C25" s="23"/>
      <c r="D25" s="41"/>
      <c r="E25" s="2"/>
      <c r="F25" s="2"/>
      <c r="G25" s="20"/>
      <c r="H25" s="20"/>
      <c r="I25" s="2"/>
      <c r="J25" s="2"/>
      <c r="K25" s="2"/>
      <c r="L25" s="2"/>
      <c r="M25" s="2"/>
    </row>
    <row r="26" spans="1:13" x14ac:dyDescent="0.25">
      <c r="A26" s="13" t="s">
        <v>30</v>
      </c>
      <c r="B26" s="13"/>
      <c r="C26" s="23"/>
      <c r="D26" s="27">
        <v>11500</v>
      </c>
      <c r="E26" s="2"/>
      <c r="F26" s="20" t="s">
        <v>31</v>
      </c>
      <c r="G26" s="13" t="s">
        <v>32</v>
      </c>
      <c r="H26" s="13"/>
      <c r="I26" s="13" t="s">
        <v>33</v>
      </c>
      <c r="J26" s="13"/>
      <c r="K26" s="13" t="s">
        <v>34</v>
      </c>
      <c r="L26" s="13"/>
      <c r="M26" s="2"/>
    </row>
    <row r="27" spans="1:13" x14ac:dyDescent="0.25">
      <c r="A27" s="13" t="s">
        <v>35</v>
      </c>
      <c r="B27" s="13"/>
      <c r="C27" s="23"/>
      <c r="D27" s="28">
        <f>SUM(D23:D26)</f>
        <v>19720</v>
      </c>
      <c r="E27" s="2"/>
      <c r="F27" s="13"/>
      <c r="G27" s="13"/>
      <c r="H27" s="13"/>
      <c r="I27" s="13"/>
      <c r="J27" s="13"/>
      <c r="K27" s="13"/>
      <c r="L27" s="13"/>
      <c r="M27" s="2"/>
    </row>
    <row r="28" spans="1:13" ht="15.75" x14ac:dyDescent="0.25">
      <c r="A28" s="29" t="s">
        <v>36</v>
      </c>
      <c r="B28" s="13"/>
      <c r="C28" s="13"/>
      <c r="D28" s="30">
        <f>D20-D27</f>
        <v>71780</v>
      </c>
      <c r="E28" s="2"/>
      <c r="F28" s="13"/>
      <c r="G28" s="13"/>
      <c r="H28" s="13"/>
      <c r="I28" s="13"/>
      <c r="J28" s="13"/>
      <c r="K28" s="13"/>
      <c r="L28" s="13"/>
      <c r="M28" s="2"/>
    </row>
    <row r="29" spans="1:13" x14ac:dyDescent="0.25">
      <c r="A29" s="12"/>
      <c r="B29" s="31"/>
      <c r="C29" s="2"/>
      <c r="D29" s="2"/>
      <c r="E29" s="12"/>
      <c r="F29" s="13"/>
      <c r="G29" s="13" t="s">
        <v>48</v>
      </c>
      <c r="H29" s="13"/>
      <c r="I29" s="13" t="s">
        <v>38</v>
      </c>
      <c r="J29" s="13"/>
      <c r="K29" s="13" t="s">
        <v>39</v>
      </c>
      <c r="L29" s="13"/>
      <c r="M29" s="2"/>
    </row>
    <row r="30" spans="1:13" x14ac:dyDescent="0.25">
      <c r="A30" s="12"/>
      <c r="B30" s="31"/>
      <c r="C30" s="2"/>
      <c r="D30" s="2"/>
      <c r="E30" s="2"/>
      <c r="F30" s="13" t="s">
        <v>40</v>
      </c>
      <c r="G30" s="13" t="s">
        <v>41</v>
      </c>
      <c r="H30" s="13"/>
      <c r="I30" s="13" t="s">
        <v>42</v>
      </c>
      <c r="J30" s="13"/>
      <c r="K30" s="13" t="s">
        <v>43</v>
      </c>
      <c r="L30" s="13"/>
      <c r="M30" s="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28" sqref="C28"/>
    </sheetView>
  </sheetViews>
  <sheetFormatPr defaultRowHeight="15" x14ac:dyDescent="0.25"/>
  <cols>
    <col min="1" max="1" width="15.42578125" customWidth="1"/>
    <col min="9" max="9" width="10.28515625" customWidth="1"/>
  </cols>
  <sheetData>
    <row r="1" spans="1:12" ht="29.25" x14ac:dyDescent="0.45">
      <c r="A1" s="2"/>
      <c r="B1" s="42" t="s">
        <v>47</v>
      </c>
      <c r="C1" s="43"/>
      <c r="D1" s="43"/>
      <c r="E1" s="43"/>
      <c r="F1" s="2"/>
      <c r="G1" s="2"/>
      <c r="H1" s="2"/>
      <c r="I1" s="2"/>
      <c r="J1" s="2"/>
      <c r="K1" s="2"/>
      <c r="L1" s="2"/>
    </row>
    <row r="2" spans="1:12" ht="21" x14ac:dyDescent="0.25">
      <c r="A2" s="12"/>
      <c r="B2" s="3" t="s">
        <v>1</v>
      </c>
      <c r="C2" s="3"/>
      <c r="D2" s="3"/>
      <c r="E2" s="12"/>
      <c r="F2" s="2"/>
      <c r="G2" s="2"/>
      <c r="H2" s="2"/>
      <c r="I2" s="2"/>
      <c r="J2" s="2"/>
      <c r="K2" s="2"/>
      <c r="L2" s="2"/>
    </row>
    <row r="3" spans="1:12" ht="21" x14ac:dyDescent="0.25">
      <c r="A3" s="35"/>
      <c r="B3" s="35"/>
      <c r="C3" s="36"/>
      <c r="D3" s="36"/>
      <c r="E3" s="37" t="s">
        <v>171</v>
      </c>
      <c r="F3" s="36"/>
      <c r="G3" s="36"/>
      <c r="H3" s="38"/>
      <c r="I3" s="38"/>
      <c r="J3" s="2"/>
      <c r="K3" s="2"/>
      <c r="L3" s="2"/>
    </row>
    <row r="4" spans="1:12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9</v>
      </c>
      <c r="G4" s="5" t="s">
        <v>10</v>
      </c>
      <c r="H4" s="45"/>
      <c r="I4" s="45" t="s">
        <v>11</v>
      </c>
      <c r="J4" s="5" t="s">
        <v>72</v>
      </c>
      <c r="K4" s="5" t="s">
        <v>36</v>
      </c>
      <c r="L4" s="2"/>
    </row>
    <row r="5" spans="1:12" x14ac:dyDescent="0.25">
      <c r="A5" s="6" t="s">
        <v>46</v>
      </c>
      <c r="B5" s="7">
        <v>10</v>
      </c>
      <c r="C5" s="9"/>
      <c r="D5" s="9"/>
      <c r="E5" s="10"/>
      <c r="F5" s="9">
        <v>9500</v>
      </c>
      <c r="G5" s="9">
        <v>9000</v>
      </c>
      <c r="H5" s="45"/>
      <c r="I5" s="54">
        <f>G5+H5</f>
        <v>9000</v>
      </c>
      <c r="J5" s="45">
        <v>0</v>
      </c>
      <c r="K5" s="54"/>
      <c r="L5" s="2"/>
    </row>
    <row r="6" spans="1:12" x14ac:dyDescent="0.25">
      <c r="A6" s="6" t="s">
        <v>14</v>
      </c>
      <c r="B6" s="7">
        <v>2</v>
      </c>
      <c r="C6" s="9"/>
      <c r="D6" s="9"/>
      <c r="E6" s="10"/>
      <c r="F6" s="9">
        <v>9000</v>
      </c>
      <c r="G6" s="9">
        <v>9000</v>
      </c>
      <c r="H6" s="45"/>
      <c r="I6" s="54">
        <v>9000</v>
      </c>
      <c r="J6" s="45">
        <v>0</v>
      </c>
      <c r="K6" s="54"/>
      <c r="L6" s="2"/>
    </row>
    <row r="7" spans="1:12" x14ac:dyDescent="0.25">
      <c r="A7" s="6" t="s">
        <v>15</v>
      </c>
      <c r="B7" s="7">
        <v>3</v>
      </c>
      <c r="C7" s="9"/>
      <c r="D7" s="9"/>
      <c r="E7" s="10"/>
      <c r="F7" s="9"/>
      <c r="G7" s="9"/>
      <c r="H7" s="45"/>
      <c r="I7" s="54"/>
      <c r="J7" s="45">
        <v>0</v>
      </c>
      <c r="K7" s="54"/>
      <c r="L7" s="2"/>
    </row>
    <row r="8" spans="1:12" x14ac:dyDescent="0.25">
      <c r="A8" s="6" t="s">
        <v>16</v>
      </c>
      <c r="B8" s="7">
        <v>4</v>
      </c>
      <c r="C8" s="9"/>
      <c r="D8" s="9"/>
      <c r="E8" s="10"/>
      <c r="F8" s="9">
        <v>9000</v>
      </c>
      <c r="G8" s="9">
        <v>8000</v>
      </c>
      <c r="H8" s="45"/>
      <c r="I8" s="54">
        <f>G8+H8</f>
        <v>8000</v>
      </c>
      <c r="J8" s="45">
        <v>0</v>
      </c>
      <c r="K8" s="54"/>
      <c r="L8" s="2"/>
    </row>
    <row r="9" spans="1:12" x14ac:dyDescent="0.25">
      <c r="A9" s="6" t="s">
        <v>17</v>
      </c>
      <c r="B9" s="7">
        <v>5</v>
      </c>
      <c r="C9" s="9"/>
      <c r="D9" s="9"/>
      <c r="E9" s="10"/>
      <c r="F9" s="9">
        <v>8000</v>
      </c>
      <c r="G9" s="9">
        <v>8000</v>
      </c>
      <c r="H9" s="45"/>
      <c r="I9" s="54">
        <v>8000</v>
      </c>
      <c r="J9" s="45">
        <v>0</v>
      </c>
      <c r="K9" s="54"/>
      <c r="L9" s="2"/>
    </row>
    <row r="10" spans="1:12" x14ac:dyDescent="0.25">
      <c r="A10" s="6" t="s">
        <v>109</v>
      </c>
      <c r="B10" s="7">
        <v>6</v>
      </c>
      <c r="C10" s="9"/>
      <c r="D10" s="9"/>
      <c r="E10" s="10"/>
      <c r="F10" s="9">
        <v>2500</v>
      </c>
      <c r="G10" s="9">
        <v>2500</v>
      </c>
      <c r="H10" s="45"/>
      <c r="I10" s="54">
        <v>2500</v>
      </c>
      <c r="J10" s="45">
        <v>0</v>
      </c>
      <c r="K10" s="54"/>
      <c r="L10" s="2"/>
    </row>
    <row r="11" spans="1:12" x14ac:dyDescent="0.25">
      <c r="A11" s="6" t="s">
        <v>131</v>
      </c>
      <c r="B11" s="7">
        <v>7</v>
      </c>
      <c r="C11" s="9"/>
      <c r="D11" s="9"/>
      <c r="E11" s="10"/>
      <c r="F11" s="9">
        <v>9000</v>
      </c>
      <c r="G11" s="9">
        <v>9000</v>
      </c>
      <c r="H11" s="45"/>
      <c r="I11" s="62">
        <v>9000</v>
      </c>
      <c r="J11" s="45"/>
      <c r="K11" s="54"/>
      <c r="L11" s="2"/>
    </row>
    <row r="12" spans="1:12" x14ac:dyDescent="0.25">
      <c r="A12" s="6" t="s">
        <v>20</v>
      </c>
      <c r="B12" s="7">
        <v>9</v>
      </c>
      <c r="C12" s="9"/>
      <c r="D12" s="9"/>
      <c r="E12" s="10"/>
      <c r="F12" s="9">
        <v>9000</v>
      </c>
      <c r="G12" s="9">
        <v>9000</v>
      </c>
      <c r="H12" s="45"/>
      <c r="I12" s="54">
        <f>G12+H12</f>
        <v>9000</v>
      </c>
      <c r="J12" s="45"/>
      <c r="K12" s="54"/>
      <c r="L12" s="2"/>
    </row>
    <row r="13" spans="1:12" x14ac:dyDescent="0.25">
      <c r="A13" s="6" t="s">
        <v>109</v>
      </c>
      <c r="B13" s="2"/>
      <c r="C13" s="2"/>
      <c r="D13" s="2"/>
      <c r="E13" s="2"/>
      <c r="F13" s="63">
        <v>9000</v>
      </c>
      <c r="G13" s="63">
        <v>9000</v>
      </c>
      <c r="H13" s="2"/>
      <c r="I13" s="62">
        <v>9000</v>
      </c>
      <c r="J13" s="45"/>
      <c r="K13" s="54"/>
      <c r="L13" s="2"/>
    </row>
    <row r="14" spans="1:12" x14ac:dyDescent="0.25">
      <c r="A14" s="64" t="s">
        <v>109</v>
      </c>
      <c r="B14" s="7">
        <v>11</v>
      </c>
      <c r="C14" s="9"/>
      <c r="D14" s="9"/>
      <c r="E14" s="10"/>
      <c r="F14" s="9">
        <v>2500</v>
      </c>
      <c r="G14" s="9">
        <v>2500</v>
      </c>
      <c r="H14" s="45"/>
      <c r="I14" s="54">
        <v>2500</v>
      </c>
      <c r="J14" s="45">
        <v>0</v>
      </c>
      <c r="K14" s="54"/>
      <c r="L14" s="2"/>
    </row>
    <row r="15" spans="1:12" x14ac:dyDescent="0.25">
      <c r="A15" s="14"/>
      <c r="B15" s="15"/>
      <c r="C15" s="16">
        <v>0</v>
      </c>
      <c r="D15" s="16">
        <v>0</v>
      </c>
      <c r="E15" s="17"/>
      <c r="F15" s="18">
        <f>SUM(F5:F14)</f>
        <v>67500</v>
      </c>
      <c r="G15" s="18">
        <f>AVERAGE(G5:G14)</f>
        <v>7333.333333333333</v>
      </c>
      <c r="H15" s="45"/>
      <c r="I15" s="54">
        <f>SUM(I5:I14)</f>
        <v>66000</v>
      </c>
      <c r="J15" s="45">
        <f>SUM(J5:J14)</f>
        <v>0</v>
      </c>
      <c r="K15" s="54"/>
      <c r="L15" s="2"/>
    </row>
    <row r="16" spans="1:12" ht="23.25" x14ac:dyDescent="0.35">
      <c r="A16" s="67" t="s">
        <v>119</v>
      </c>
      <c r="B16" s="2"/>
      <c r="C16" s="2"/>
      <c r="D16" s="2"/>
      <c r="E16" s="2"/>
      <c r="F16" s="2"/>
      <c r="G16" s="2"/>
      <c r="H16" s="77"/>
      <c r="I16" s="77"/>
      <c r="J16" s="2"/>
      <c r="K16" s="2"/>
      <c r="L16" s="2"/>
    </row>
    <row r="17" spans="1:12" ht="23.25" x14ac:dyDescent="0.35">
      <c r="A17" s="68" t="s">
        <v>120</v>
      </c>
      <c r="B17" s="68" t="s">
        <v>121</v>
      </c>
      <c r="C17" s="68" t="s">
        <v>122</v>
      </c>
      <c r="D17" s="68" t="s">
        <v>82</v>
      </c>
      <c r="E17" s="2"/>
      <c r="F17" s="81"/>
      <c r="G17" s="81"/>
      <c r="H17" s="81"/>
      <c r="I17" s="81"/>
      <c r="J17" s="81"/>
      <c r="K17" s="81"/>
      <c r="L17" s="2"/>
    </row>
    <row r="18" spans="1:12" x14ac:dyDescent="0.25">
      <c r="A18" s="45" t="s">
        <v>123</v>
      </c>
      <c r="B18" s="69">
        <f>F15</f>
        <v>67500</v>
      </c>
      <c r="C18" s="45"/>
      <c r="D18" s="45"/>
      <c r="E18" s="76" t="s">
        <v>136</v>
      </c>
      <c r="F18" s="76"/>
      <c r="G18" s="13" t="s">
        <v>137</v>
      </c>
      <c r="H18" s="2"/>
      <c r="I18" s="2"/>
      <c r="J18" s="13" t="s">
        <v>138</v>
      </c>
      <c r="K18" s="2"/>
      <c r="L18" s="2"/>
    </row>
    <row r="19" spans="1:12" x14ac:dyDescent="0.25">
      <c r="A19" s="45" t="s">
        <v>124</v>
      </c>
      <c r="B19" s="70">
        <v>0.08</v>
      </c>
      <c r="C19" s="69">
        <f>B18*B19</f>
        <v>5400</v>
      </c>
      <c r="D19" s="45"/>
      <c r="E19" s="13" t="s">
        <v>140</v>
      </c>
      <c r="F19" s="13"/>
      <c r="G19" s="13" t="s">
        <v>139</v>
      </c>
      <c r="H19" s="2"/>
      <c r="I19" s="2"/>
      <c r="J19" s="13" t="s">
        <v>141</v>
      </c>
      <c r="K19" s="2"/>
      <c r="L19" s="2"/>
    </row>
    <row r="20" spans="1:12" x14ac:dyDescent="0.25">
      <c r="A20" s="71" t="s">
        <v>125</v>
      </c>
      <c r="B20" s="45"/>
      <c r="C20" s="69"/>
      <c r="D20" s="45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133</v>
      </c>
      <c r="B21" s="45"/>
      <c r="C21" s="45">
        <v>900</v>
      </c>
      <c r="D21" s="45"/>
      <c r="E21" s="2"/>
      <c r="F21" s="81"/>
      <c r="G21" s="81"/>
      <c r="H21" s="81"/>
      <c r="I21" s="23"/>
      <c r="J21" s="81"/>
      <c r="K21" s="81"/>
      <c r="L21" s="2"/>
    </row>
    <row r="22" spans="1:12" x14ac:dyDescent="0.25">
      <c r="A22" s="75" t="s">
        <v>128</v>
      </c>
      <c r="B22" s="74"/>
      <c r="C22" s="45">
        <v>9000</v>
      </c>
      <c r="D22" s="45"/>
      <c r="E22" s="2"/>
      <c r="F22" s="81"/>
      <c r="G22" s="81"/>
      <c r="H22" s="81"/>
      <c r="I22" s="23"/>
      <c r="J22" s="81"/>
      <c r="K22" s="81"/>
      <c r="L22" s="2"/>
    </row>
    <row r="23" spans="1:12" x14ac:dyDescent="0.25">
      <c r="A23" s="75" t="s">
        <v>134</v>
      </c>
      <c r="B23" s="45"/>
      <c r="C23" s="75">
        <v>8000</v>
      </c>
      <c r="D23" s="45"/>
      <c r="E23" s="2"/>
      <c r="F23" s="81"/>
      <c r="G23" s="81"/>
      <c r="H23" s="81"/>
      <c r="I23" s="81"/>
      <c r="J23" s="81"/>
      <c r="K23" s="81"/>
      <c r="L23" s="2"/>
    </row>
    <row r="24" spans="1:12" x14ac:dyDescent="0.25">
      <c r="A24" s="75" t="s">
        <v>172</v>
      </c>
      <c r="B24" s="45"/>
      <c r="C24" s="75">
        <v>10000</v>
      </c>
      <c r="D24" s="45">
        <v>34200</v>
      </c>
      <c r="E24" s="2">
        <f>C21+C22+C23+C24+D24</f>
        <v>62100</v>
      </c>
      <c r="F24" s="81"/>
      <c r="G24" s="81"/>
      <c r="H24" s="81"/>
      <c r="I24" s="81"/>
      <c r="J24" s="81"/>
      <c r="K24" s="81"/>
      <c r="L24" s="2"/>
    </row>
    <row r="25" spans="1:12" x14ac:dyDescent="0.25">
      <c r="A25" s="75"/>
      <c r="B25" s="45"/>
      <c r="C25" s="75"/>
      <c r="D25" s="45"/>
      <c r="E25" s="2"/>
      <c r="F25" s="81" t="s">
        <v>71</v>
      </c>
      <c r="G25" s="81"/>
      <c r="H25" s="81"/>
      <c r="I25" s="81"/>
      <c r="J25" s="81"/>
      <c r="K25" s="81"/>
      <c r="L25" s="2"/>
    </row>
    <row r="26" spans="1:12" x14ac:dyDescent="0.25">
      <c r="A26" s="45" t="s">
        <v>11</v>
      </c>
      <c r="B26" s="45"/>
      <c r="C26" s="45"/>
      <c r="D26" s="45"/>
      <c r="E26" s="2"/>
      <c r="F26" s="81"/>
      <c r="G26" s="81"/>
      <c r="H26" s="81"/>
      <c r="I26" s="81"/>
      <c r="J26" s="81"/>
      <c r="K26" s="81"/>
      <c r="L26" s="2"/>
    </row>
    <row r="27" spans="1:12" x14ac:dyDescent="0.25">
      <c r="A27" s="71" t="s">
        <v>11</v>
      </c>
      <c r="B27" s="73">
        <f>B18</f>
        <v>67500</v>
      </c>
      <c r="C27" s="73">
        <f>SUM(C19:C26)</f>
        <v>33300</v>
      </c>
      <c r="D27" s="73">
        <f>B27-C27</f>
        <v>34200</v>
      </c>
      <c r="E27" s="2"/>
      <c r="F27" s="81"/>
      <c r="G27" s="81"/>
      <c r="H27" s="81"/>
      <c r="I27" s="81"/>
      <c r="J27" s="81"/>
      <c r="K27" s="81"/>
      <c r="L27" s="2"/>
    </row>
    <row r="28" spans="1:12" x14ac:dyDescent="0.25">
      <c r="A28" s="45"/>
      <c r="B28" s="45"/>
      <c r="C28" s="45"/>
      <c r="D28" s="45"/>
      <c r="E28" s="2"/>
      <c r="F28" s="81"/>
      <c r="G28" s="81"/>
      <c r="H28" s="81"/>
      <c r="I28" s="81"/>
      <c r="J28" s="81"/>
      <c r="K28" s="81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81"/>
      <c r="I29" s="81"/>
      <c r="J29" s="81"/>
      <c r="K29" s="81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81"/>
      <c r="I30" s="81"/>
      <c r="J30" s="81"/>
      <c r="K30" s="81"/>
      <c r="L30" s="2"/>
    </row>
    <row r="31" spans="1:12" x14ac:dyDescent="0.25">
      <c r="A31" s="2"/>
      <c r="B31" s="2"/>
      <c r="C31" s="2"/>
      <c r="D31" s="2"/>
      <c r="E31" s="2" t="s">
        <v>71</v>
      </c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</sheetData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28" workbookViewId="0">
      <selection activeCell="F8" sqref="F8"/>
    </sheetView>
  </sheetViews>
  <sheetFormatPr defaultRowHeight="15" x14ac:dyDescent="0.25"/>
  <cols>
    <col min="1" max="1" width="17" bestFit="1" customWidth="1"/>
    <col min="2" max="2" width="9.5703125" bestFit="1" customWidth="1"/>
    <col min="6" max="6" width="10.28515625" customWidth="1"/>
    <col min="9" max="9" width="11.85546875" customWidth="1"/>
  </cols>
  <sheetData>
    <row r="1" spans="1:11" ht="29.25" x14ac:dyDescent="0.45">
      <c r="A1" s="2"/>
      <c r="B1" s="42" t="s">
        <v>47</v>
      </c>
      <c r="C1" s="43"/>
      <c r="D1" s="43"/>
      <c r="E1" s="43"/>
      <c r="F1" s="2"/>
      <c r="G1" s="2"/>
      <c r="H1" s="2"/>
      <c r="I1" s="2"/>
      <c r="J1" s="2"/>
      <c r="K1" s="2"/>
    </row>
    <row r="2" spans="1:11" ht="21" x14ac:dyDescent="0.25">
      <c r="A2" s="12"/>
      <c r="B2" s="3" t="s">
        <v>1</v>
      </c>
      <c r="C2" s="3"/>
      <c r="D2" s="3"/>
      <c r="E2" s="12"/>
      <c r="F2" s="2"/>
      <c r="G2" s="2"/>
      <c r="H2" s="2"/>
      <c r="I2" s="2"/>
      <c r="J2" s="2"/>
      <c r="K2" s="2"/>
    </row>
    <row r="3" spans="1:11" ht="21" x14ac:dyDescent="0.25">
      <c r="A3" s="35"/>
      <c r="B3" s="35"/>
      <c r="C3" s="36"/>
      <c r="D3" s="36"/>
      <c r="E3" s="37" t="s">
        <v>173</v>
      </c>
      <c r="F3" s="36"/>
      <c r="G3" s="36"/>
      <c r="H3" s="38"/>
      <c r="I3" s="38"/>
      <c r="J3" s="2"/>
      <c r="K3" s="2"/>
    </row>
    <row r="4" spans="1:11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9</v>
      </c>
      <c r="G4" s="5" t="s">
        <v>10</v>
      </c>
      <c r="H4" s="45"/>
      <c r="I4" s="45" t="s">
        <v>11</v>
      </c>
      <c r="J4" s="5" t="s">
        <v>72</v>
      </c>
      <c r="K4" s="5" t="s">
        <v>36</v>
      </c>
    </row>
    <row r="5" spans="1:11" x14ac:dyDescent="0.25">
      <c r="A5" s="6" t="s">
        <v>46</v>
      </c>
      <c r="B5" s="7">
        <v>10</v>
      </c>
      <c r="C5" s="9"/>
      <c r="D5" s="9"/>
      <c r="E5" s="10"/>
      <c r="F5" s="9">
        <v>9500</v>
      </c>
      <c r="G5" s="9">
        <v>9000</v>
      </c>
      <c r="H5" s="45"/>
      <c r="I5" s="54">
        <f>G5+H5</f>
        <v>9000</v>
      </c>
      <c r="J5" s="45">
        <v>0</v>
      </c>
      <c r="K5" s="54"/>
    </row>
    <row r="6" spans="1:11" x14ac:dyDescent="0.25">
      <c r="A6" s="6" t="s">
        <v>14</v>
      </c>
      <c r="B6" s="7">
        <v>2</v>
      </c>
      <c r="C6" s="9"/>
      <c r="D6" s="9"/>
      <c r="E6" s="10"/>
      <c r="F6" s="9">
        <v>9000</v>
      </c>
      <c r="G6" s="9">
        <v>9000</v>
      </c>
      <c r="H6" s="45"/>
      <c r="I6" s="54">
        <v>9000</v>
      </c>
      <c r="J6" s="45">
        <v>0</v>
      </c>
      <c r="K6" s="54"/>
    </row>
    <row r="7" spans="1:11" x14ac:dyDescent="0.25">
      <c r="A7" s="6" t="s">
        <v>15</v>
      </c>
      <c r="B7" s="7">
        <v>3</v>
      </c>
      <c r="C7" s="9"/>
      <c r="D7" s="9"/>
      <c r="E7" s="10"/>
      <c r="F7" s="9">
        <v>9000</v>
      </c>
      <c r="G7" s="9"/>
      <c r="H7" s="45"/>
      <c r="I7" s="54"/>
      <c r="J7" s="45">
        <v>0</v>
      </c>
      <c r="K7" s="54"/>
    </row>
    <row r="8" spans="1:11" x14ac:dyDescent="0.25">
      <c r="A8" s="6" t="s">
        <v>16</v>
      </c>
      <c r="B8" s="7">
        <v>4</v>
      </c>
      <c r="C8" s="9"/>
      <c r="D8" s="9"/>
      <c r="E8" s="10"/>
      <c r="F8" s="9">
        <v>9000</v>
      </c>
      <c r="G8" s="9">
        <v>8000</v>
      </c>
      <c r="H8" s="45"/>
      <c r="I8" s="54">
        <f>G8+H8</f>
        <v>8000</v>
      </c>
      <c r="J8" s="45">
        <v>0</v>
      </c>
      <c r="K8" s="54"/>
    </row>
    <row r="9" spans="1:11" x14ac:dyDescent="0.25">
      <c r="A9" s="6" t="s">
        <v>17</v>
      </c>
      <c r="B9" s="7">
        <v>5</v>
      </c>
      <c r="C9" s="9"/>
      <c r="D9" s="9"/>
      <c r="E9" s="10"/>
      <c r="F9" s="9">
        <v>8000</v>
      </c>
      <c r="G9" s="9">
        <v>8000</v>
      </c>
      <c r="H9" s="45"/>
      <c r="I9" s="54">
        <v>8000</v>
      </c>
      <c r="J9" s="45">
        <v>0</v>
      </c>
      <c r="K9" s="54"/>
    </row>
    <row r="10" spans="1:11" x14ac:dyDescent="0.25">
      <c r="A10" s="6" t="s">
        <v>109</v>
      </c>
      <c r="B10" s="7">
        <v>6</v>
      </c>
      <c r="C10" s="9"/>
      <c r="D10" s="9"/>
      <c r="E10" s="10"/>
      <c r="F10" s="9">
        <v>2500</v>
      </c>
      <c r="G10" s="9">
        <v>2500</v>
      </c>
      <c r="H10" s="45"/>
      <c r="I10" s="54">
        <v>2500</v>
      </c>
      <c r="J10" s="45">
        <v>0</v>
      </c>
      <c r="K10" s="54"/>
    </row>
    <row r="11" spans="1:11" x14ac:dyDescent="0.25">
      <c r="A11" s="6" t="s">
        <v>131</v>
      </c>
      <c r="B11" s="7">
        <v>7</v>
      </c>
      <c r="C11" s="9"/>
      <c r="D11" s="9"/>
      <c r="E11" s="10"/>
      <c r="F11" s="9">
        <v>9000</v>
      </c>
      <c r="G11" s="9">
        <v>9000</v>
      </c>
      <c r="H11" s="45"/>
      <c r="I11" s="62">
        <v>9000</v>
      </c>
      <c r="J11" s="45"/>
      <c r="K11" s="54"/>
    </row>
    <row r="12" spans="1:11" x14ac:dyDescent="0.25">
      <c r="A12" s="6" t="s">
        <v>20</v>
      </c>
      <c r="B12" s="7">
        <v>9</v>
      </c>
      <c r="C12" s="9"/>
      <c r="D12" s="9"/>
      <c r="E12" s="10"/>
      <c r="F12" s="9">
        <v>9000</v>
      </c>
      <c r="G12" s="9">
        <v>9000</v>
      </c>
      <c r="H12" s="45"/>
      <c r="I12" s="54">
        <f>G12+H12</f>
        <v>9000</v>
      </c>
      <c r="J12" s="45"/>
      <c r="K12" s="54"/>
    </row>
    <row r="13" spans="1:11" x14ac:dyDescent="0.25">
      <c r="A13" s="6" t="s">
        <v>109</v>
      </c>
      <c r="B13" s="2"/>
      <c r="C13" s="2"/>
      <c r="D13" s="2"/>
      <c r="E13" s="2"/>
      <c r="F13" s="63">
        <v>9000</v>
      </c>
      <c r="G13" s="63">
        <v>9000</v>
      </c>
      <c r="H13" s="2"/>
      <c r="I13" s="62">
        <v>9000</v>
      </c>
      <c r="J13" s="45"/>
      <c r="K13" s="54"/>
    </row>
    <row r="14" spans="1:11" x14ac:dyDescent="0.25">
      <c r="A14" s="64" t="s">
        <v>109</v>
      </c>
      <c r="B14" s="7">
        <v>11</v>
      </c>
      <c r="C14" s="9"/>
      <c r="D14" s="9"/>
      <c r="E14" s="10"/>
      <c r="F14" s="9">
        <v>2500</v>
      </c>
      <c r="G14" s="9">
        <v>2500</v>
      </c>
      <c r="H14" s="45"/>
      <c r="I14" s="54">
        <v>2500</v>
      </c>
      <c r="J14" s="45">
        <v>0</v>
      </c>
      <c r="K14" s="54"/>
    </row>
    <row r="15" spans="1:11" x14ac:dyDescent="0.25">
      <c r="A15" s="14"/>
      <c r="B15" s="15"/>
      <c r="C15" s="16">
        <v>0</v>
      </c>
      <c r="D15" s="16">
        <v>0</v>
      </c>
      <c r="E15" s="17"/>
      <c r="F15" s="18">
        <f>SUM(F5:F14)</f>
        <v>76500</v>
      </c>
      <c r="G15" s="18">
        <f>AVERAGE(G5:G14)</f>
        <v>7333.333333333333</v>
      </c>
      <c r="H15" s="45"/>
      <c r="I15" s="54">
        <f>SUM(I5:I14)</f>
        <v>66000</v>
      </c>
      <c r="J15" s="45">
        <f>SUM(J5:J14)</f>
        <v>0</v>
      </c>
      <c r="K15" s="54"/>
    </row>
    <row r="16" spans="1:11" ht="23.25" x14ac:dyDescent="0.35">
      <c r="A16" s="67" t="s">
        <v>119</v>
      </c>
      <c r="B16" s="2"/>
      <c r="C16" s="2"/>
      <c r="D16" s="2"/>
      <c r="E16" s="2"/>
      <c r="F16" s="2"/>
      <c r="G16" s="2"/>
      <c r="H16" s="77"/>
      <c r="I16" s="77"/>
      <c r="J16" s="2"/>
      <c r="K16" s="2"/>
    </row>
    <row r="17" spans="1:11" ht="23.25" x14ac:dyDescent="0.35">
      <c r="A17" s="68" t="s">
        <v>120</v>
      </c>
      <c r="B17" s="68" t="s">
        <v>121</v>
      </c>
      <c r="C17" s="68" t="s">
        <v>122</v>
      </c>
      <c r="D17" s="68" t="s">
        <v>82</v>
      </c>
      <c r="E17" s="2"/>
      <c r="F17" s="81"/>
      <c r="G17" s="81"/>
      <c r="H17" s="81"/>
      <c r="I17" s="81"/>
      <c r="J17" s="81"/>
      <c r="K17" s="81"/>
    </row>
    <row r="18" spans="1:11" x14ac:dyDescent="0.25">
      <c r="A18" s="45" t="s">
        <v>123</v>
      </c>
      <c r="B18" s="69">
        <f>F15</f>
        <v>76500</v>
      </c>
      <c r="C18" s="45"/>
      <c r="D18" s="45"/>
      <c r="E18" s="76" t="s">
        <v>136</v>
      </c>
      <c r="F18" s="76"/>
      <c r="G18" s="13" t="s">
        <v>137</v>
      </c>
      <c r="H18" s="2"/>
      <c r="I18" s="2"/>
      <c r="J18" s="13" t="s">
        <v>138</v>
      </c>
      <c r="K18" s="2"/>
    </row>
    <row r="19" spans="1:11" x14ac:dyDescent="0.25">
      <c r="A19" s="45" t="s">
        <v>124</v>
      </c>
      <c r="B19" s="70">
        <v>0.08</v>
      </c>
      <c r="C19" s="69">
        <f>B18*B19</f>
        <v>6120</v>
      </c>
      <c r="D19" s="45"/>
      <c r="E19" s="13" t="s">
        <v>140</v>
      </c>
      <c r="F19" s="13"/>
      <c r="G19" s="13" t="s">
        <v>139</v>
      </c>
      <c r="H19" s="2"/>
      <c r="I19" s="2"/>
      <c r="J19" s="13" t="s">
        <v>141</v>
      </c>
      <c r="K19" s="2"/>
    </row>
    <row r="20" spans="1:11" s="2" customFormat="1" x14ac:dyDescent="0.25">
      <c r="A20" s="45" t="s">
        <v>175</v>
      </c>
      <c r="B20" s="80">
        <f>B18-G26</f>
        <v>76500</v>
      </c>
      <c r="C20" s="69"/>
      <c r="D20" s="45"/>
      <c r="E20" s="13"/>
      <c r="F20" s="13"/>
      <c r="G20" s="13"/>
      <c r="J20" s="13"/>
    </row>
    <row r="21" spans="1:11" x14ac:dyDescent="0.25">
      <c r="A21" s="71" t="s">
        <v>125</v>
      </c>
      <c r="B21" s="45"/>
      <c r="C21" s="69"/>
      <c r="D21" s="45"/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133</v>
      </c>
      <c r="B22" s="45"/>
      <c r="C22" s="45">
        <v>900</v>
      </c>
      <c r="D22" s="45"/>
      <c r="E22" s="2"/>
      <c r="F22" s="81"/>
      <c r="G22" s="81"/>
      <c r="H22" s="81"/>
      <c r="I22" s="23"/>
      <c r="J22" s="81"/>
      <c r="K22" s="81"/>
    </row>
    <row r="23" spans="1:11" x14ac:dyDescent="0.25">
      <c r="A23" s="75" t="s">
        <v>128</v>
      </c>
      <c r="B23" s="74"/>
      <c r="C23" s="45">
        <v>9000</v>
      </c>
      <c r="D23" s="45"/>
      <c r="E23" s="2"/>
      <c r="F23" s="81"/>
      <c r="G23" s="81"/>
      <c r="H23" s="81"/>
      <c r="I23" s="23"/>
      <c r="J23" s="81"/>
      <c r="K23" s="81"/>
    </row>
    <row r="24" spans="1:11" s="2" customFormat="1" x14ac:dyDescent="0.25">
      <c r="A24" s="75" t="s">
        <v>134</v>
      </c>
      <c r="B24" s="74"/>
      <c r="C24" s="45">
        <v>8000</v>
      </c>
      <c r="D24" s="45"/>
      <c r="F24" s="70"/>
      <c r="G24" s="81"/>
      <c r="H24" s="81"/>
      <c r="I24" s="23"/>
      <c r="J24" s="81"/>
      <c r="K24" s="81"/>
    </row>
    <row r="25" spans="1:11" x14ac:dyDescent="0.25">
      <c r="A25" s="75" t="s">
        <v>135</v>
      </c>
      <c r="B25" s="45"/>
      <c r="C25" s="75">
        <v>4000</v>
      </c>
      <c r="D25" s="45"/>
      <c r="E25" s="2"/>
      <c r="F25" s="81"/>
      <c r="G25" s="81"/>
      <c r="H25" s="81"/>
      <c r="I25" s="81"/>
      <c r="J25" s="81"/>
      <c r="K25" s="81"/>
    </row>
    <row r="26" spans="1:11" x14ac:dyDescent="0.25">
      <c r="A26" s="75" t="s">
        <v>172</v>
      </c>
      <c r="B26" s="45"/>
      <c r="C26" s="75">
        <v>13600</v>
      </c>
      <c r="D26" s="45"/>
      <c r="E26" s="2"/>
      <c r="F26" s="81"/>
      <c r="G26" s="81"/>
      <c r="H26" s="81"/>
      <c r="I26" s="81"/>
      <c r="J26" s="81"/>
      <c r="K26" s="81"/>
    </row>
    <row r="27" spans="1:11" x14ac:dyDescent="0.25">
      <c r="A27" s="75" t="s">
        <v>174</v>
      </c>
      <c r="B27" s="45"/>
      <c r="C27" s="75">
        <v>34880</v>
      </c>
      <c r="D27" s="45"/>
      <c r="E27" s="2"/>
      <c r="F27" s="81" t="s">
        <v>71</v>
      </c>
      <c r="G27" s="81"/>
      <c r="H27" s="81"/>
      <c r="I27" s="81"/>
      <c r="J27" s="81"/>
      <c r="K27" s="81"/>
    </row>
    <row r="28" spans="1:11" x14ac:dyDescent="0.25">
      <c r="A28" s="45" t="s">
        <v>11</v>
      </c>
      <c r="B28" s="45"/>
      <c r="C28" s="45"/>
      <c r="D28" s="45"/>
      <c r="E28" s="2"/>
      <c r="F28" s="81"/>
      <c r="G28" s="81"/>
      <c r="H28" s="81"/>
      <c r="I28" s="81"/>
      <c r="J28" s="81"/>
      <c r="K28" s="81"/>
    </row>
    <row r="29" spans="1:11" x14ac:dyDescent="0.25">
      <c r="A29" s="71" t="s">
        <v>11</v>
      </c>
      <c r="B29" s="73">
        <v>70380</v>
      </c>
      <c r="C29" s="73">
        <f>SUM(C22:C28)</f>
        <v>70380</v>
      </c>
      <c r="D29" s="73">
        <f>B29-C29</f>
        <v>0</v>
      </c>
      <c r="E29" s="2"/>
      <c r="F29" s="81"/>
      <c r="G29" s="81"/>
      <c r="H29" s="81"/>
      <c r="I29" s="81"/>
      <c r="J29" s="81"/>
      <c r="K29" s="81"/>
    </row>
    <row r="30" spans="1:11" x14ac:dyDescent="0.25">
      <c r="A30" s="45"/>
      <c r="B30" s="45"/>
      <c r="C30" s="45"/>
      <c r="D30" s="45"/>
      <c r="E30" s="2"/>
      <c r="F30" s="81"/>
      <c r="G30" s="81"/>
      <c r="H30" s="81"/>
      <c r="I30" s="81"/>
      <c r="J30" s="81"/>
      <c r="K30" s="81"/>
    </row>
    <row r="31" spans="1:11" x14ac:dyDescent="0.25">
      <c r="A31" s="2"/>
      <c r="B31" s="2"/>
      <c r="C31" s="2"/>
      <c r="D31" s="2"/>
      <c r="E31" s="2"/>
      <c r="F31" s="2"/>
      <c r="G31" s="2"/>
      <c r="H31" s="81"/>
      <c r="I31" s="81"/>
      <c r="J31" s="81"/>
      <c r="K31" s="81"/>
    </row>
    <row r="32" spans="1:11" x14ac:dyDescent="0.25">
      <c r="A32" s="2"/>
      <c r="B32" s="2"/>
      <c r="C32" s="2"/>
      <c r="D32" s="2"/>
      <c r="E32" s="2"/>
      <c r="F32" s="2"/>
      <c r="G32" s="2"/>
      <c r="H32" s="81"/>
      <c r="I32" s="81"/>
      <c r="J32" s="81"/>
      <c r="K32" s="81"/>
    </row>
    <row r="33" spans="1:11" x14ac:dyDescent="0.25">
      <c r="A33" s="2"/>
      <c r="B33" s="2"/>
      <c r="C33" s="2"/>
      <c r="D33" s="2"/>
      <c r="E33" s="2" t="s">
        <v>71</v>
      </c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</sheetData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F16" sqref="F16"/>
    </sheetView>
  </sheetViews>
  <sheetFormatPr defaultRowHeight="15" x14ac:dyDescent="0.25"/>
  <cols>
    <col min="1" max="1" width="13.140625" customWidth="1"/>
    <col min="9" max="9" width="11.140625" customWidth="1"/>
  </cols>
  <sheetData>
    <row r="1" spans="1:11" ht="29.25" x14ac:dyDescent="0.45">
      <c r="A1" s="2"/>
      <c r="B1" s="42" t="s">
        <v>47</v>
      </c>
      <c r="C1" s="43"/>
      <c r="D1" s="43"/>
      <c r="E1" s="43"/>
      <c r="F1" s="2"/>
      <c r="G1" s="2"/>
      <c r="H1" s="2"/>
      <c r="I1" s="2"/>
      <c r="J1" s="2"/>
      <c r="K1" s="2"/>
    </row>
    <row r="2" spans="1:11" ht="21" x14ac:dyDescent="0.25">
      <c r="A2" s="12"/>
      <c r="B2" s="3" t="s">
        <v>1</v>
      </c>
      <c r="C2" s="3"/>
      <c r="D2" s="3"/>
      <c r="E2" s="12"/>
      <c r="F2" s="2"/>
      <c r="G2" s="2"/>
      <c r="H2" s="2"/>
      <c r="I2" s="2"/>
      <c r="J2" s="2"/>
      <c r="K2" s="2"/>
    </row>
    <row r="3" spans="1:11" ht="21" x14ac:dyDescent="0.25">
      <c r="A3" s="35"/>
      <c r="B3" s="35"/>
      <c r="C3" s="36"/>
      <c r="D3" s="36"/>
      <c r="E3" s="37" t="s">
        <v>180</v>
      </c>
      <c r="F3" s="36"/>
      <c r="G3" s="36"/>
      <c r="H3" s="38"/>
      <c r="I3" s="38"/>
      <c r="J3" s="2"/>
      <c r="K3" s="2"/>
    </row>
    <row r="4" spans="1:11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9</v>
      </c>
      <c r="G4" s="5" t="s">
        <v>10</v>
      </c>
      <c r="H4" s="45"/>
      <c r="I4" s="45" t="s">
        <v>11</v>
      </c>
      <c r="J4" s="5" t="s">
        <v>72</v>
      </c>
      <c r="K4" s="5" t="s">
        <v>36</v>
      </c>
    </row>
    <row r="5" spans="1:11" x14ac:dyDescent="0.25">
      <c r="A5" s="6" t="s">
        <v>46</v>
      </c>
      <c r="B5" s="7">
        <v>10</v>
      </c>
      <c r="C5" s="9"/>
      <c r="D5" s="9"/>
      <c r="E5" s="10"/>
      <c r="F5" s="9">
        <v>9500</v>
      </c>
      <c r="G5" s="9">
        <v>9000</v>
      </c>
      <c r="H5" s="45"/>
      <c r="I5" s="54"/>
      <c r="J5" s="45">
        <v>0</v>
      </c>
      <c r="K5" s="54"/>
    </row>
    <row r="6" spans="1:11" x14ac:dyDescent="0.25">
      <c r="A6" s="6" t="s">
        <v>14</v>
      </c>
      <c r="B6" s="7">
        <v>2</v>
      </c>
      <c r="C6" s="9"/>
      <c r="D6" s="9"/>
      <c r="E6" s="10"/>
      <c r="F6" s="9">
        <v>9000</v>
      </c>
      <c r="G6" s="9">
        <v>9000</v>
      </c>
      <c r="H6" s="45"/>
      <c r="I6" s="54"/>
      <c r="J6" s="45">
        <v>0</v>
      </c>
      <c r="K6" s="54"/>
    </row>
    <row r="7" spans="1:11" x14ac:dyDescent="0.25">
      <c r="A7" s="6" t="s">
        <v>15</v>
      </c>
      <c r="B7" s="7">
        <v>3</v>
      </c>
      <c r="C7" s="9"/>
      <c r="D7" s="9"/>
      <c r="E7" s="10"/>
      <c r="F7" s="9">
        <v>8000</v>
      </c>
      <c r="G7" s="9">
        <v>8000</v>
      </c>
      <c r="H7" s="45"/>
      <c r="I7" s="54"/>
      <c r="J7" s="45">
        <v>0</v>
      </c>
      <c r="K7" s="54"/>
    </row>
    <row r="8" spans="1:11" x14ac:dyDescent="0.25">
      <c r="A8" s="6" t="s">
        <v>16</v>
      </c>
      <c r="B8" s="7">
        <v>4</v>
      </c>
      <c r="C8" s="9"/>
      <c r="D8" s="9"/>
      <c r="E8" s="10"/>
      <c r="F8" s="9">
        <v>9000</v>
      </c>
      <c r="G8" s="9">
        <v>8000</v>
      </c>
      <c r="H8" s="45"/>
      <c r="I8" s="54"/>
      <c r="J8" s="45">
        <v>0</v>
      </c>
      <c r="K8" s="54"/>
    </row>
    <row r="9" spans="1:11" x14ac:dyDescent="0.25">
      <c r="A9" s="6" t="s">
        <v>17</v>
      </c>
      <c r="B9" s="7">
        <v>5</v>
      </c>
      <c r="C9" s="9"/>
      <c r="D9" s="9"/>
      <c r="E9" s="10"/>
      <c r="F9" s="9">
        <v>8000</v>
      </c>
      <c r="G9" s="9">
        <v>8000</v>
      </c>
      <c r="H9" s="45"/>
      <c r="I9" s="54"/>
      <c r="J9" s="45">
        <v>0</v>
      </c>
      <c r="K9" s="54"/>
    </row>
    <row r="10" spans="1:11" x14ac:dyDescent="0.25">
      <c r="A10" s="6" t="s">
        <v>109</v>
      </c>
      <c r="B10" s="7">
        <v>6</v>
      </c>
      <c r="C10" s="9"/>
      <c r="D10" s="9"/>
      <c r="E10" s="10"/>
      <c r="F10" s="9">
        <v>2500</v>
      </c>
      <c r="G10" s="9">
        <v>2500</v>
      </c>
      <c r="H10" s="45"/>
      <c r="I10" s="54"/>
      <c r="J10" s="45">
        <v>0</v>
      </c>
      <c r="K10" s="54"/>
    </row>
    <row r="11" spans="1:11" x14ac:dyDescent="0.25">
      <c r="A11" s="6" t="s">
        <v>131</v>
      </c>
      <c r="B11" s="7">
        <v>7</v>
      </c>
      <c r="C11" s="9"/>
      <c r="D11" s="9"/>
      <c r="E11" s="10"/>
      <c r="F11" s="9">
        <v>9000</v>
      </c>
      <c r="G11" s="9">
        <v>9000</v>
      </c>
      <c r="H11" s="45"/>
      <c r="I11" s="62"/>
      <c r="J11" s="45"/>
      <c r="K11" s="54"/>
    </row>
    <row r="12" spans="1:11" x14ac:dyDescent="0.25">
      <c r="A12" s="6" t="s">
        <v>20</v>
      </c>
      <c r="B12" s="7">
        <v>9</v>
      </c>
      <c r="C12" s="9"/>
      <c r="D12" s="9"/>
      <c r="E12" s="10"/>
      <c r="F12" s="9">
        <v>9000</v>
      </c>
      <c r="G12" s="9">
        <v>9000</v>
      </c>
      <c r="H12" s="45"/>
      <c r="I12" s="54"/>
      <c r="J12" s="45"/>
      <c r="K12" s="54"/>
    </row>
    <row r="13" spans="1:11" x14ac:dyDescent="0.25">
      <c r="A13" s="6" t="s">
        <v>176</v>
      </c>
      <c r="B13" s="83">
        <v>10</v>
      </c>
      <c r="C13" s="2"/>
      <c r="D13" s="2"/>
      <c r="E13" s="2"/>
      <c r="F13" s="63">
        <v>8500</v>
      </c>
      <c r="G13" s="63">
        <v>9000</v>
      </c>
      <c r="H13" s="2"/>
      <c r="I13" s="62"/>
      <c r="J13" s="45"/>
      <c r="K13" s="54"/>
    </row>
    <row r="14" spans="1:11" x14ac:dyDescent="0.25">
      <c r="A14" s="64" t="s">
        <v>109</v>
      </c>
      <c r="B14" s="7">
        <v>11</v>
      </c>
      <c r="C14" s="9"/>
      <c r="D14" s="9"/>
      <c r="E14" s="10"/>
      <c r="F14" s="9">
        <v>2500</v>
      </c>
      <c r="G14" s="9">
        <v>2500</v>
      </c>
      <c r="H14" s="45"/>
      <c r="I14" s="54"/>
      <c r="J14" s="45">
        <v>0</v>
      </c>
      <c r="K14" s="54"/>
    </row>
    <row r="15" spans="1:11" x14ac:dyDescent="0.25">
      <c r="A15" s="14"/>
      <c r="B15" s="15"/>
      <c r="C15" s="16">
        <v>0</v>
      </c>
      <c r="D15" s="16">
        <v>0</v>
      </c>
      <c r="E15" s="17"/>
      <c r="F15" s="18">
        <f>SUM(F5:F14)</f>
        <v>75000</v>
      </c>
      <c r="G15" s="18">
        <f>AVERAGE(G5:G14)</f>
        <v>7400</v>
      </c>
      <c r="H15" s="45"/>
      <c r="I15" s="54">
        <f>SUM(I5:I14)</f>
        <v>0</v>
      </c>
      <c r="J15" s="45">
        <f>SUM(J5:J14)</f>
        <v>0</v>
      </c>
      <c r="K15" s="54"/>
    </row>
    <row r="16" spans="1:11" ht="23.25" x14ac:dyDescent="0.35">
      <c r="A16" s="67" t="s">
        <v>119</v>
      </c>
      <c r="B16" s="2"/>
      <c r="C16" s="2"/>
      <c r="D16" s="2"/>
      <c r="E16" s="2"/>
      <c r="F16" s="2"/>
      <c r="G16" s="2"/>
      <c r="H16" s="77"/>
      <c r="I16" s="77"/>
      <c r="J16" s="2"/>
      <c r="K16" s="2"/>
    </row>
    <row r="17" spans="1:11" ht="23.25" x14ac:dyDescent="0.35">
      <c r="A17" s="68" t="s">
        <v>120</v>
      </c>
      <c r="B17" s="68" t="s">
        <v>121</v>
      </c>
      <c r="C17" s="68" t="s">
        <v>122</v>
      </c>
      <c r="D17" s="68" t="s">
        <v>82</v>
      </c>
      <c r="E17" s="2"/>
      <c r="F17" s="81"/>
      <c r="G17" s="81"/>
      <c r="H17" s="81"/>
      <c r="I17" s="81"/>
      <c r="J17" s="81"/>
      <c r="K17" s="81"/>
    </row>
    <row r="18" spans="1:11" x14ac:dyDescent="0.25">
      <c r="A18" s="45" t="s">
        <v>123</v>
      </c>
      <c r="B18" s="69">
        <f>F15</f>
        <v>75000</v>
      </c>
      <c r="C18" s="45"/>
      <c r="D18" s="45"/>
      <c r="E18" s="76" t="s">
        <v>136</v>
      </c>
      <c r="F18" s="76"/>
      <c r="G18" s="13" t="s">
        <v>137</v>
      </c>
      <c r="H18" s="2"/>
      <c r="I18" s="2"/>
      <c r="J18" s="13" t="s">
        <v>138</v>
      </c>
      <c r="K18" s="2"/>
    </row>
    <row r="19" spans="1:11" x14ac:dyDescent="0.25">
      <c r="A19" s="45" t="s">
        <v>124</v>
      </c>
      <c r="B19" s="70">
        <v>0.08</v>
      </c>
      <c r="C19" s="69">
        <f>B18*B19</f>
        <v>6000</v>
      </c>
      <c r="D19" s="45"/>
      <c r="E19" s="13" t="s">
        <v>140</v>
      </c>
      <c r="F19" s="13"/>
      <c r="G19" s="13" t="s">
        <v>139</v>
      </c>
      <c r="H19" s="2"/>
      <c r="I19" s="2"/>
      <c r="J19" s="13" t="s">
        <v>141</v>
      </c>
      <c r="K19" s="2"/>
    </row>
    <row r="20" spans="1:11" x14ac:dyDescent="0.25">
      <c r="A20" s="45" t="s">
        <v>175</v>
      </c>
      <c r="B20" s="80">
        <f>B18-C19</f>
        <v>69000</v>
      </c>
      <c r="C20" s="69"/>
      <c r="D20" s="45"/>
      <c r="E20" s="13"/>
      <c r="F20" s="13"/>
      <c r="G20" s="13"/>
      <c r="H20" s="2"/>
      <c r="I20" s="2"/>
      <c r="J20" s="13"/>
      <c r="K20" s="2"/>
    </row>
    <row r="21" spans="1:11" x14ac:dyDescent="0.25">
      <c r="A21" s="71" t="s">
        <v>125</v>
      </c>
      <c r="B21" s="45"/>
      <c r="C21" s="69"/>
      <c r="D21" s="45"/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133</v>
      </c>
      <c r="B22" s="45"/>
      <c r="C22" s="45">
        <v>900</v>
      </c>
      <c r="D22" s="45"/>
      <c r="E22" s="81"/>
      <c r="F22" s="81"/>
      <c r="G22" s="81"/>
      <c r="H22" s="81"/>
      <c r="I22" s="23"/>
      <c r="J22" s="81"/>
      <c r="K22" s="81"/>
    </row>
    <row r="23" spans="1:11" x14ac:dyDescent="0.25">
      <c r="A23" s="75" t="s">
        <v>134</v>
      </c>
      <c r="B23" s="74"/>
      <c r="C23" s="45">
        <v>9000</v>
      </c>
      <c r="D23" s="45"/>
      <c r="E23" s="81"/>
      <c r="F23" s="84"/>
      <c r="G23" s="81"/>
      <c r="H23" s="81"/>
      <c r="I23" s="23"/>
      <c r="J23" s="81"/>
      <c r="K23" s="81"/>
    </row>
    <row r="24" spans="1:11" x14ac:dyDescent="0.25">
      <c r="A24" s="85" t="s">
        <v>181</v>
      </c>
      <c r="C24">
        <v>61900</v>
      </c>
      <c r="D24" s="45"/>
      <c r="E24" s="81"/>
      <c r="F24" s="81"/>
      <c r="G24" s="81"/>
      <c r="H24" s="81"/>
      <c r="I24" s="81"/>
      <c r="J24" s="81"/>
      <c r="K24" s="81"/>
    </row>
    <row r="25" spans="1:11" x14ac:dyDescent="0.25">
      <c r="A25" s="75"/>
      <c r="B25" s="45"/>
      <c r="C25" s="75"/>
      <c r="D25" s="45"/>
      <c r="E25" s="81"/>
      <c r="F25" s="81"/>
      <c r="G25" s="81"/>
      <c r="H25" s="81"/>
      <c r="I25" s="81"/>
      <c r="J25" s="81"/>
      <c r="K25" s="81"/>
    </row>
    <row r="26" spans="1:11" x14ac:dyDescent="0.25">
      <c r="A26" s="75"/>
      <c r="B26" s="45"/>
      <c r="C26" s="75"/>
      <c r="D26" s="45"/>
      <c r="E26" s="80">
        <f>C22+C23+C25+C26+D28</f>
        <v>7100</v>
      </c>
      <c r="F26" s="81" t="s">
        <v>71</v>
      </c>
      <c r="G26" s="81"/>
      <c r="H26" s="81"/>
      <c r="I26" s="81"/>
      <c r="J26" s="81"/>
      <c r="K26" s="81"/>
    </row>
    <row r="27" spans="1:11" x14ac:dyDescent="0.25">
      <c r="A27" s="45" t="s">
        <v>11</v>
      </c>
      <c r="B27" s="45"/>
      <c r="C27" s="45"/>
      <c r="D27" s="45"/>
      <c r="E27" s="2"/>
      <c r="F27" s="81"/>
      <c r="G27" s="81"/>
      <c r="H27" s="81"/>
      <c r="I27" s="81"/>
      <c r="J27" s="81"/>
      <c r="K27" s="81"/>
    </row>
    <row r="28" spans="1:11" x14ac:dyDescent="0.25">
      <c r="A28" s="71" t="s">
        <v>11</v>
      </c>
      <c r="B28" s="73">
        <f>B20</f>
        <v>69000</v>
      </c>
      <c r="C28" s="73">
        <f>SUM(C22:C27)</f>
        <v>71800</v>
      </c>
      <c r="D28" s="73">
        <f>B28-C28</f>
        <v>-2800</v>
      </c>
      <c r="E28" s="2"/>
      <c r="F28" s="81"/>
      <c r="G28" s="81"/>
      <c r="H28" s="81"/>
      <c r="I28" s="81"/>
      <c r="J28" s="81"/>
      <c r="K28" s="81"/>
    </row>
    <row r="29" spans="1:11" x14ac:dyDescent="0.25">
      <c r="A29" s="45"/>
      <c r="B29" s="45"/>
      <c r="C29" s="45"/>
      <c r="D29" s="45"/>
      <c r="E29" s="2"/>
      <c r="F29" s="81"/>
      <c r="G29" s="81"/>
      <c r="H29" s="81"/>
      <c r="I29" s="81"/>
      <c r="J29" s="81"/>
      <c r="K29" s="81"/>
    </row>
    <row r="30" spans="1:11" x14ac:dyDescent="0.25">
      <c r="A30" s="2"/>
      <c r="B30" s="2"/>
      <c r="C30" s="2"/>
      <c r="D30" s="2"/>
      <c r="E30" s="2"/>
      <c r="F30" s="2"/>
      <c r="G30" s="2"/>
      <c r="H30" s="81"/>
      <c r="I30" s="81"/>
      <c r="J30" s="81"/>
      <c r="K30" s="81"/>
    </row>
    <row r="31" spans="1:11" x14ac:dyDescent="0.25">
      <c r="A31" s="2"/>
      <c r="B31" s="2"/>
      <c r="C31" s="2"/>
      <c r="D31" s="2"/>
      <c r="E31" s="2"/>
      <c r="F31" s="2"/>
      <c r="G31" s="2"/>
      <c r="H31" s="81"/>
      <c r="I31" s="81"/>
      <c r="J31" s="81"/>
      <c r="K31" s="81"/>
    </row>
    <row r="32" spans="1:11" x14ac:dyDescent="0.25">
      <c r="A32" s="2"/>
      <c r="B32" s="2"/>
      <c r="C32" s="2"/>
      <c r="D32" s="2"/>
      <c r="E32" s="2" t="s">
        <v>71</v>
      </c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8" workbookViewId="0">
      <selection activeCell="E9" sqref="E9"/>
    </sheetView>
  </sheetViews>
  <sheetFormatPr defaultRowHeight="15" x14ac:dyDescent="0.25"/>
  <cols>
    <col min="1" max="1" width="13.7109375" customWidth="1"/>
  </cols>
  <sheetData>
    <row r="1" spans="1:12" ht="29.25" x14ac:dyDescent="0.45">
      <c r="A1" s="2"/>
      <c r="B1" s="42" t="s">
        <v>47</v>
      </c>
      <c r="C1" s="43"/>
      <c r="D1" s="2"/>
      <c r="E1" s="2"/>
      <c r="F1" s="2"/>
      <c r="G1" s="2"/>
      <c r="H1" s="2"/>
      <c r="I1" s="2"/>
    </row>
    <row r="2" spans="1:12" ht="21" x14ac:dyDescent="0.25">
      <c r="A2" s="12"/>
      <c r="B2" s="3" t="s">
        <v>1</v>
      </c>
      <c r="C2" s="12"/>
      <c r="D2" s="2"/>
      <c r="E2" s="2"/>
      <c r="F2" s="2"/>
      <c r="G2" s="2"/>
      <c r="H2" s="2"/>
      <c r="I2" s="2"/>
    </row>
    <row r="3" spans="1:12" ht="21" x14ac:dyDescent="0.25">
      <c r="A3" s="35"/>
      <c r="B3" s="35"/>
      <c r="C3" s="37" t="s">
        <v>178</v>
      </c>
      <c r="D3" s="36"/>
      <c r="E3" s="36"/>
      <c r="F3" s="38"/>
      <c r="G3" s="38"/>
      <c r="H3" s="2"/>
      <c r="I3" s="2"/>
    </row>
    <row r="4" spans="1:12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45"/>
      <c r="G4" s="45" t="s">
        <v>11</v>
      </c>
      <c r="H4" s="5" t="s">
        <v>72</v>
      </c>
      <c r="I4" s="5" t="s">
        <v>36</v>
      </c>
      <c r="L4">
        <v>9500</v>
      </c>
    </row>
    <row r="5" spans="1:12" x14ac:dyDescent="0.25">
      <c r="A5" s="6" t="s">
        <v>46</v>
      </c>
      <c r="B5" s="7">
        <v>10</v>
      </c>
      <c r="C5" s="10"/>
      <c r="D5" s="9">
        <v>9500</v>
      </c>
      <c r="E5" s="9">
        <v>9500</v>
      </c>
      <c r="F5" s="2">
        <v>9500</v>
      </c>
      <c r="G5" s="54"/>
      <c r="H5" s="45">
        <v>0</v>
      </c>
      <c r="I5" s="54"/>
      <c r="L5">
        <v>9000</v>
      </c>
    </row>
    <row r="6" spans="1:12" x14ac:dyDescent="0.25">
      <c r="A6" s="6" t="s">
        <v>14</v>
      </c>
      <c r="B6" s="7">
        <v>2</v>
      </c>
      <c r="C6" s="10"/>
      <c r="D6" s="9">
        <v>9000</v>
      </c>
      <c r="E6" s="9">
        <v>9000</v>
      </c>
      <c r="F6" s="2">
        <v>9000</v>
      </c>
      <c r="G6" s="54"/>
      <c r="H6" s="45">
        <v>0</v>
      </c>
      <c r="I6" s="54"/>
      <c r="L6">
        <v>8000</v>
      </c>
    </row>
    <row r="7" spans="1:12" x14ac:dyDescent="0.25">
      <c r="A7" s="6" t="s">
        <v>15</v>
      </c>
      <c r="B7" s="7">
        <v>3</v>
      </c>
      <c r="C7" s="10"/>
      <c r="D7" s="9">
        <v>8000</v>
      </c>
      <c r="E7" s="9">
        <v>8000</v>
      </c>
      <c r="F7" s="2">
        <v>8000</v>
      </c>
      <c r="G7" s="54"/>
      <c r="H7" s="45">
        <v>0</v>
      </c>
      <c r="I7" s="54"/>
      <c r="L7">
        <v>9000</v>
      </c>
    </row>
    <row r="8" spans="1:12" x14ac:dyDescent="0.25">
      <c r="A8" s="6" t="s">
        <v>16</v>
      </c>
      <c r="B8" s="7">
        <v>4</v>
      </c>
      <c r="C8" s="10"/>
      <c r="D8" s="9">
        <v>9000</v>
      </c>
      <c r="E8" s="9">
        <v>8000</v>
      </c>
      <c r="F8" s="2">
        <v>9000</v>
      </c>
      <c r="G8" s="54"/>
      <c r="H8" s="45">
        <v>0</v>
      </c>
      <c r="I8" s="54"/>
      <c r="L8">
        <v>8500</v>
      </c>
    </row>
    <row r="9" spans="1:12" x14ac:dyDescent="0.25">
      <c r="A9" s="6" t="s">
        <v>17</v>
      </c>
      <c r="B9" s="7">
        <v>5</v>
      </c>
      <c r="C9" s="10"/>
      <c r="D9" s="9">
        <v>8000</v>
      </c>
      <c r="E9" s="9">
        <v>8000</v>
      </c>
      <c r="F9" s="2">
        <v>8500</v>
      </c>
      <c r="G9" s="54"/>
      <c r="H9" s="45">
        <v>0</v>
      </c>
      <c r="I9" s="54"/>
      <c r="L9">
        <v>9000</v>
      </c>
    </row>
    <row r="10" spans="1:12" x14ac:dyDescent="0.25">
      <c r="A10" s="6" t="s">
        <v>109</v>
      </c>
      <c r="B10" s="7">
        <v>6</v>
      </c>
      <c r="C10" s="10"/>
      <c r="D10" s="9">
        <v>2500</v>
      </c>
      <c r="E10" s="9">
        <v>2500</v>
      </c>
      <c r="F10" s="2">
        <v>9000</v>
      </c>
      <c r="G10" s="54"/>
      <c r="H10" s="45">
        <v>0</v>
      </c>
      <c r="I10" s="54"/>
      <c r="L10">
        <v>9000</v>
      </c>
    </row>
    <row r="11" spans="1:12" x14ac:dyDescent="0.25">
      <c r="A11" s="6" t="s">
        <v>131</v>
      </c>
      <c r="B11" s="7">
        <v>7</v>
      </c>
      <c r="C11" s="10"/>
      <c r="D11" s="9">
        <v>9000</v>
      </c>
      <c r="E11" s="9">
        <v>9000</v>
      </c>
      <c r="F11" s="2">
        <v>9000</v>
      </c>
      <c r="G11" s="62"/>
      <c r="H11" s="45"/>
      <c r="I11" s="54"/>
      <c r="L11">
        <v>9000</v>
      </c>
    </row>
    <row r="12" spans="1:12" x14ac:dyDescent="0.25">
      <c r="A12" s="6" t="s">
        <v>20</v>
      </c>
      <c r="B12" s="7">
        <v>9</v>
      </c>
      <c r="C12" s="10"/>
      <c r="D12" s="9">
        <v>9000</v>
      </c>
      <c r="E12" s="9">
        <v>9000</v>
      </c>
      <c r="F12" s="2">
        <v>9000</v>
      </c>
      <c r="G12" s="54"/>
      <c r="H12" s="45"/>
      <c r="I12" s="54"/>
      <c r="L12">
        <v>5000</v>
      </c>
    </row>
    <row r="13" spans="1:12" x14ac:dyDescent="0.25">
      <c r="A13" s="6" t="s">
        <v>176</v>
      </c>
      <c r="B13" s="83">
        <v>10</v>
      </c>
      <c r="C13" s="2"/>
      <c r="D13" s="63">
        <v>8500</v>
      </c>
      <c r="E13" s="63">
        <v>9000</v>
      </c>
      <c r="F13" s="2">
        <v>5000</v>
      </c>
      <c r="G13" s="62"/>
      <c r="H13" s="45"/>
      <c r="I13" s="54"/>
      <c r="L13">
        <f>SUM(L4:L12)</f>
        <v>76000</v>
      </c>
    </row>
    <row r="14" spans="1:12" x14ac:dyDescent="0.25">
      <c r="A14" s="86" t="s">
        <v>109</v>
      </c>
      <c r="B14" s="7">
        <v>11</v>
      </c>
      <c r="C14" s="10"/>
      <c r="D14" s="9">
        <v>2500</v>
      </c>
      <c r="E14" s="9">
        <v>2500</v>
      </c>
      <c r="F14" s="45"/>
      <c r="G14" s="54"/>
      <c r="H14" s="45">
        <v>0</v>
      </c>
      <c r="I14" s="54"/>
      <c r="L14">
        <v>6720</v>
      </c>
    </row>
    <row r="15" spans="1:12" s="2" customFormat="1" x14ac:dyDescent="0.25">
      <c r="A15" s="86" t="s">
        <v>109</v>
      </c>
      <c r="B15" s="7"/>
      <c r="C15" s="10"/>
      <c r="D15" s="9">
        <v>9000</v>
      </c>
      <c r="E15" s="9"/>
      <c r="F15" s="45"/>
      <c r="G15" s="54"/>
      <c r="H15" s="45"/>
      <c r="I15" s="54"/>
      <c r="L15" s="2">
        <f>L13-L14</f>
        <v>69280</v>
      </c>
    </row>
    <row r="16" spans="1:12" x14ac:dyDescent="0.25">
      <c r="A16" s="14"/>
      <c r="B16" s="15"/>
      <c r="C16" s="17"/>
      <c r="D16" s="18">
        <f>SUM(D5:D15)</f>
        <v>84000</v>
      </c>
      <c r="E16" s="18">
        <f>AVERAGE(E5:E14)</f>
        <v>7450</v>
      </c>
      <c r="F16" s="45"/>
      <c r="G16" s="54">
        <f>SUM(G5:G14)</f>
        <v>0</v>
      </c>
      <c r="H16" s="45">
        <f>SUM(H5:H14)</f>
        <v>0</v>
      </c>
      <c r="I16" s="54"/>
      <c r="L16">
        <v>900</v>
      </c>
    </row>
    <row r="17" spans="1:13" x14ac:dyDescent="0.25">
      <c r="L17">
        <v>5000</v>
      </c>
    </row>
    <row r="18" spans="1:13" ht="23.25" x14ac:dyDescent="0.35">
      <c r="A18" s="67" t="s">
        <v>119</v>
      </c>
      <c r="B18" s="2"/>
      <c r="C18" s="2"/>
      <c r="D18" s="2"/>
      <c r="E18" s="2"/>
      <c r="F18" s="2"/>
      <c r="G18" s="2"/>
      <c r="H18" s="77"/>
      <c r="I18" s="77"/>
      <c r="J18" s="2"/>
      <c r="K18" s="2"/>
      <c r="L18">
        <v>6300</v>
      </c>
    </row>
    <row r="19" spans="1:13" ht="23.25" x14ac:dyDescent="0.35">
      <c r="A19" s="68" t="s">
        <v>120</v>
      </c>
      <c r="B19" s="68" t="s">
        <v>121</v>
      </c>
      <c r="C19" s="68" t="s">
        <v>122</v>
      </c>
      <c r="D19" s="68" t="s">
        <v>82</v>
      </c>
      <c r="E19" s="2"/>
      <c r="F19" s="81"/>
      <c r="G19" s="81"/>
      <c r="H19" s="81"/>
      <c r="I19" s="81"/>
      <c r="J19" s="81"/>
      <c r="K19" s="81"/>
      <c r="L19">
        <v>2500</v>
      </c>
    </row>
    <row r="20" spans="1:13" x14ac:dyDescent="0.25">
      <c r="A20" s="45" t="s">
        <v>123</v>
      </c>
      <c r="B20" s="69">
        <f>D16</f>
        <v>84000</v>
      </c>
      <c r="C20" s="45"/>
      <c r="D20" s="45"/>
      <c r="E20" s="76" t="s">
        <v>136</v>
      </c>
      <c r="F20" s="76"/>
      <c r="G20" s="13" t="s">
        <v>137</v>
      </c>
      <c r="H20" s="2"/>
      <c r="I20" s="2"/>
      <c r="L20">
        <f>SUM(L16:L19)</f>
        <v>14700</v>
      </c>
      <c r="M20">
        <f>L15-L20</f>
        <v>54580</v>
      </c>
    </row>
    <row r="21" spans="1:13" x14ac:dyDescent="0.25">
      <c r="A21" s="45" t="s">
        <v>124</v>
      </c>
      <c r="B21" s="70">
        <v>0.08</v>
      </c>
      <c r="C21" s="69">
        <f>B20*B21</f>
        <v>6720</v>
      </c>
      <c r="D21" s="45"/>
      <c r="E21" s="13" t="s">
        <v>140</v>
      </c>
      <c r="F21" s="13"/>
      <c r="G21" s="13" t="s">
        <v>139</v>
      </c>
      <c r="H21" s="2"/>
      <c r="I21" s="2"/>
    </row>
    <row r="22" spans="1:13" x14ac:dyDescent="0.25">
      <c r="A22" s="45" t="s">
        <v>175</v>
      </c>
      <c r="B22" s="80">
        <f>B20-C21</f>
        <v>77280</v>
      </c>
      <c r="C22" s="69"/>
      <c r="D22" s="45"/>
      <c r="E22" s="13"/>
      <c r="F22" s="13"/>
      <c r="G22" s="13"/>
      <c r="H22" s="2"/>
      <c r="I22" s="2"/>
    </row>
    <row r="23" spans="1:13" x14ac:dyDescent="0.25">
      <c r="A23" s="71" t="s">
        <v>125</v>
      </c>
      <c r="B23" s="45"/>
      <c r="C23" s="69"/>
      <c r="D23" s="45"/>
      <c r="E23" s="2"/>
      <c r="F23" s="2"/>
      <c r="G23" s="2"/>
      <c r="H23" s="2"/>
      <c r="I23" s="2"/>
      <c r="J23" s="2"/>
      <c r="K23" s="2"/>
    </row>
    <row r="24" spans="1:13" x14ac:dyDescent="0.25">
      <c r="A24" s="45" t="s">
        <v>133</v>
      </c>
      <c r="B24" s="45"/>
      <c r="C24" s="45">
        <v>900</v>
      </c>
      <c r="D24" s="45"/>
      <c r="E24" s="81"/>
      <c r="F24" s="81"/>
      <c r="G24" s="81"/>
      <c r="H24" s="81"/>
      <c r="I24" s="23"/>
      <c r="J24" s="81"/>
      <c r="K24" s="81"/>
    </row>
    <row r="25" spans="1:13" x14ac:dyDescent="0.25">
      <c r="A25" s="75" t="s">
        <v>134</v>
      </c>
      <c r="B25" s="45"/>
      <c r="C25" s="45">
        <v>8000</v>
      </c>
      <c r="D25" s="45"/>
      <c r="E25" s="13" t="s">
        <v>138</v>
      </c>
      <c r="F25" s="2"/>
      <c r="G25" s="81"/>
      <c r="H25" s="81"/>
      <c r="I25" s="23"/>
      <c r="J25" s="81"/>
      <c r="K25" s="81"/>
    </row>
    <row r="26" spans="1:13" x14ac:dyDescent="0.25">
      <c r="A26" s="75" t="s">
        <v>177</v>
      </c>
      <c r="B26" s="45"/>
      <c r="C26" s="45">
        <v>2500</v>
      </c>
      <c r="D26" s="45"/>
      <c r="E26" s="13" t="s">
        <v>141</v>
      </c>
      <c r="F26" s="2"/>
      <c r="G26" s="81"/>
      <c r="H26" s="81"/>
      <c r="I26" s="81"/>
      <c r="J26" s="81"/>
      <c r="K26" s="81"/>
    </row>
    <row r="27" spans="1:13" x14ac:dyDescent="0.25">
      <c r="A27" s="75" t="s">
        <v>172</v>
      </c>
      <c r="B27" s="45"/>
      <c r="C27" s="45">
        <v>5000</v>
      </c>
      <c r="D27" s="45"/>
      <c r="E27" s="13"/>
      <c r="F27" s="2"/>
      <c r="G27" s="81"/>
      <c r="H27" s="81"/>
      <c r="I27" s="81"/>
      <c r="J27" s="81"/>
      <c r="K27" s="81"/>
    </row>
    <row r="28" spans="1:13" x14ac:dyDescent="0.25">
      <c r="A28" s="75" t="s">
        <v>177</v>
      </c>
      <c r="B28" s="45"/>
      <c r="C28" s="75">
        <v>6300</v>
      </c>
      <c r="D28" s="45"/>
      <c r="E28" s="81"/>
      <c r="F28" s="81" t="s">
        <v>71</v>
      </c>
      <c r="G28" s="81"/>
      <c r="H28" s="81"/>
      <c r="I28" s="81"/>
      <c r="J28" s="81"/>
      <c r="K28" s="81"/>
    </row>
    <row r="29" spans="1:13" x14ac:dyDescent="0.25">
      <c r="A29" s="75" t="s">
        <v>179</v>
      </c>
      <c r="B29" s="45"/>
      <c r="C29" s="75">
        <v>54580</v>
      </c>
      <c r="D29" s="45"/>
      <c r="E29" s="80"/>
      <c r="F29" s="81"/>
      <c r="G29" s="81"/>
      <c r="H29" s="81"/>
      <c r="I29" s="81"/>
      <c r="J29" s="81"/>
      <c r="K29" s="81"/>
    </row>
    <row r="30" spans="1:13" x14ac:dyDescent="0.25">
      <c r="A30" s="45"/>
      <c r="B30" s="45"/>
      <c r="C30" s="45"/>
      <c r="D30" s="45"/>
      <c r="E30" s="2"/>
      <c r="F30" s="81"/>
      <c r="G30" s="81"/>
      <c r="H30" s="81"/>
      <c r="I30" s="81"/>
      <c r="J30" s="81"/>
      <c r="K30" s="81"/>
    </row>
    <row r="31" spans="1:13" x14ac:dyDescent="0.25">
      <c r="A31" s="71" t="s">
        <v>11</v>
      </c>
      <c r="B31" s="73">
        <f>B22</f>
        <v>77280</v>
      </c>
      <c r="C31" s="73">
        <f>SUM(C24:C30)</f>
        <v>77280</v>
      </c>
      <c r="D31" s="73">
        <f>B31-C31</f>
        <v>0</v>
      </c>
      <c r="E31" s="2"/>
      <c r="F31" s="81"/>
      <c r="G31" s="81"/>
      <c r="H31" s="81"/>
      <c r="I31" s="81"/>
      <c r="J31" s="81"/>
      <c r="K31" s="81"/>
    </row>
    <row r="32" spans="1:13" x14ac:dyDescent="0.25">
      <c r="A32" s="45"/>
      <c r="B32" s="45"/>
      <c r="C32" s="45"/>
      <c r="D32" s="45"/>
      <c r="E32" s="2"/>
      <c r="F32" s="2"/>
      <c r="G32" s="2"/>
      <c r="H32" s="81"/>
      <c r="I32" s="81"/>
      <c r="J32" s="81"/>
      <c r="K32" s="81"/>
    </row>
    <row r="33" spans="1:17" x14ac:dyDescent="0.25">
      <c r="A33" s="2"/>
      <c r="B33" s="2"/>
      <c r="C33" s="2" t="s">
        <v>71</v>
      </c>
      <c r="D33" s="2"/>
      <c r="E33" s="2"/>
      <c r="F33" s="2"/>
    </row>
    <row r="34" spans="1:17" x14ac:dyDescent="0.25">
      <c r="A34" s="2"/>
      <c r="B34" s="2"/>
      <c r="C34" s="2"/>
      <c r="D34" s="2"/>
      <c r="E34" s="2"/>
      <c r="F34" s="2"/>
    </row>
    <row r="35" spans="1:17" x14ac:dyDescent="0.25">
      <c r="G35" s="2"/>
      <c r="H35" s="2"/>
      <c r="I35" s="2"/>
      <c r="J35" s="2"/>
      <c r="K35" s="2"/>
      <c r="L35" s="2"/>
      <c r="M35" s="2"/>
      <c r="N35" s="81"/>
      <c r="O35" s="81"/>
      <c r="P35" s="81"/>
      <c r="Q35" s="81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9" workbookViewId="0">
      <selection activeCell="G26" sqref="G26"/>
    </sheetView>
  </sheetViews>
  <sheetFormatPr defaultRowHeight="15" x14ac:dyDescent="0.25"/>
  <cols>
    <col min="1" max="1" width="13.85546875" customWidth="1"/>
    <col min="4" max="4" width="10.28515625" customWidth="1"/>
  </cols>
  <sheetData>
    <row r="1" spans="1:9" ht="29.25" x14ac:dyDescent="0.45">
      <c r="A1" s="2"/>
      <c r="B1" s="42" t="s">
        <v>47</v>
      </c>
      <c r="C1" s="43"/>
      <c r="D1" s="2"/>
      <c r="E1" s="2"/>
      <c r="F1" s="2"/>
      <c r="G1" s="2"/>
      <c r="H1" s="2"/>
      <c r="I1" s="2"/>
    </row>
    <row r="2" spans="1:9" ht="21" x14ac:dyDescent="0.25">
      <c r="A2" s="12"/>
      <c r="B2" s="3" t="s">
        <v>1</v>
      </c>
      <c r="C2" s="12"/>
      <c r="D2" s="2"/>
      <c r="E2" s="2"/>
      <c r="F2" s="2"/>
      <c r="G2" s="2"/>
      <c r="H2" s="2"/>
      <c r="I2" s="2"/>
    </row>
    <row r="3" spans="1:9" ht="21" x14ac:dyDescent="0.25">
      <c r="A3" s="35"/>
      <c r="B3" s="35"/>
      <c r="C3" s="37" t="s">
        <v>188</v>
      </c>
      <c r="D3" s="36"/>
      <c r="E3" s="36"/>
      <c r="F3" s="38"/>
      <c r="G3" s="38"/>
      <c r="H3" s="2"/>
      <c r="I3" s="2"/>
    </row>
    <row r="4" spans="1:9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45"/>
      <c r="G4" s="45" t="s">
        <v>11</v>
      </c>
      <c r="H4" s="5" t="s">
        <v>72</v>
      </c>
      <c r="I4" s="5" t="s">
        <v>36</v>
      </c>
    </row>
    <row r="5" spans="1:9" x14ac:dyDescent="0.25">
      <c r="A5" s="6" t="s">
        <v>46</v>
      </c>
      <c r="B5" s="7">
        <v>10</v>
      </c>
      <c r="C5" s="10"/>
      <c r="D5" s="9">
        <v>9500</v>
      </c>
      <c r="E5" s="9">
        <v>9500</v>
      </c>
      <c r="F5" s="45"/>
      <c r="G5" s="54"/>
      <c r="H5" s="45">
        <v>0</v>
      </c>
      <c r="I5" s="54"/>
    </row>
    <row r="6" spans="1:9" x14ac:dyDescent="0.25">
      <c r="A6" s="6" t="s">
        <v>14</v>
      </c>
      <c r="B6" s="7">
        <v>2</v>
      </c>
      <c r="C6" s="10"/>
      <c r="D6" s="9">
        <v>9000</v>
      </c>
      <c r="E6" s="9">
        <v>9000</v>
      </c>
      <c r="F6" s="45"/>
      <c r="G6" s="54"/>
      <c r="H6" s="45">
        <v>0</v>
      </c>
      <c r="I6" s="54"/>
    </row>
    <row r="7" spans="1:9" x14ac:dyDescent="0.25">
      <c r="A7" s="6" t="s">
        <v>15</v>
      </c>
      <c r="B7" s="7">
        <v>3</v>
      </c>
      <c r="C7" s="10"/>
      <c r="D7" s="9">
        <v>8000</v>
      </c>
      <c r="E7" s="9">
        <v>8000</v>
      </c>
      <c r="F7" s="45"/>
      <c r="G7" s="54"/>
      <c r="H7" s="45">
        <v>0</v>
      </c>
      <c r="I7" s="54"/>
    </row>
    <row r="8" spans="1:9" x14ac:dyDescent="0.25">
      <c r="A8" s="6" t="s">
        <v>16</v>
      </c>
      <c r="B8" s="7">
        <v>4</v>
      </c>
      <c r="C8" s="10"/>
      <c r="D8" s="9">
        <v>9000</v>
      </c>
      <c r="E8" s="9">
        <v>8000</v>
      </c>
      <c r="F8" s="45"/>
      <c r="G8" s="54"/>
      <c r="H8" s="45">
        <v>0</v>
      </c>
      <c r="I8" s="54"/>
    </row>
    <row r="9" spans="1:9" x14ac:dyDescent="0.25">
      <c r="A9" s="6" t="s">
        <v>17</v>
      </c>
      <c r="B9" s="7">
        <v>5</v>
      </c>
      <c r="C9" s="10"/>
      <c r="D9" s="9">
        <v>8000</v>
      </c>
      <c r="E9" s="9">
        <v>8000</v>
      </c>
      <c r="F9" s="45"/>
      <c r="G9" s="54"/>
      <c r="H9" s="45">
        <v>0</v>
      </c>
      <c r="I9" s="54"/>
    </row>
    <row r="10" spans="1:9" x14ac:dyDescent="0.25">
      <c r="A10" s="6" t="s">
        <v>109</v>
      </c>
      <c r="B10" s="7">
        <v>6</v>
      </c>
      <c r="C10" s="10"/>
      <c r="D10" s="9">
        <v>2500</v>
      </c>
      <c r="E10" s="9">
        <v>2500</v>
      </c>
      <c r="F10" s="45"/>
      <c r="G10" s="54"/>
      <c r="H10" s="45">
        <v>0</v>
      </c>
      <c r="I10" s="54"/>
    </row>
    <row r="11" spans="1:9" x14ac:dyDescent="0.25">
      <c r="A11" s="6" t="s">
        <v>131</v>
      </c>
      <c r="B11" s="7">
        <v>7</v>
      </c>
      <c r="C11" s="10"/>
      <c r="D11" s="9">
        <v>9000</v>
      </c>
      <c r="E11" s="9">
        <v>9000</v>
      </c>
      <c r="F11" s="45"/>
      <c r="G11" s="62"/>
      <c r="H11" s="45"/>
      <c r="I11" s="54"/>
    </row>
    <row r="12" spans="1:9" x14ac:dyDescent="0.25">
      <c r="A12" s="6" t="s">
        <v>20</v>
      </c>
      <c r="B12" s="7">
        <v>9</v>
      </c>
      <c r="C12" s="10"/>
      <c r="D12" s="9">
        <v>9000</v>
      </c>
      <c r="E12" s="9">
        <v>9000</v>
      </c>
      <c r="F12" s="45"/>
      <c r="G12" s="54"/>
      <c r="H12" s="45"/>
      <c r="I12" s="54"/>
    </row>
    <row r="13" spans="1:9" x14ac:dyDescent="0.25">
      <c r="A13" s="86" t="s">
        <v>109</v>
      </c>
      <c r="B13" s="7">
        <v>11</v>
      </c>
      <c r="C13" s="10"/>
      <c r="D13" s="9">
        <v>2500</v>
      </c>
      <c r="E13" s="9">
        <v>2500</v>
      </c>
      <c r="F13" s="45"/>
      <c r="G13" s="54"/>
      <c r="H13" s="45">
        <v>0</v>
      </c>
      <c r="I13" s="54"/>
    </row>
    <row r="14" spans="1:9" x14ac:dyDescent="0.25">
      <c r="A14" s="86" t="s">
        <v>109</v>
      </c>
      <c r="B14" s="7"/>
      <c r="C14" s="10"/>
      <c r="D14" s="9">
        <v>9000</v>
      </c>
      <c r="E14" s="9">
        <v>9000</v>
      </c>
      <c r="F14" s="45"/>
      <c r="G14" s="54"/>
      <c r="H14" s="45"/>
      <c r="I14" s="54"/>
    </row>
    <row r="15" spans="1:9" x14ac:dyDescent="0.25">
      <c r="A15" s="14"/>
      <c r="B15" s="15"/>
      <c r="C15" s="17"/>
      <c r="D15" s="18">
        <f>SUM(D5:D14)</f>
        <v>75500</v>
      </c>
      <c r="E15" s="18">
        <f>SUM(E5:E14)</f>
        <v>74500</v>
      </c>
      <c r="F15" s="45"/>
      <c r="G15" s="54">
        <f>SUM(G5:G13)</f>
        <v>0</v>
      </c>
      <c r="H15" s="45">
        <f>SUM(H5:H13)</f>
        <v>0</v>
      </c>
      <c r="I15" s="54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ht="23.25" x14ac:dyDescent="0.35">
      <c r="A17" s="67" t="s">
        <v>119</v>
      </c>
      <c r="B17" s="2"/>
      <c r="C17" s="2"/>
      <c r="D17" s="2"/>
      <c r="E17" s="2"/>
      <c r="F17" s="2"/>
      <c r="G17" s="2"/>
      <c r="H17" s="77"/>
      <c r="I17" s="77"/>
    </row>
    <row r="18" spans="1:9" ht="23.25" x14ac:dyDescent="0.35">
      <c r="A18" s="68" t="s">
        <v>120</v>
      </c>
      <c r="B18" s="68" t="s">
        <v>121</v>
      </c>
      <c r="C18" s="68" t="s">
        <v>122</v>
      </c>
      <c r="D18" s="68" t="s">
        <v>82</v>
      </c>
      <c r="E18" s="2"/>
      <c r="F18" s="81"/>
      <c r="G18" s="81"/>
      <c r="H18" s="81"/>
      <c r="I18" s="81"/>
    </row>
    <row r="19" spans="1:9" x14ac:dyDescent="0.25">
      <c r="A19" s="45" t="s">
        <v>123</v>
      </c>
      <c r="B19" s="69">
        <f>D15</f>
        <v>75500</v>
      </c>
      <c r="C19" s="45"/>
      <c r="D19" s="45"/>
      <c r="E19" s="76" t="s">
        <v>136</v>
      </c>
      <c r="F19" s="76"/>
      <c r="G19" s="13" t="s">
        <v>137</v>
      </c>
      <c r="H19" s="2"/>
      <c r="I19" s="2"/>
    </row>
    <row r="20" spans="1:9" x14ac:dyDescent="0.25">
      <c r="A20" s="45" t="s">
        <v>124</v>
      </c>
      <c r="B20" s="70">
        <v>0.08</v>
      </c>
      <c r="C20" s="69">
        <f>B19*B20</f>
        <v>6040</v>
      </c>
      <c r="D20" s="45"/>
      <c r="E20" s="13" t="s">
        <v>140</v>
      </c>
      <c r="F20" s="13"/>
      <c r="G20" s="13" t="s">
        <v>139</v>
      </c>
      <c r="H20" s="2"/>
      <c r="I20" s="2"/>
    </row>
    <row r="21" spans="1:9" x14ac:dyDescent="0.25">
      <c r="A21" s="45" t="s">
        <v>175</v>
      </c>
      <c r="B21" s="80">
        <f>B19-C20</f>
        <v>69460</v>
      </c>
      <c r="C21" s="69"/>
      <c r="D21" s="45"/>
      <c r="E21" s="13"/>
      <c r="F21" s="13"/>
      <c r="G21" s="13"/>
      <c r="H21" s="2"/>
      <c r="I21" s="2"/>
    </row>
    <row r="22" spans="1:9" x14ac:dyDescent="0.25">
      <c r="A22" s="71" t="s">
        <v>125</v>
      </c>
      <c r="B22" s="45"/>
      <c r="C22" s="69"/>
      <c r="D22" s="45"/>
      <c r="E22" s="2"/>
      <c r="F22" s="2"/>
      <c r="G22" s="2"/>
      <c r="H22" s="2"/>
      <c r="I22" s="2"/>
    </row>
    <row r="23" spans="1:9" x14ac:dyDescent="0.25">
      <c r="A23" s="45" t="s">
        <v>133</v>
      </c>
      <c r="B23" s="45"/>
      <c r="C23" s="45">
        <v>500</v>
      </c>
      <c r="D23" s="45"/>
      <c r="E23" s="81"/>
      <c r="F23" s="81"/>
      <c r="G23" s="81"/>
      <c r="H23" s="81"/>
      <c r="I23" s="23"/>
    </row>
    <row r="24" spans="1:9" x14ac:dyDescent="0.25">
      <c r="A24" s="75" t="s">
        <v>134</v>
      </c>
      <c r="B24" s="45"/>
      <c r="C24" s="45">
        <v>8000</v>
      </c>
      <c r="D24" s="45"/>
      <c r="E24" s="13" t="s">
        <v>138</v>
      </c>
      <c r="F24" s="2"/>
      <c r="G24" s="81"/>
      <c r="H24" s="81"/>
      <c r="I24" s="23"/>
    </row>
    <row r="25" spans="1:9" x14ac:dyDescent="0.25">
      <c r="A25" s="75" t="s">
        <v>182</v>
      </c>
      <c r="B25" s="45"/>
      <c r="C25" s="45">
        <v>8500</v>
      </c>
      <c r="D25" s="45"/>
      <c r="E25" s="13" t="s">
        <v>141</v>
      </c>
      <c r="F25" s="2"/>
      <c r="G25" s="81"/>
      <c r="H25" s="81"/>
      <c r="I25" s="81"/>
    </row>
    <row r="26" spans="1:9" x14ac:dyDescent="0.25">
      <c r="A26" s="75" t="s">
        <v>169</v>
      </c>
      <c r="B26" s="45"/>
      <c r="C26" s="45">
        <v>8000</v>
      </c>
      <c r="D26" s="45"/>
      <c r="E26" s="13"/>
      <c r="F26" s="2"/>
      <c r="G26" s="81"/>
      <c r="H26" s="81"/>
      <c r="I26" s="81"/>
    </row>
    <row r="27" spans="1:9" x14ac:dyDescent="0.25">
      <c r="A27" s="75" t="s">
        <v>183</v>
      </c>
      <c r="B27" s="45"/>
      <c r="C27" s="75">
        <v>2500</v>
      </c>
      <c r="D27" s="45"/>
      <c r="E27" s="81"/>
      <c r="F27" s="81" t="s">
        <v>71</v>
      </c>
      <c r="G27" s="81"/>
      <c r="H27" s="81"/>
      <c r="I27" s="81"/>
    </row>
    <row r="28" spans="1:9" x14ac:dyDescent="0.25">
      <c r="A28" s="75" t="s">
        <v>172</v>
      </c>
      <c r="B28" s="45"/>
      <c r="C28" s="75">
        <v>2000</v>
      </c>
      <c r="D28" s="45"/>
      <c r="E28" s="80"/>
      <c r="F28" s="81"/>
      <c r="G28" s="81"/>
      <c r="H28" s="81"/>
      <c r="I28" s="81"/>
    </row>
    <row r="29" spans="1:9" x14ac:dyDescent="0.25">
      <c r="A29" s="45" t="s">
        <v>72</v>
      </c>
      <c r="B29" s="45"/>
      <c r="C29" s="45">
        <v>43060</v>
      </c>
      <c r="D29" s="45"/>
      <c r="E29" s="2"/>
      <c r="F29" s="81"/>
      <c r="G29" s="81"/>
      <c r="H29" s="81"/>
      <c r="I29" s="81"/>
    </row>
    <row r="30" spans="1:9" x14ac:dyDescent="0.25">
      <c r="A30" s="71" t="s">
        <v>11</v>
      </c>
      <c r="B30" s="73">
        <f>B21</f>
        <v>69460</v>
      </c>
      <c r="C30" s="73">
        <f>SUM(C23:C29)</f>
        <v>72560</v>
      </c>
      <c r="D30" s="73">
        <f>B30-C30</f>
        <v>-3100</v>
      </c>
      <c r="E30" s="2"/>
      <c r="F30" s="81"/>
      <c r="G30" s="81"/>
      <c r="H30" s="81"/>
      <c r="I30" s="81"/>
    </row>
    <row r="31" spans="1:9" x14ac:dyDescent="0.25">
      <c r="A31" s="45"/>
      <c r="B31" s="45"/>
      <c r="C31" s="45"/>
      <c r="D31" s="45"/>
      <c r="E31" s="2"/>
      <c r="F31" s="2"/>
      <c r="G31" s="2"/>
      <c r="H31" s="81"/>
      <c r="I31" s="81"/>
    </row>
    <row r="32" spans="1:9" x14ac:dyDescent="0.25">
      <c r="A32" s="2"/>
      <c r="B32" s="2"/>
      <c r="C32" s="2" t="s">
        <v>71</v>
      </c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9" workbookViewId="0">
      <selection activeCell="C33" sqref="C33"/>
    </sheetView>
  </sheetViews>
  <sheetFormatPr defaultRowHeight="15" x14ac:dyDescent="0.25"/>
  <cols>
    <col min="1" max="1" width="13.140625" customWidth="1"/>
  </cols>
  <sheetData>
    <row r="1" spans="1:12" ht="29.25" x14ac:dyDescent="0.45">
      <c r="A1" s="2"/>
      <c r="B1" s="42" t="s">
        <v>47</v>
      </c>
      <c r="C1" s="43"/>
      <c r="D1" s="2"/>
      <c r="E1" s="2"/>
      <c r="F1" s="2"/>
      <c r="G1" s="2"/>
      <c r="H1" s="2"/>
      <c r="I1" s="2"/>
    </row>
    <row r="2" spans="1:12" ht="21" x14ac:dyDescent="0.25">
      <c r="A2" s="12"/>
      <c r="B2" s="3" t="s">
        <v>1</v>
      </c>
      <c r="C2" s="12"/>
      <c r="D2" s="2"/>
      <c r="E2" s="2"/>
      <c r="F2" s="2"/>
      <c r="G2" s="2"/>
      <c r="H2" s="2"/>
      <c r="I2" s="2"/>
    </row>
    <row r="3" spans="1:12" ht="21" x14ac:dyDescent="0.25">
      <c r="A3" s="35"/>
      <c r="B3" s="35"/>
      <c r="C3" s="37" t="s">
        <v>186</v>
      </c>
      <c r="D3" s="36"/>
      <c r="E3" s="36"/>
      <c r="F3" s="38"/>
      <c r="G3" s="38"/>
      <c r="H3" s="2"/>
      <c r="I3" s="2"/>
    </row>
    <row r="4" spans="1:12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45"/>
      <c r="G4" s="45" t="s">
        <v>11</v>
      </c>
      <c r="H4" s="5" t="s">
        <v>72</v>
      </c>
      <c r="I4" s="5" t="s">
        <v>36</v>
      </c>
    </row>
    <row r="5" spans="1:12" x14ac:dyDescent="0.25">
      <c r="A5" s="6" t="s">
        <v>46</v>
      </c>
      <c r="B5" s="7">
        <v>10</v>
      </c>
      <c r="C5" s="10"/>
      <c r="D5" s="16">
        <v>9500</v>
      </c>
      <c r="E5" s="9">
        <v>9000</v>
      </c>
      <c r="F5" s="45"/>
      <c r="G5" s="54"/>
      <c r="H5" s="45">
        <v>0</v>
      </c>
      <c r="I5" s="54"/>
    </row>
    <row r="6" spans="1:12" x14ac:dyDescent="0.25">
      <c r="A6" s="6" t="s">
        <v>14</v>
      </c>
      <c r="B6" s="7">
        <v>2</v>
      </c>
      <c r="C6" s="10"/>
      <c r="D6" s="16">
        <v>9000</v>
      </c>
      <c r="E6" s="9">
        <v>9000</v>
      </c>
      <c r="F6" s="45"/>
      <c r="G6" s="54"/>
      <c r="H6" s="45">
        <v>0</v>
      </c>
      <c r="I6" s="54"/>
    </row>
    <row r="7" spans="1:12" x14ac:dyDescent="0.25">
      <c r="A7" s="6" t="s">
        <v>15</v>
      </c>
      <c r="B7" s="7">
        <v>3</v>
      </c>
      <c r="C7" s="10"/>
      <c r="D7" s="9">
        <v>8000</v>
      </c>
      <c r="E7" s="9">
        <v>8000</v>
      </c>
      <c r="F7" s="45"/>
      <c r="G7" s="54"/>
      <c r="H7" s="45">
        <v>0</v>
      </c>
      <c r="I7" s="54"/>
    </row>
    <row r="8" spans="1:12" x14ac:dyDescent="0.25">
      <c r="A8" s="6" t="s">
        <v>16</v>
      </c>
      <c r="B8" s="7">
        <v>4</v>
      </c>
      <c r="C8" s="10"/>
      <c r="D8" s="16">
        <v>9000</v>
      </c>
      <c r="E8" s="9">
        <v>8000</v>
      </c>
      <c r="F8" s="45"/>
      <c r="G8" s="54"/>
      <c r="H8" s="45">
        <v>0</v>
      </c>
      <c r="I8" s="54"/>
      <c r="K8">
        <v>9500</v>
      </c>
    </row>
    <row r="9" spans="1:12" x14ac:dyDescent="0.25">
      <c r="A9" s="6" t="s">
        <v>17</v>
      </c>
      <c r="B9" s="7">
        <v>5</v>
      </c>
      <c r="C9" s="10"/>
      <c r="D9" s="9">
        <v>8000</v>
      </c>
      <c r="E9" s="9">
        <v>8000</v>
      </c>
      <c r="F9" s="45"/>
      <c r="G9" s="54"/>
      <c r="H9" s="45">
        <v>0</v>
      </c>
      <c r="I9" s="54"/>
      <c r="K9">
        <v>9000</v>
      </c>
    </row>
    <row r="10" spans="1:12" x14ac:dyDescent="0.25">
      <c r="A10" s="6" t="s">
        <v>184</v>
      </c>
      <c r="B10" s="7">
        <v>6</v>
      </c>
      <c r="C10" s="10"/>
      <c r="D10" s="16">
        <v>2500</v>
      </c>
      <c r="E10" s="9">
        <v>2500</v>
      </c>
      <c r="F10" s="45"/>
      <c r="G10" s="54"/>
      <c r="H10" s="45">
        <v>0</v>
      </c>
      <c r="I10" s="54"/>
      <c r="K10">
        <v>9000</v>
      </c>
    </row>
    <row r="11" spans="1:12" x14ac:dyDescent="0.25">
      <c r="A11" s="6" t="s">
        <v>131</v>
      </c>
      <c r="B11" s="7">
        <v>7</v>
      </c>
      <c r="C11" s="10"/>
      <c r="D11" s="16">
        <v>9000</v>
      </c>
      <c r="E11" s="9">
        <v>9000</v>
      </c>
      <c r="F11" s="45"/>
      <c r="G11" s="62"/>
      <c r="H11" s="45"/>
      <c r="I11" s="54"/>
      <c r="K11">
        <v>2500</v>
      </c>
    </row>
    <row r="12" spans="1:12" x14ac:dyDescent="0.25">
      <c r="A12" s="6" t="s">
        <v>20</v>
      </c>
      <c r="B12" s="7">
        <v>9</v>
      </c>
      <c r="C12" s="10"/>
      <c r="D12" s="16">
        <v>9000</v>
      </c>
      <c r="E12" s="9">
        <v>9000</v>
      </c>
      <c r="F12" s="45"/>
      <c r="G12" s="54"/>
      <c r="H12" s="45"/>
      <c r="I12" s="54"/>
      <c r="K12">
        <v>9000</v>
      </c>
    </row>
    <row r="13" spans="1:12" x14ac:dyDescent="0.25">
      <c r="A13" s="86" t="s">
        <v>109</v>
      </c>
      <c r="B13" s="7">
        <v>11</v>
      </c>
      <c r="C13" s="10"/>
      <c r="D13" s="9">
        <v>2500</v>
      </c>
      <c r="E13" s="9">
        <v>2500</v>
      </c>
      <c r="F13" s="45"/>
      <c r="G13" s="54"/>
      <c r="H13" s="45">
        <v>0</v>
      </c>
      <c r="I13" s="54"/>
      <c r="K13">
        <v>9000</v>
      </c>
    </row>
    <row r="14" spans="1:12" x14ac:dyDescent="0.25">
      <c r="A14" s="86" t="s">
        <v>185</v>
      </c>
      <c r="B14" s="7"/>
      <c r="C14" s="10"/>
      <c r="D14" s="16">
        <v>9000</v>
      </c>
      <c r="E14" s="9"/>
      <c r="F14" s="45"/>
      <c r="G14" s="54"/>
      <c r="H14" s="45"/>
      <c r="I14" s="54"/>
      <c r="K14">
        <v>9000</v>
      </c>
    </row>
    <row r="15" spans="1:12" x14ac:dyDescent="0.25">
      <c r="A15" s="14"/>
      <c r="B15" s="15"/>
      <c r="C15" s="17"/>
      <c r="D15" s="18">
        <f>SUM(D5:D14)</f>
        <v>75500</v>
      </c>
      <c r="E15" s="18">
        <f>AVERAGE(E5:E13)</f>
        <v>7222.2222222222226</v>
      </c>
      <c r="F15" s="45"/>
      <c r="G15" s="54">
        <f>SUM(G5:G13)</f>
        <v>0</v>
      </c>
      <c r="H15" s="45">
        <f>SUM(H5:H13)</f>
        <v>0</v>
      </c>
      <c r="I15" s="54"/>
      <c r="K15">
        <f>SUM(K8:K14)</f>
        <v>57000</v>
      </c>
      <c r="L15" s="87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K16">
        <v>6040</v>
      </c>
    </row>
    <row r="17" spans="1:11" ht="23.25" x14ac:dyDescent="0.35">
      <c r="A17" s="67" t="s">
        <v>119</v>
      </c>
      <c r="B17" s="2"/>
      <c r="C17" s="2"/>
      <c r="D17" s="2"/>
      <c r="E17" s="2"/>
      <c r="F17" s="2"/>
      <c r="G17" s="2"/>
      <c r="H17" s="77"/>
      <c r="I17" s="77"/>
      <c r="K17">
        <v>900</v>
      </c>
    </row>
    <row r="18" spans="1:11" ht="23.25" x14ac:dyDescent="0.35">
      <c r="A18" s="68" t="s">
        <v>120</v>
      </c>
      <c r="B18" s="68" t="s">
        <v>121</v>
      </c>
      <c r="C18" s="68" t="s">
        <v>122</v>
      </c>
      <c r="D18" s="68" t="s">
        <v>82</v>
      </c>
      <c r="E18" s="2"/>
      <c r="F18" s="81"/>
      <c r="G18" s="81"/>
      <c r="H18" s="81"/>
      <c r="I18" s="81"/>
      <c r="K18">
        <f>K15-K16-K17</f>
        <v>50060</v>
      </c>
    </row>
    <row r="19" spans="1:11" x14ac:dyDescent="0.25">
      <c r="A19" s="45" t="s">
        <v>123</v>
      </c>
      <c r="B19" s="69">
        <f>D15</f>
        <v>75500</v>
      </c>
      <c r="C19" s="45"/>
      <c r="D19" s="45"/>
      <c r="E19" s="76" t="s">
        <v>136</v>
      </c>
      <c r="F19" s="76"/>
      <c r="G19" s="13" t="s">
        <v>137</v>
      </c>
      <c r="H19" s="2"/>
      <c r="I19" s="2"/>
    </row>
    <row r="20" spans="1:11" s="2" customFormat="1" x14ac:dyDescent="0.25">
      <c r="A20" s="45" t="s">
        <v>187</v>
      </c>
      <c r="B20" s="69">
        <v>6720</v>
      </c>
      <c r="C20" s="45"/>
      <c r="D20" s="45"/>
      <c r="E20" s="76"/>
      <c r="F20" s="76"/>
      <c r="G20" s="13"/>
    </row>
    <row r="21" spans="1:11" s="2" customFormat="1" x14ac:dyDescent="0.25">
      <c r="A21" s="45" t="s">
        <v>189</v>
      </c>
      <c r="B21" s="69">
        <v>-3100</v>
      </c>
      <c r="C21" s="45"/>
      <c r="D21" s="45"/>
      <c r="E21" s="76"/>
      <c r="F21" s="76"/>
      <c r="G21" s="13"/>
    </row>
    <row r="22" spans="1:11" x14ac:dyDescent="0.25">
      <c r="A22" s="45" t="s">
        <v>124</v>
      </c>
      <c r="B22" s="70">
        <v>0.08</v>
      </c>
      <c r="C22" s="69">
        <f>B19*B22</f>
        <v>6040</v>
      </c>
      <c r="D22" s="45"/>
      <c r="E22" s="13" t="s">
        <v>140</v>
      </c>
      <c r="F22" s="13"/>
      <c r="G22" s="13" t="s">
        <v>139</v>
      </c>
      <c r="H22" s="2"/>
      <c r="I22" s="2"/>
    </row>
    <row r="23" spans="1:11" x14ac:dyDescent="0.25">
      <c r="A23" s="45" t="s">
        <v>175</v>
      </c>
      <c r="B23" s="80">
        <f>B19+B20+B21-C22</f>
        <v>73080</v>
      </c>
      <c r="C23" s="69"/>
      <c r="D23" s="45"/>
      <c r="E23" s="13"/>
      <c r="F23" s="13"/>
      <c r="G23" s="13"/>
      <c r="H23" s="2"/>
      <c r="I23" s="2"/>
    </row>
    <row r="24" spans="1:11" x14ac:dyDescent="0.25">
      <c r="A24" s="71" t="s">
        <v>125</v>
      </c>
      <c r="B24" s="45"/>
      <c r="C24" s="69"/>
      <c r="D24" s="45"/>
      <c r="E24" s="2"/>
      <c r="F24" s="2"/>
      <c r="G24" s="80">
        <f>B19+B20</f>
        <v>82220</v>
      </c>
      <c r="H24" s="2"/>
      <c r="I24" s="2"/>
    </row>
    <row r="25" spans="1:11" x14ac:dyDescent="0.25">
      <c r="A25" s="45" t="s">
        <v>133</v>
      </c>
      <c r="B25" s="45"/>
      <c r="C25" s="45">
        <v>900</v>
      </c>
      <c r="D25" s="45"/>
      <c r="E25" s="81"/>
      <c r="F25" s="81"/>
      <c r="G25" s="81"/>
      <c r="H25" s="81"/>
      <c r="I25" s="23"/>
    </row>
    <row r="26" spans="1:11" x14ac:dyDescent="0.25">
      <c r="A26" s="75" t="s">
        <v>134</v>
      </c>
      <c r="B26" s="45"/>
      <c r="C26" s="45">
        <v>8000</v>
      </c>
      <c r="D26" s="45"/>
      <c r="E26" s="13" t="s">
        <v>138</v>
      </c>
      <c r="F26" s="2"/>
      <c r="G26" s="81"/>
      <c r="H26" s="81"/>
      <c r="I26" s="23"/>
    </row>
    <row r="27" spans="1:11" x14ac:dyDescent="0.25">
      <c r="A27" s="75" t="s">
        <v>169</v>
      </c>
      <c r="B27" s="45"/>
      <c r="C27" s="45">
        <v>8000</v>
      </c>
      <c r="D27" s="45"/>
      <c r="E27" s="13" t="s">
        <v>141</v>
      </c>
      <c r="F27" s="2"/>
      <c r="G27" s="81"/>
      <c r="H27" s="81"/>
      <c r="I27" s="81"/>
    </row>
    <row r="28" spans="1:11" x14ac:dyDescent="0.25">
      <c r="A28" s="75" t="s">
        <v>183</v>
      </c>
      <c r="B28" s="45"/>
      <c r="C28" s="75">
        <v>2500</v>
      </c>
      <c r="D28" s="45"/>
      <c r="E28" s="13"/>
      <c r="F28" s="2"/>
      <c r="G28" s="81"/>
      <c r="H28" s="81"/>
      <c r="I28" s="81"/>
    </row>
    <row r="29" spans="1:11" x14ac:dyDescent="0.25">
      <c r="A29" s="72" t="s">
        <v>125</v>
      </c>
      <c r="C29" s="72">
        <v>56780</v>
      </c>
      <c r="D29" s="45"/>
      <c r="E29" s="81"/>
      <c r="F29" s="81" t="s">
        <v>71</v>
      </c>
      <c r="G29" s="81"/>
      <c r="H29" s="81"/>
      <c r="I29" s="81"/>
    </row>
    <row r="30" spans="1:11" x14ac:dyDescent="0.25">
      <c r="A30" s="75"/>
      <c r="B30" s="45"/>
      <c r="C30" s="75"/>
      <c r="D30" s="45"/>
      <c r="E30" s="80"/>
      <c r="F30" s="81"/>
      <c r="G30" s="81"/>
      <c r="H30" s="81"/>
      <c r="I30" s="81"/>
    </row>
    <row r="31" spans="1:11" x14ac:dyDescent="0.25">
      <c r="A31" s="45"/>
      <c r="B31" s="45"/>
      <c r="C31" s="45"/>
      <c r="D31" s="45"/>
      <c r="E31" s="2"/>
      <c r="F31" s="81"/>
      <c r="G31" s="81"/>
      <c r="H31" s="81"/>
      <c r="I31" s="81"/>
    </row>
    <row r="32" spans="1:11" x14ac:dyDescent="0.25">
      <c r="A32" s="71" t="s">
        <v>11</v>
      </c>
      <c r="B32" s="73">
        <f>B23</f>
        <v>73080</v>
      </c>
      <c r="C32" s="73">
        <f>SUM(C25:C31)</f>
        <v>76180</v>
      </c>
      <c r="D32" s="73">
        <f>B32-C32</f>
        <v>-3100</v>
      </c>
      <c r="E32" s="2"/>
      <c r="F32" s="81"/>
      <c r="G32" s="81"/>
      <c r="H32" s="81"/>
      <c r="I32" s="81"/>
    </row>
    <row r="33" spans="1:9" x14ac:dyDescent="0.25">
      <c r="A33" s="45"/>
      <c r="B33" s="45"/>
      <c r="C33" s="45"/>
      <c r="D33" s="45"/>
      <c r="E33" s="2"/>
      <c r="F33" s="2"/>
      <c r="G33" s="2"/>
      <c r="H33" s="81"/>
      <c r="I33" s="81"/>
    </row>
    <row r="34" spans="1:9" x14ac:dyDescent="0.25">
      <c r="A34" s="2"/>
      <c r="B34" s="2"/>
      <c r="C34" s="2" t="s">
        <v>71</v>
      </c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9" workbookViewId="0">
      <selection sqref="A1:L34"/>
    </sheetView>
  </sheetViews>
  <sheetFormatPr defaultRowHeight="15" x14ac:dyDescent="0.25"/>
  <cols>
    <col min="1" max="1" width="16.85546875" customWidth="1"/>
    <col min="4" max="4" width="10.28515625" customWidth="1"/>
    <col min="9" max="9" width="12.28515625" customWidth="1"/>
    <col min="12" max="12" width="11.42578125" customWidth="1"/>
  </cols>
  <sheetData>
    <row r="1" spans="1:9" ht="29.25" x14ac:dyDescent="0.45">
      <c r="A1" s="2"/>
      <c r="B1" s="42" t="s">
        <v>47</v>
      </c>
      <c r="C1" s="43"/>
      <c r="D1" s="2"/>
      <c r="E1" s="2"/>
      <c r="F1" s="2"/>
      <c r="G1" s="2"/>
      <c r="H1" s="2"/>
      <c r="I1" s="2"/>
    </row>
    <row r="2" spans="1:9" ht="21" x14ac:dyDescent="0.25">
      <c r="A2" s="12"/>
      <c r="B2" s="3" t="s">
        <v>1</v>
      </c>
      <c r="C2" s="12"/>
      <c r="D2" s="2"/>
      <c r="E2" s="2"/>
      <c r="F2" s="2"/>
      <c r="G2" s="2"/>
      <c r="H2" s="2"/>
      <c r="I2" s="2"/>
    </row>
    <row r="3" spans="1:9" ht="21" x14ac:dyDescent="0.25">
      <c r="A3" s="35"/>
      <c r="B3" s="35"/>
      <c r="C3" s="37" t="s">
        <v>191</v>
      </c>
      <c r="D3" s="36"/>
      <c r="E3" s="36"/>
      <c r="F3" s="38"/>
      <c r="G3" s="38"/>
      <c r="H3" s="2"/>
      <c r="I3" s="2"/>
    </row>
    <row r="4" spans="1:9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45"/>
      <c r="G4" s="45" t="s">
        <v>11</v>
      </c>
      <c r="H4" s="5" t="s">
        <v>72</v>
      </c>
      <c r="I4" s="5" t="s">
        <v>36</v>
      </c>
    </row>
    <row r="5" spans="1:9" x14ac:dyDescent="0.25">
      <c r="A5" s="89" t="s">
        <v>46</v>
      </c>
      <c r="B5" s="45">
        <v>1</v>
      </c>
      <c r="C5" s="10"/>
      <c r="D5" s="88">
        <v>9500</v>
      </c>
      <c r="E5" s="88">
        <v>9500</v>
      </c>
      <c r="F5" s="45"/>
      <c r="G5" s="54"/>
      <c r="H5" s="45">
        <v>9500</v>
      </c>
      <c r="I5" s="54"/>
    </row>
    <row r="6" spans="1:9" x14ac:dyDescent="0.25">
      <c r="A6" s="89" t="s">
        <v>193</v>
      </c>
      <c r="B6" s="45">
        <v>2</v>
      </c>
      <c r="C6" s="10"/>
      <c r="D6" s="88">
        <v>9000</v>
      </c>
      <c r="E6" s="88">
        <v>9000</v>
      </c>
      <c r="F6" s="45"/>
      <c r="G6" s="54"/>
      <c r="H6" s="45">
        <v>9000</v>
      </c>
      <c r="I6" s="54"/>
    </row>
    <row r="7" spans="1:9" x14ac:dyDescent="0.25">
      <c r="A7" s="89" t="s">
        <v>130</v>
      </c>
      <c r="B7" s="45">
        <v>3</v>
      </c>
      <c r="C7" s="10"/>
      <c r="D7" s="88">
        <v>8000</v>
      </c>
      <c r="E7" s="88">
        <v>8000</v>
      </c>
      <c r="F7" s="45"/>
      <c r="G7" s="54"/>
      <c r="H7" s="45">
        <v>8000</v>
      </c>
      <c r="I7" s="54" t="s">
        <v>45</v>
      </c>
    </row>
    <row r="8" spans="1:9" x14ac:dyDescent="0.25">
      <c r="A8" s="89" t="s">
        <v>110</v>
      </c>
      <c r="B8" s="45">
        <v>4</v>
      </c>
      <c r="C8" s="10"/>
      <c r="D8" s="88"/>
      <c r="E8" s="88"/>
      <c r="F8" s="45"/>
      <c r="G8" s="54"/>
      <c r="H8" s="45">
        <v>0</v>
      </c>
      <c r="I8" s="54"/>
    </row>
    <row r="9" spans="1:9" x14ac:dyDescent="0.25">
      <c r="A9" s="89" t="s">
        <v>194</v>
      </c>
      <c r="B9" s="45">
        <v>5</v>
      </c>
      <c r="C9" s="10"/>
      <c r="D9" s="88">
        <v>8000</v>
      </c>
      <c r="E9" s="88">
        <v>8000</v>
      </c>
      <c r="F9" s="45"/>
      <c r="G9" s="54"/>
      <c r="H9" s="45">
        <v>8000</v>
      </c>
      <c r="I9" s="54" t="s">
        <v>45</v>
      </c>
    </row>
    <row r="10" spans="1:9" x14ac:dyDescent="0.25">
      <c r="A10" s="89" t="s">
        <v>167</v>
      </c>
      <c r="B10" s="45">
        <v>6</v>
      </c>
      <c r="C10" s="10"/>
      <c r="D10" s="88">
        <v>9000</v>
      </c>
      <c r="E10" s="88">
        <v>9000</v>
      </c>
      <c r="F10" s="45"/>
      <c r="G10" s="54"/>
      <c r="H10" s="45">
        <v>9000</v>
      </c>
      <c r="I10" s="54"/>
    </row>
    <row r="11" spans="1:9" x14ac:dyDescent="0.25">
      <c r="A11" s="89" t="s">
        <v>195</v>
      </c>
      <c r="B11" s="45">
        <v>7</v>
      </c>
      <c r="C11" s="10"/>
      <c r="D11" s="88">
        <v>2500</v>
      </c>
      <c r="E11" s="88">
        <v>2500</v>
      </c>
      <c r="F11" s="45"/>
      <c r="G11" s="62"/>
      <c r="H11" s="45">
        <v>2500</v>
      </c>
      <c r="I11" s="54"/>
    </row>
    <row r="12" spans="1:9" x14ac:dyDescent="0.25">
      <c r="A12" s="89" t="s">
        <v>110</v>
      </c>
      <c r="B12" s="45">
        <v>8</v>
      </c>
      <c r="C12" s="10"/>
      <c r="D12" s="88"/>
      <c r="E12" s="88"/>
      <c r="F12" s="45"/>
      <c r="G12" s="54"/>
      <c r="H12" s="45"/>
      <c r="I12" s="54"/>
    </row>
    <row r="13" spans="1:9" x14ac:dyDescent="0.25">
      <c r="A13" s="89" t="s">
        <v>199</v>
      </c>
      <c r="B13" s="45">
        <v>9</v>
      </c>
      <c r="C13" s="10"/>
      <c r="D13" s="88">
        <v>9000</v>
      </c>
      <c r="E13" s="88">
        <v>9000</v>
      </c>
      <c r="F13" s="45"/>
      <c r="G13" s="54"/>
      <c r="H13" s="45">
        <v>9000</v>
      </c>
      <c r="I13" s="54"/>
    </row>
    <row r="14" spans="1:9" x14ac:dyDescent="0.25">
      <c r="A14" s="89" t="s">
        <v>196</v>
      </c>
      <c r="B14" s="45">
        <v>10</v>
      </c>
      <c r="C14" s="10"/>
      <c r="D14" s="88">
        <v>9000</v>
      </c>
      <c r="E14" s="88">
        <v>9000</v>
      </c>
      <c r="F14" s="45"/>
      <c r="G14" s="54"/>
      <c r="H14" s="45"/>
      <c r="I14" s="54"/>
    </row>
    <row r="15" spans="1:9" x14ac:dyDescent="0.25">
      <c r="A15" s="89" t="s">
        <v>197</v>
      </c>
      <c r="B15" s="45">
        <v>11</v>
      </c>
      <c r="C15" s="17"/>
      <c r="D15" s="88">
        <v>9000</v>
      </c>
      <c r="E15" s="88">
        <v>9000</v>
      </c>
      <c r="F15" s="45"/>
      <c r="G15" s="54"/>
      <c r="H15" s="45">
        <v>9000</v>
      </c>
      <c r="I15" s="54"/>
    </row>
    <row r="16" spans="1:9" x14ac:dyDescent="0.25">
      <c r="A16" s="89" t="s">
        <v>198</v>
      </c>
      <c r="B16" s="45">
        <v>12</v>
      </c>
      <c r="C16" s="45"/>
      <c r="D16" s="88">
        <v>2500</v>
      </c>
      <c r="E16" s="88">
        <v>2500</v>
      </c>
      <c r="F16" s="45"/>
      <c r="G16" s="45"/>
      <c r="H16" s="45">
        <v>2500</v>
      </c>
      <c r="I16" s="45" t="s">
        <v>45</v>
      </c>
    </row>
    <row r="17" spans="1:12" s="2" customFormat="1" x14ac:dyDescent="0.25">
      <c r="A17" s="90" t="s">
        <v>11</v>
      </c>
      <c r="B17" s="81"/>
      <c r="C17" s="81"/>
      <c r="D17" s="91">
        <f>SUM(D5:D16)</f>
        <v>75500</v>
      </c>
      <c r="E17" s="91"/>
      <c r="F17" s="81"/>
      <c r="G17" s="81"/>
      <c r="H17" s="81">
        <f>SUM(H5:H16)</f>
        <v>66500</v>
      </c>
      <c r="I17" s="81"/>
    </row>
    <row r="18" spans="1:12" s="2" customFormat="1" x14ac:dyDescent="0.25">
      <c r="A18" s="90"/>
      <c r="B18" s="81"/>
      <c r="C18" s="81"/>
      <c r="D18" s="91"/>
      <c r="E18" s="91"/>
      <c r="F18" s="81"/>
      <c r="G18" s="81"/>
      <c r="H18" s="81"/>
      <c r="I18" s="81"/>
    </row>
    <row r="19" spans="1:12" ht="23.25" x14ac:dyDescent="0.35">
      <c r="A19" s="67" t="s">
        <v>119</v>
      </c>
      <c r="B19" s="2"/>
      <c r="C19" s="2"/>
      <c r="D19" s="2"/>
      <c r="E19" s="2"/>
      <c r="F19" s="2"/>
      <c r="G19" s="2"/>
      <c r="H19" s="77"/>
      <c r="I19" s="77"/>
    </row>
    <row r="20" spans="1:12" ht="23.25" x14ac:dyDescent="0.35">
      <c r="A20" s="68" t="s">
        <v>120</v>
      </c>
      <c r="B20" s="68" t="s">
        <v>121</v>
      </c>
      <c r="C20" s="68" t="s">
        <v>122</v>
      </c>
      <c r="D20" s="68" t="s">
        <v>82</v>
      </c>
      <c r="E20" s="2"/>
      <c r="F20" s="81"/>
      <c r="G20" s="81"/>
      <c r="H20" s="81"/>
      <c r="I20" s="81"/>
    </row>
    <row r="21" spans="1:12" ht="23.25" x14ac:dyDescent="0.35">
      <c r="A21" s="45" t="s">
        <v>192</v>
      </c>
      <c r="B21" s="69">
        <f>D17</f>
        <v>75500</v>
      </c>
      <c r="C21" s="45"/>
      <c r="D21" s="45"/>
      <c r="E21" s="76" t="s">
        <v>136</v>
      </c>
      <c r="F21" s="76"/>
      <c r="G21" s="13" t="s">
        <v>137</v>
      </c>
      <c r="H21" s="2"/>
      <c r="I21" s="68" t="s">
        <v>120</v>
      </c>
      <c r="J21" s="68" t="s">
        <v>121</v>
      </c>
      <c r="K21" s="68" t="s">
        <v>122</v>
      </c>
      <c r="L21" s="68" t="s">
        <v>82</v>
      </c>
    </row>
    <row r="22" spans="1:12" x14ac:dyDescent="0.25">
      <c r="A22" s="45"/>
      <c r="B22" s="69"/>
      <c r="C22" s="45"/>
      <c r="D22" s="45"/>
      <c r="E22" s="76"/>
      <c r="F22" s="76"/>
      <c r="G22" s="13"/>
      <c r="H22" s="2"/>
      <c r="I22" s="45" t="s">
        <v>192</v>
      </c>
      <c r="J22" s="69">
        <f>H17</f>
        <v>66500</v>
      </c>
      <c r="K22" s="45"/>
      <c r="L22" s="45"/>
    </row>
    <row r="23" spans="1:12" x14ac:dyDescent="0.25">
      <c r="A23" s="45" t="s">
        <v>189</v>
      </c>
      <c r="B23" s="69">
        <v>-3100</v>
      </c>
      <c r="C23" s="45"/>
      <c r="D23" s="45"/>
      <c r="E23" s="76"/>
      <c r="F23" s="76"/>
      <c r="G23" s="13"/>
      <c r="H23" s="2"/>
      <c r="I23" s="45"/>
      <c r="J23" s="69"/>
      <c r="K23" s="45"/>
      <c r="L23" s="45"/>
    </row>
    <row r="24" spans="1:12" x14ac:dyDescent="0.25">
      <c r="A24" s="45" t="s">
        <v>124</v>
      </c>
      <c r="B24" s="70">
        <v>0.08</v>
      </c>
      <c r="C24" s="69">
        <f>B21*B24</f>
        <v>6040</v>
      </c>
      <c r="D24" s="45"/>
      <c r="E24" s="13" t="s">
        <v>140</v>
      </c>
      <c r="F24" s="13"/>
      <c r="G24" s="13" t="s">
        <v>139</v>
      </c>
      <c r="H24" s="2"/>
      <c r="I24" s="45" t="s">
        <v>189</v>
      </c>
      <c r="J24" s="69">
        <v>-3100</v>
      </c>
      <c r="K24" s="45"/>
      <c r="L24" s="45"/>
    </row>
    <row r="25" spans="1:12" x14ac:dyDescent="0.25">
      <c r="A25" s="45" t="s">
        <v>175</v>
      </c>
      <c r="B25" s="80">
        <f>B21+B22+B23-C24</f>
        <v>66360</v>
      </c>
      <c r="C25" s="69"/>
      <c r="D25" s="45"/>
      <c r="E25" s="13"/>
      <c r="F25" s="13"/>
      <c r="G25" s="13"/>
      <c r="H25" s="2"/>
      <c r="I25" s="45" t="s">
        <v>124</v>
      </c>
      <c r="J25" s="70">
        <v>0.08</v>
      </c>
      <c r="K25" s="69">
        <f>J22*J25</f>
        <v>5320</v>
      </c>
      <c r="L25" s="45"/>
    </row>
    <row r="26" spans="1:12" x14ac:dyDescent="0.25">
      <c r="A26" s="71" t="s">
        <v>125</v>
      </c>
      <c r="B26" s="45"/>
      <c r="C26" s="69"/>
      <c r="D26" s="45"/>
      <c r="E26" s="2"/>
      <c r="F26" s="2"/>
      <c r="G26" s="2"/>
      <c r="H26" s="2"/>
      <c r="I26" s="45" t="s">
        <v>175</v>
      </c>
      <c r="J26" s="80">
        <f>J22+J23+J24-K25</f>
        <v>58080</v>
      </c>
      <c r="K26" s="69"/>
      <c r="L26" s="45"/>
    </row>
    <row r="27" spans="1:12" s="2" customFormat="1" x14ac:dyDescent="0.25">
      <c r="A27" s="92" t="s">
        <v>200</v>
      </c>
      <c r="B27" s="45"/>
      <c r="C27" s="69">
        <f>H7+H9+H16</f>
        <v>18500</v>
      </c>
      <c r="D27" s="45"/>
      <c r="I27" s="71" t="s">
        <v>125</v>
      </c>
      <c r="J27" s="80"/>
      <c r="K27" s="69"/>
      <c r="L27" s="45"/>
    </row>
    <row r="28" spans="1:12" x14ac:dyDescent="0.25">
      <c r="A28" s="45" t="s">
        <v>133</v>
      </c>
      <c r="B28" s="45"/>
      <c r="C28" s="45">
        <v>800</v>
      </c>
      <c r="D28" s="45"/>
      <c r="E28" s="81"/>
      <c r="F28" s="81"/>
      <c r="G28" s="81"/>
      <c r="H28" s="81"/>
      <c r="I28" s="92" t="s">
        <v>200</v>
      </c>
      <c r="J28" s="45"/>
      <c r="K28" s="69">
        <f>C27</f>
        <v>18500</v>
      </c>
      <c r="L28" s="45"/>
    </row>
    <row r="29" spans="1:12" x14ac:dyDescent="0.25">
      <c r="A29" s="72" t="s">
        <v>172</v>
      </c>
      <c r="B29" s="2"/>
      <c r="C29" s="72">
        <v>10000</v>
      </c>
      <c r="D29" s="45"/>
      <c r="E29" s="81"/>
      <c r="F29" s="81" t="s">
        <v>71</v>
      </c>
      <c r="G29" s="81"/>
      <c r="H29" s="81"/>
      <c r="I29" s="45" t="s">
        <v>133</v>
      </c>
      <c r="J29" s="45"/>
      <c r="K29" s="45">
        <v>800</v>
      </c>
      <c r="L29" s="45"/>
    </row>
    <row r="30" spans="1:12" x14ac:dyDescent="0.25">
      <c r="A30" s="75" t="s">
        <v>190</v>
      </c>
      <c r="B30" s="45"/>
      <c r="C30" s="75">
        <v>36950</v>
      </c>
      <c r="D30" s="45"/>
      <c r="E30" s="80"/>
      <c r="F30" s="81"/>
      <c r="G30" s="81"/>
      <c r="H30" s="81"/>
      <c r="I30" s="72" t="s">
        <v>172</v>
      </c>
      <c r="J30" s="2"/>
      <c r="K30" s="72">
        <v>10000</v>
      </c>
      <c r="L30" s="45"/>
    </row>
    <row r="31" spans="1:12" x14ac:dyDescent="0.25">
      <c r="A31" s="45"/>
      <c r="B31" s="45"/>
      <c r="C31" s="45"/>
      <c r="D31" s="45"/>
      <c r="E31" s="2"/>
      <c r="F31" s="81"/>
      <c r="G31" s="81"/>
      <c r="H31" s="81"/>
      <c r="I31" s="75" t="s">
        <v>190</v>
      </c>
      <c r="J31" s="45"/>
      <c r="K31" s="75">
        <v>36950</v>
      </c>
      <c r="L31" s="45"/>
    </row>
    <row r="32" spans="1:12" x14ac:dyDescent="0.25">
      <c r="A32" s="71" t="s">
        <v>11</v>
      </c>
      <c r="B32" s="73">
        <f>B25</f>
        <v>66360</v>
      </c>
      <c r="C32" s="73"/>
      <c r="D32" s="73">
        <f>B32-C32</f>
        <v>66360</v>
      </c>
      <c r="E32" s="2"/>
      <c r="F32" s="81"/>
      <c r="G32" s="81"/>
      <c r="H32" s="81"/>
      <c r="I32" s="45"/>
      <c r="J32" s="45"/>
      <c r="K32" s="45"/>
      <c r="L32" s="45"/>
    </row>
    <row r="33" spans="1:12" x14ac:dyDescent="0.25">
      <c r="A33" s="45"/>
      <c r="B33" s="45"/>
      <c r="C33" s="45"/>
      <c r="D33" s="45"/>
      <c r="E33" s="2"/>
      <c r="F33" s="2"/>
      <c r="G33" s="2"/>
      <c r="H33" s="81"/>
      <c r="I33" s="71" t="s">
        <v>11</v>
      </c>
      <c r="J33" s="73">
        <f>J26</f>
        <v>58080</v>
      </c>
      <c r="K33" s="73">
        <f>SUM(K29:K32)</f>
        <v>47750</v>
      </c>
      <c r="L33" s="73">
        <f>J33-K33</f>
        <v>10330</v>
      </c>
    </row>
    <row r="34" spans="1:12" x14ac:dyDescent="0.25">
      <c r="A34" s="2"/>
      <c r="B34" s="2"/>
      <c r="C34" s="2" t="s">
        <v>71</v>
      </c>
      <c r="D34" s="2"/>
      <c r="E34" s="2"/>
      <c r="F34" s="2"/>
      <c r="G34" s="2"/>
      <c r="H34" s="2"/>
      <c r="I34" s="45"/>
      <c r="J34" s="45"/>
      <c r="K34" s="45"/>
      <c r="L34" s="45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K34" sqref="K34"/>
    </sheetView>
  </sheetViews>
  <sheetFormatPr defaultRowHeight="15" x14ac:dyDescent="0.25"/>
  <sheetData>
    <row r="1" spans="1:12" ht="29.25" x14ac:dyDescent="0.45">
      <c r="A1" s="2"/>
      <c r="B1" s="42" t="s">
        <v>47</v>
      </c>
      <c r="C1" s="43"/>
      <c r="D1" s="2"/>
      <c r="E1" s="2"/>
      <c r="F1" s="2"/>
      <c r="G1" s="2"/>
      <c r="H1" s="2"/>
      <c r="I1" s="2"/>
      <c r="J1" s="2"/>
      <c r="K1" s="2"/>
      <c r="L1" s="2"/>
    </row>
    <row r="2" spans="1:12" ht="21" x14ac:dyDescent="0.25">
      <c r="A2" s="12"/>
      <c r="B2" s="3" t="s">
        <v>1</v>
      </c>
      <c r="C2" s="12"/>
      <c r="D2" s="2"/>
      <c r="E2" s="2"/>
      <c r="F2" s="2"/>
      <c r="G2" s="2"/>
      <c r="H2" s="2"/>
      <c r="I2" s="2"/>
      <c r="J2" s="2"/>
      <c r="K2" s="2"/>
      <c r="L2" s="2"/>
    </row>
    <row r="3" spans="1:12" ht="21" x14ac:dyDescent="0.25">
      <c r="A3" s="35"/>
      <c r="B3" s="35"/>
      <c r="C3" s="37" t="s">
        <v>201</v>
      </c>
      <c r="D3" s="36"/>
      <c r="E3" s="36"/>
      <c r="F3" s="38"/>
      <c r="G3" s="38"/>
      <c r="H3" s="2"/>
      <c r="I3" s="2"/>
      <c r="J3" s="2"/>
      <c r="K3" s="2"/>
      <c r="L3" s="2"/>
    </row>
    <row r="4" spans="1:12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45"/>
      <c r="G4" s="45" t="s">
        <v>11</v>
      </c>
      <c r="H4" s="5" t="s">
        <v>72</v>
      </c>
      <c r="I4" s="5" t="s">
        <v>36</v>
      </c>
      <c r="J4" s="2"/>
      <c r="K4" s="2"/>
      <c r="L4" s="2"/>
    </row>
    <row r="5" spans="1:12" x14ac:dyDescent="0.25">
      <c r="A5" s="89" t="s">
        <v>46</v>
      </c>
      <c r="B5" s="45">
        <v>1</v>
      </c>
      <c r="C5" s="10"/>
      <c r="D5" s="88">
        <v>9500</v>
      </c>
      <c r="E5" s="88">
        <v>9500</v>
      </c>
      <c r="F5" s="45"/>
      <c r="G5" s="54"/>
      <c r="H5" s="45">
        <v>9500</v>
      </c>
      <c r="I5" s="54"/>
      <c r="J5" s="2"/>
      <c r="K5" s="2"/>
      <c r="L5" s="2"/>
    </row>
    <row r="6" spans="1:12" x14ac:dyDescent="0.25">
      <c r="A6" s="89" t="s">
        <v>110</v>
      </c>
      <c r="B6" s="45">
        <v>2</v>
      </c>
      <c r="C6" s="10"/>
      <c r="D6" s="88"/>
      <c r="E6" s="88"/>
      <c r="F6" s="45"/>
      <c r="G6" s="54"/>
      <c r="H6" s="45"/>
      <c r="I6" s="54"/>
      <c r="J6" s="2"/>
      <c r="K6" s="2"/>
      <c r="L6" s="2"/>
    </row>
    <row r="7" spans="1:12" x14ac:dyDescent="0.25">
      <c r="A7" s="89" t="s">
        <v>130</v>
      </c>
      <c r="B7" s="45">
        <v>3</v>
      </c>
      <c r="C7" s="10"/>
      <c r="D7" s="88">
        <v>8000</v>
      </c>
      <c r="E7" s="88">
        <v>8000</v>
      </c>
      <c r="F7" s="45"/>
      <c r="G7" s="54"/>
      <c r="H7" s="45">
        <v>8000</v>
      </c>
      <c r="I7" s="54" t="s">
        <v>45</v>
      </c>
      <c r="J7" s="2"/>
      <c r="K7" s="2"/>
      <c r="L7" s="2"/>
    </row>
    <row r="8" spans="1:12" x14ac:dyDescent="0.25">
      <c r="A8" s="89" t="s">
        <v>110</v>
      </c>
      <c r="B8" s="45">
        <v>4</v>
      </c>
      <c r="C8" s="10"/>
      <c r="D8" s="88"/>
      <c r="E8" s="88"/>
      <c r="F8" s="45"/>
      <c r="G8" s="54"/>
      <c r="H8" s="45">
        <v>0</v>
      </c>
      <c r="I8" s="54"/>
      <c r="J8" s="2"/>
      <c r="K8" s="2"/>
      <c r="L8" s="2"/>
    </row>
    <row r="9" spans="1:12" x14ac:dyDescent="0.25">
      <c r="A9" s="89" t="s">
        <v>194</v>
      </c>
      <c r="B9" s="45">
        <v>5</v>
      </c>
      <c r="C9" s="10"/>
      <c r="D9" s="88">
        <v>8000</v>
      </c>
      <c r="E9" s="88">
        <v>8000</v>
      </c>
      <c r="F9" s="45"/>
      <c r="G9" s="54"/>
      <c r="H9" s="45">
        <v>8000</v>
      </c>
      <c r="I9" s="54" t="s">
        <v>45</v>
      </c>
      <c r="J9" s="2"/>
      <c r="K9" s="2"/>
      <c r="L9" s="2"/>
    </row>
    <row r="10" spans="1:12" x14ac:dyDescent="0.25">
      <c r="A10" s="89" t="s">
        <v>167</v>
      </c>
      <c r="B10" s="45">
        <v>6</v>
      </c>
      <c r="C10" s="10"/>
      <c r="D10" s="88">
        <v>9000</v>
      </c>
      <c r="E10" s="88">
        <v>9000</v>
      </c>
      <c r="F10" s="45"/>
      <c r="G10" s="54"/>
      <c r="H10" s="45"/>
      <c r="I10" s="54"/>
      <c r="J10" s="2"/>
      <c r="K10" s="2"/>
      <c r="L10" s="2"/>
    </row>
    <row r="11" spans="1:12" x14ac:dyDescent="0.25">
      <c r="A11" s="89" t="s">
        <v>195</v>
      </c>
      <c r="B11" s="45">
        <v>7</v>
      </c>
      <c r="C11" s="10"/>
      <c r="D11" s="88">
        <v>2500</v>
      </c>
      <c r="E11" s="88">
        <v>2500</v>
      </c>
      <c r="F11" s="45"/>
      <c r="G11" s="62"/>
      <c r="H11" s="45">
        <v>2500</v>
      </c>
      <c r="I11" s="54"/>
      <c r="J11" s="2"/>
      <c r="K11" s="2"/>
      <c r="L11" s="2"/>
    </row>
    <row r="12" spans="1:12" x14ac:dyDescent="0.25">
      <c r="A12" s="89" t="s">
        <v>110</v>
      </c>
      <c r="B12" s="45">
        <v>8</v>
      </c>
      <c r="C12" s="10"/>
      <c r="D12" s="88"/>
      <c r="E12" s="88"/>
      <c r="F12" s="45"/>
      <c r="G12" s="54"/>
      <c r="H12" s="45"/>
      <c r="I12" s="54"/>
      <c r="J12" s="2"/>
      <c r="K12" s="2"/>
      <c r="L12" s="2"/>
    </row>
    <row r="13" spans="1:12" x14ac:dyDescent="0.25">
      <c r="A13" s="89" t="s">
        <v>199</v>
      </c>
      <c r="B13" s="45">
        <v>9</v>
      </c>
      <c r="C13" s="10"/>
      <c r="D13" s="88">
        <v>9000</v>
      </c>
      <c r="E13" s="88">
        <v>9000</v>
      </c>
      <c r="F13" s="45"/>
      <c r="G13" s="54"/>
      <c r="H13" s="45">
        <v>9000</v>
      </c>
      <c r="I13" s="54"/>
      <c r="J13" s="2"/>
      <c r="K13" s="2"/>
      <c r="L13" s="2"/>
    </row>
    <row r="14" spans="1:12" x14ac:dyDescent="0.25">
      <c r="A14" s="89" t="s">
        <v>196</v>
      </c>
      <c r="B14" s="45">
        <v>10</v>
      </c>
      <c r="C14" s="10"/>
      <c r="D14" s="88">
        <v>9000</v>
      </c>
      <c r="E14" s="88">
        <v>9000</v>
      </c>
      <c r="F14" s="45"/>
      <c r="G14" s="54"/>
      <c r="H14" s="45">
        <v>9000</v>
      </c>
      <c r="I14" s="54"/>
      <c r="J14" s="2"/>
      <c r="K14" s="2"/>
      <c r="L14" s="2"/>
    </row>
    <row r="15" spans="1:12" x14ac:dyDescent="0.25">
      <c r="A15" s="89" t="s">
        <v>197</v>
      </c>
      <c r="B15" s="45">
        <v>11</v>
      </c>
      <c r="C15" s="17"/>
      <c r="D15" s="88">
        <v>9000</v>
      </c>
      <c r="E15" s="88">
        <v>9000</v>
      </c>
      <c r="F15" s="45"/>
      <c r="G15" s="54"/>
      <c r="H15" s="45">
        <v>9000</v>
      </c>
      <c r="I15" s="54"/>
      <c r="J15" s="2"/>
      <c r="K15" s="2"/>
      <c r="L15" s="2"/>
    </row>
    <row r="16" spans="1:12" x14ac:dyDescent="0.25">
      <c r="A16" s="89" t="s">
        <v>198</v>
      </c>
      <c r="B16" s="45">
        <v>12</v>
      </c>
      <c r="C16" s="45"/>
      <c r="D16" s="88">
        <v>2500</v>
      </c>
      <c r="E16" s="88">
        <v>2500</v>
      </c>
      <c r="F16" s="45"/>
      <c r="G16" s="45"/>
      <c r="H16" s="45">
        <v>2500</v>
      </c>
      <c r="I16" s="45" t="s">
        <v>45</v>
      </c>
      <c r="J16" s="2"/>
      <c r="K16" s="2"/>
      <c r="L16" s="2"/>
    </row>
    <row r="17" spans="1:12" x14ac:dyDescent="0.25">
      <c r="A17" s="90" t="s">
        <v>11</v>
      </c>
      <c r="B17" s="81"/>
      <c r="C17" s="81"/>
      <c r="D17" s="91">
        <f>SUM(D5:D16)</f>
        <v>66500</v>
      </c>
      <c r="E17" s="91">
        <f>SUM(E5:E16)</f>
        <v>66500</v>
      </c>
      <c r="F17" s="81"/>
      <c r="G17" s="81"/>
      <c r="H17" s="81">
        <f>SUM(H5:H16)</f>
        <v>57500</v>
      </c>
      <c r="I17" s="81"/>
      <c r="J17" s="2"/>
      <c r="K17" s="2"/>
      <c r="L17" s="2"/>
    </row>
    <row r="18" spans="1:12" x14ac:dyDescent="0.25">
      <c r="A18" s="90"/>
      <c r="B18" s="81"/>
      <c r="C18" s="81"/>
      <c r="D18" s="91"/>
      <c r="E18" s="91"/>
      <c r="F18" s="81"/>
      <c r="G18" s="81"/>
      <c r="H18" s="81"/>
      <c r="I18" s="81"/>
      <c r="J18" s="2"/>
      <c r="K18" s="2"/>
      <c r="L18" s="2"/>
    </row>
    <row r="19" spans="1:12" ht="23.25" x14ac:dyDescent="0.35">
      <c r="A19" s="67" t="s">
        <v>119</v>
      </c>
      <c r="B19" s="2"/>
      <c r="C19" s="2"/>
      <c r="D19" s="2"/>
      <c r="E19" s="2"/>
      <c r="F19" s="2"/>
      <c r="G19" s="2"/>
      <c r="H19" s="77"/>
      <c r="I19" s="77"/>
      <c r="J19" s="2"/>
      <c r="K19" s="2"/>
      <c r="L19" s="2"/>
    </row>
    <row r="20" spans="1:12" ht="23.25" x14ac:dyDescent="0.35">
      <c r="A20" s="68" t="s">
        <v>120</v>
      </c>
      <c r="B20" s="68" t="s">
        <v>121</v>
      </c>
      <c r="C20" s="68" t="s">
        <v>122</v>
      </c>
      <c r="D20" s="68" t="s">
        <v>82</v>
      </c>
      <c r="E20" s="2"/>
      <c r="F20" s="81"/>
      <c r="G20" s="81"/>
      <c r="H20" s="81"/>
      <c r="I20" s="81"/>
      <c r="J20" s="2"/>
      <c r="K20" s="2"/>
      <c r="L20" s="2"/>
    </row>
    <row r="21" spans="1:12" ht="23.25" x14ac:dyDescent="0.35">
      <c r="A21" s="45" t="s">
        <v>192</v>
      </c>
      <c r="B21" s="69">
        <f>D17</f>
        <v>66500</v>
      </c>
      <c r="C21" s="45"/>
      <c r="D21" s="45"/>
      <c r="E21" s="76" t="s">
        <v>136</v>
      </c>
      <c r="F21" s="76"/>
      <c r="G21" s="13" t="s">
        <v>137</v>
      </c>
      <c r="H21" s="2"/>
      <c r="I21" s="68" t="s">
        <v>120</v>
      </c>
      <c r="J21" s="68" t="s">
        <v>121</v>
      </c>
      <c r="K21" s="68" t="s">
        <v>122</v>
      </c>
      <c r="L21" s="68" t="s">
        <v>82</v>
      </c>
    </row>
    <row r="22" spans="1:12" x14ac:dyDescent="0.25">
      <c r="A22" s="45"/>
      <c r="B22" s="69"/>
      <c r="C22" s="45"/>
      <c r="D22" s="45"/>
      <c r="E22" s="76"/>
      <c r="F22" s="76"/>
      <c r="G22" s="13"/>
      <c r="H22" s="2"/>
      <c r="I22" s="45" t="s">
        <v>192</v>
      </c>
      <c r="J22" s="69">
        <f>H17</f>
        <v>57500</v>
      </c>
      <c r="K22" s="45"/>
      <c r="L22" s="45"/>
    </row>
    <row r="23" spans="1:12" x14ac:dyDescent="0.25">
      <c r="A23" s="45" t="s">
        <v>189</v>
      </c>
      <c r="B23" s="69"/>
      <c r="C23" s="45"/>
      <c r="D23" s="45"/>
      <c r="E23" s="76"/>
      <c r="F23" s="76"/>
      <c r="G23" s="13"/>
      <c r="H23" s="2"/>
      <c r="I23" s="45"/>
      <c r="J23" s="69"/>
      <c r="K23" s="45"/>
      <c r="L23" s="45"/>
    </row>
    <row r="24" spans="1:12" x14ac:dyDescent="0.25">
      <c r="A24" s="45" t="s">
        <v>124</v>
      </c>
      <c r="B24" s="70">
        <v>0.08</v>
      </c>
      <c r="C24" s="69">
        <f>B21*B24</f>
        <v>5320</v>
      </c>
      <c r="D24" s="45"/>
      <c r="E24" s="13" t="s">
        <v>140</v>
      </c>
      <c r="F24" s="13"/>
      <c r="G24" s="13" t="s">
        <v>139</v>
      </c>
      <c r="H24" s="2"/>
      <c r="I24" s="45" t="s">
        <v>189</v>
      </c>
      <c r="J24" s="69"/>
      <c r="K24" s="45"/>
      <c r="L24" s="45"/>
    </row>
    <row r="25" spans="1:12" x14ac:dyDescent="0.25">
      <c r="A25" s="45" t="s">
        <v>175</v>
      </c>
      <c r="B25" s="80">
        <f>B21+B22+B23-C24</f>
        <v>61180</v>
      </c>
      <c r="C25" s="69"/>
      <c r="D25" s="45"/>
      <c r="E25" s="13"/>
      <c r="F25" s="13"/>
      <c r="G25" s="13"/>
      <c r="H25" s="2"/>
      <c r="I25" s="45" t="s">
        <v>124</v>
      </c>
      <c r="J25" s="70">
        <v>0.08</v>
      </c>
      <c r="K25" s="69">
        <f>J22*J25</f>
        <v>4600</v>
      </c>
      <c r="L25" s="45"/>
    </row>
    <row r="26" spans="1:12" x14ac:dyDescent="0.25">
      <c r="A26" s="71" t="s">
        <v>125</v>
      </c>
      <c r="B26" s="45"/>
      <c r="C26" s="69"/>
      <c r="D26" s="45"/>
      <c r="E26" s="2"/>
      <c r="F26" s="2"/>
      <c r="G26" s="2"/>
      <c r="H26" s="2"/>
      <c r="I26" s="45" t="s">
        <v>175</v>
      </c>
      <c r="J26" s="80">
        <f>J22+J23+J24-K25</f>
        <v>52900</v>
      </c>
      <c r="K26" s="69"/>
      <c r="L26" s="45"/>
    </row>
    <row r="27" spans="1:12" x14ac:dyDescent="0.25">
      <c r="A27" s="92" t="s">
        <v>200</v>
      </c>
      <c r="B27" s="45"/>
      <c r="C27" s="69">
        <f>D16+D14+D9+D7</f>
        <v>27500</v>
      </c>
      <c r="D27" s="45"/>
      <c r="E27" s="2"/>
      <c r="F27" s="2"/>
      <c r="G27" s="2"/>
      <c r="H27" s="2"/>
      <c r="I27" s="71" t="s">
        <v>125</v>
      </c>
      <c r="J27" s="45"/>
      <c r="K27" s="69"/>
      <c r="L27" s="45"/>
    </row>
    <row r="28" spans="1:12" x14ac:dyDescent="0.25">
      <c r="A28" s="45" t="s">
        <v>133</v>
      </c>
      <c r="B28" s="45"/>
      <c r="C28" s="45">
        <v>700</v>
      </c>
      <c r="D28" s="45"/>
      <c r="E28" s="81"/>
      <c r="F28" s="81"/>
      <c r="G28" s="81"/>
      <c r="H28" s="81"/>
      <c r="I28" s="92" t="s">
        <v>200</v>
      </c>
      <c r="J28" s="45"/>
      <c r="K28" s="69">
        <f>C27</f>
        <v>27500</v>
      </c>
      <c r="L28" s="45"/>
    </row>
    <row r="29" spans="1:12" x14ac:dyDescent="0.25">
      <c r="A29" s="72" t="s">
        <v>202</v>
      </c>
      <c r="B29" s="2"/>
      <c r="C29" s="72">
        <v>32980</v>
      </c>
      <c r="D29" s="45"/>
      <c r="E29" s="81"/>
      <c r="F29" s="81" t="s">
        <v>71</v>
      </c>
      <c r="G29" s="81"/>
      <c r="H29" s="81"/>
      <c r="I29" s="45" t="s">
        <v>133</v>
      </c>
      <c r="J29" s="45"/>
      <c r="K29" s="45">
        <v>700</v>
      </c>
      <c r="L29" s="45"/>
    </row>
    <row r="30" spans="1:12" x14ac:dyDescent="0.25">
      <c r="A30" s="75"/>
      <c r="B30" s="45"/>
      <c r="C30" s="75"/>
      <c r="D30" s="45"/>
      <c r="E30" s="80"/>
      <c r="F30" s="81"/>
      <c r="G30" s="81"/>
      <c r="H30" s="81"/>
      <c r="I30" s="72" t="s">
        <v>202</v>
      </c>
      <c r="J30" s="2"/>
      <c r="K30" s="72">
        <v>32980</v>
      </c>
      <c r="L30" s="45"/>
    </row>
    <row r="31" spans="1:12" x14ac:dyDescent="0.25">
      <c r="A31" s="45"/>
      <c r="B31" s="45"/>
      <c r="C31" s="45"/>
      <c r="D31" s="45"/>
      <c r="E31" s="2"/>
      <c r="F31" s="81"/>
      <c r="G31" s="81"/>
      <c r="H31" s="81"/>
      <c r="I31" s="75"/>
      <c r="J31" s="45"/>
      <c r="K31" s="75"/>
      <c r="L31" s="45"/>
    </row>
    <row r="32" spans="1:12" x14ac:dyDescent="0.25">
      <c r="A32" s="71" t="s">
        <v>11</v>
      </c>
      <c r="B32" s="73">
        <f>B25</f>
        <v>61180</v>
      </c>
      <c r="C32" s="73">
        <f>SUM(C27:C31)</f>
        <v>61180</v>
      </c>
      <c r="D32" s="73">
        <f>B32-C32</f>
        <v>0</v>
      </c>
      <c r="E32" s="2"/>
      <c r="F32" s="81"/>
      <c r="G32" s="81"/>
      <c r="H32" s="81"/>
      <c r="I32" s="45"/>
      <c r="J32" s="45"/>
      <c r="K32" s="45"/>
      <c r="L32" s="45"/>
    </row>
    <row r="33" spans="1:12" x14ac:dyDescent="0.25">
      <c r="A33" s="45"/>
      <c r="B33" s="45"/>
      <c r="C33" s="45"/>
      <c r="D33" s="45"/>
      <c r="E33" s="2"/>
      <c r="F33" s="2"/>
      <c r="G33" s="2"/>
      <c r="H33" s="81"/>
      <c r="I33" s="71" t="s">
        <v>11</v>
      </c>
      <c r="J33" s="73">
        <f>J26</f>
        <v>52900</v>
      </c>
      <c r="K33" s="73">
        <f>SUM(K28:K32)</f>
        <v>61180</v>
      </c>
      <c r="L33" s="73">
        <f>J33-K33</f>
        <v>-8280</v>
      </c>
    </row>
    <row r="34" spans="1:12" x14ac:dyDescent="0.25">
      <c r="A34" s="2"/>
      <c r="B34" s="2"/>
      <c r="C34" s="2" t="s">
        <v>71</v>
      </c>
      <c r="D34" s="2"/>
      <c r="E34" s="2"/>
      <c r="F34" s="2"/>
      <c r="G34" s="2"/>
      <c r="H34" s="2"/>
      <c r="I34" s="45"/>
      <c r="J34" s="45"/>
      <c r="K34" s="45"/>
      <c r="L34" s="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G25" sqref="G25"/>
    </sheetView>
  </sheetViews>
  <sheetFormatPr defaultRowHeight="15" x14ac:dyDescent="0.25"/>
  <sheetData>
    <row r="1" spans="1:12" ht="29.25" x14ac:dyDescent="0.45">
      <c r="A1" s="2"/>
      <c r="B1" s="42" t="s">
        <v>47</v>
      </c>
      <c r="C1" s="43"/>
      <c r="D1" s="2"/>
      <c r="E1" s="2"/>
      <c r="F1" s="2"/>
      <c r="G1" s="2"/>
      <c r="H1" s="2"/>
      <c r="I1" s="2"/>
      <c r="J1" s="2"/>
      <c r="K1" s="2"/>
      <c r="L1" s="2"/>
    </row>
    <row r="2" spans="1:12" ht="21" x14ac:dyDescent="0.25">
      <c r="A2" s="12"/>
      <c r="B2" s="3" t="s">
        <v>1</v>
      </c>
      <c r="C2" s="12"/>
      <c r="D2" s="2"/>
      <c r="E2" s="2"/>
      <c r="F2" s="2"/>
      <c r="G2" s="2"/>
      <c r="H2" s="2"/>
      <c r="I2" s="2"/>
      <c r="J2" s="2"/>
      <c r="K2" s="2"/>
      <c r="L2" s="2"/>
    </row>
    <row r="3" spans="1:12" ht="21" x14ac:dyDescent="0.25">
      <c r="A3" s="35"/>
      <c r="B3" s="35"/>
      <c r="C3" s="37" t="s">
        <v>204</v>
      </c>
      <c r="D3" s="36"/>
      <c r="E3" s="36"/>
      <c r="F3" s="38"/>
      <c r="G3" s="38"/>
      <c r="H3" s="2"/>
      <c r="I3" s="2"/>
      <c r="J3" s="2"/>
      <c r="K3" s="2"/>
      <c r="L3" s="2"/>
    </row>
    <row r="4" spans="1:12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45"/>
      <c r="G4" s="45" t="s">
        <v>11</v>
      </c>
      <c r="H4" s="5" t="s">
        <v>72</v>
      </c>
      <c r="I4" s="5" t="s">
        <v>36</v>
      </c>
      <c r="J4" s="2"/>
      <c r="K4" s="2"/>
      <c r="L4" s="2"/>
    </row>
    <row r="5" spans="1:12" x14ac:dyDescent="0.25">
      <c r="A5" s="89" t="s">
        <v>46</v>
      </c>
      <c r="B5" s="45">
        <v>1</v>
      </c>
      <c r="C5" s="10"/>
      <c r="D5" s="88">
        <v>9500</v>
      </c>
      <c r="E5" s="88">
        <v>9500</v>
      </c>
      <c r="F5" s="45"/>
      <c r="G5" s="54"/>
      <c r="H5" s="45">
        <v>9500</v>
      </c>
      <c r="I5" s="54"/>
      <c r="J5" s="2"/>
      <c r="K5" s="2"/>
      <c r="L5" s="2"/>
    </row>
    <row r="6" spans="1:12" x14ac:dyDescent="0.25">
      <c r="A6" s="89" t="s">
        <v>110</v>
      </c>
      <c r="B6" s="45">
        <v>2</v>
      </c>
      <c r="C6" s="10"/>
      <c r="D6" s="88"/>
      <c r="E6" s="88"/>
      <c r="F6" s="45"/>
      <c r="G6" s="54"/>
      <c r="H6" s="45"/>
      <c r="I6" s="54"/>
      <c r="J6" s="2"/>
      <c r="K6" s="2"/>
      <c r="L6" s="2"/>
    </row>
    <row r="7" spans="1:12" x14ac:dyDescent="0.25">
      <c r="A7" s="89" t="s">
        <v>130</v>
      </c>
      <c r="B7" s="45">
        <v>3</v>
      </c>
      <c r="C7" s="10"/>
      <c r="D7" s="88">
        <v>8000</v>
      </c>
      <c r="E7" s="88">
        <v>8000</v>
      </c>
      <c r="F7" s="45"/>
      <c r="G7" s="54"/>
      <c r="H7" s="45">
        <v>8000</v>
      </c>
      <c r="I7" s="54" t="s">
        <v>45</v>
      </c>
      <c r="J7" s="2"/>
      <c r="K7" s="2"/>
      <c r="L7" s="2"/>
    </row>
    <row r="8" spans="1:12" x14ac:dyDescent="0.25">
      <c r="A8" s="89" t="s">
        <v>110</v>
      </c>
      <c r="B8" s="45">
        <v>4</v>
      </c>
      <c r="C8" s="10"/>
      <c r="D8" s="88"/>
      <c r="E8" s="88"/>
      <c r="F8" s="45"/>
      <c r="G8" s="54"/>
      <c r="H8" s="45">
        <v>0</v>
      </c>
      <c r="I8" s="54"/>
      <c r="J8" s="2"/>
      <c r="K8" s="2"/>
      <c r="L8" s="2"/>
    </row>
    <row r="9" spans="1:12" x14ac:dyDescent="0.25">
      <c r="A9" s="89" t="s">
        <v>194</v>
      </c>
      <c r="B9" s="45">
        <v>5</v>
      </c>
      <c r="C9" s="10"/>
      <c r="D9" s="88">
        <v>8000</v>
      </c>
      <c r="E9" s="88">
        <v>8000</v>
      </c>
      <c r="F9" s="45"/>
      <c r="G9" s="54"/>
      <c r="H9" s="45">
        <v>8000</v>
      </c>
      <c r="I9" s="54" t="s">
        <v>45</v>
      </c>
      <c r="J9" s="2"/>
      <c r="K9" s="2"/>
      <c r="L9" s="2"/>
    </row>
    <row r="10" spans="1:12" x14ac:dyDescent="0.25">
      <c r="A10" s="89" t="s">
        <v>167</v>
      </c>
      <c r="B10" s="45">
        <v>6</v>
      </c>
      <c r="C10" s="10"/>
      <c r="D10" s="88">
        <v>9000</v>
      </c>
      <c r="E10" s="88">
        <v>9000</v>
      </c>
      <c r="F10" s="45"/>
      <c r="G10" s="54"/>
      <c r="H10" s="45"/>
      <c r="I10" s="54"/>
      <c r="J10" s="2"/>
      <c r="K10" s="2"/>
      <c r="L10" s="2"/>
    </row>
    <row r="11" spans="1:12" x14ac:dyDescent="0.25">
      <c r="A11" s="89" t="s">
        <v>195</v>
      </c>
      <c r="B11" s="45">
        <v>7</v>
      </c>
      <c r="C11" s="10"/>
      <c r="D11" s="88">
        <v>2500</v>
      </c>
      <c r="E11" s="88">
        <v>2500</v>
      </c>
      <c r="F11" s="45"/>
      <c r="G11" s="62"/>
      <c r="H11" s="45">
        <v>2500</v>
      </c>
      <c r="I11" s="54"/>
      <c r="J11" s="2"/>
      <c r="K11" s="2"/>
      <c r="L11" s="2"/>
    </row>
    <row r="12" spans="1:12" x14ac:dyDescent="0.25">
      <c r="A12" s="89" t="s">
        <v>110</v>
      </c>
      <c r="B12" s="45">
        <v>8</v>
      </c>
      <c r="C12" s="10"/>
      <c r="D12" s="88"/>
      <c r="E12" s="88"/>
      <c r="F12" s="45"/>
      <c r="G12" s="54"/>
      <c r="H12" s="45"/>
      <c r="I12" s="54"/>
      <c r="J12" s="2"/>
      <c r="K12" s="2"/>
      <c r="L12" s="2"/>
    </row>
    <row r="13" spans="1:12" x14ac:dyDescent="0.25">
      <c r="A13" s="89" t="s">
        <v>199</v>
      </c>
      <c r="B13" s="45">
        <v>9</v>
      </c>
      <c r="C13" s="10"/>
      <c r="D13" s="88">
        <v>9000</v>
      </c>
      <c r="E13" s="88">
        <v>9000</v>
      </c>
      <c r="F13" s="45"/>
      <c r="G13" s="54"/>
      <c r="H13" s="45">
        <v>9000</v>
      </c>
      <c r="I13" s="54"/>
      <c r="J13" s="2"/>
      <c r="K13" s="2"/>
      <c r="L13" s="2"/>
    </row>
    <row r="14" spans="1:12" x14ac:dyDescent="0.25">
      <c r="A14" s="89" t="s">
        <v>196</v>
      </c>
      <c r="B14" s="45">
        <v>10</v>
      </c>
      <c r="C14" s="10"/>
      <c r="D14" s="88">
        <v>9000</v>
      </c>
      <c r="E14" s="88">
        <v>9000</v>
      </c>
      <c r="F14" s="45"/>
      <c r="G14" s="54"/>
      <c r="H14" s="45">
        <v>9000</v>
      </c>
      <c r="I14" s="54"/>
      <c r="J14" s="2"/>
      <c r="K14" s="2"/>
      <c r="L14" s="2"/>
    </row>
    <row r="15" spans="1:12" x14ac:dyDescent="0.25">
      <c r="A15" s="89" t="s">
        <v>197</v>
      </c>
      <c r="B15" s="45">
        <v>11</v>
      </c>
      <c r="C15" s="17"/>
      <c r="D15" s="88">
        <v>9000</v>
      </c>
      <c r="E15" s="88">
        <v>9000</v>
      </c>
      <c r="F15" s="45"/>
      <c r="G15" s="54"/>
      <c r="H15" s="45">
        <v>9000</v>
      </c>
      <c r="I15" s="54"/>
      <c r="J15" s="2"/>
      <c r="K15" s="2"/>
      <c r="L15" s="2"/>
    </row>
    <row r="16" spans="1:12" x14ac:dyDescent="0.25">
      <c r="A16" s="89" t="s">
        <v>198</v>
      </c>
      <c r="B16" s="45">
        <v>12</v>
      </c>
      <c r="C16" s="45"/>
      <c r="D16" s="88">
        <v>2500</v>
      </c>
      <c r="E16" s="88">
        <v>2500</v>
      </c>
      <c r="F16" s="45"/>
      <c r="G16" s="45"/>
      <c r="H16" s="45">
        <v>2500</v>
      </c>
      <c r="I16" s="45" t="s">
        <v>45</v>
      </c>
      <c r="J16" s="2"/>
      <c r="K16" s="2"/>
      <c r="L16" s="2"/>
    </row>
    <row r="17" spans="1:12" x14ac:dyDescent="0.25">
      <c r="A17" s="90" t="s">
        <v>11</v>
      </c>
      <c r="B17" s="81"/>
      <c r="C17" s="81"/>
      <c r="D17" s="91">
        <f>SUM(D5:D16)</f>
        <v>66500</v>
      </c>
      <c r="E17" s="91">
        <f>SUM(E5:E16)</f>
        <v>66500</v>
      </c>
      <c r="F17" s="81"/>
      <c r="G17" s="81"/>
      <c r="H17" s="81">
        <f>SUM(H5:H16)</f>
        <v>57500</v>
      </c>
      <c r="I17" s="81"/>
      <c r="J17" s="2"/>
      <c r="K17" s="2"/>
      <c r="L17" s="2"/>
    </row>
    <row r="18" spans="1:12" x14ac:dyDescent="0.25">
      <c r="A18" s="90"/>
      <c r="B18" s="81"/>
      <c r="C18" s="81"/>
      <c r="D18" s="91"/>
      <c r="E18" s="91"/>
      <c r="F18" s="81"/>
      <c r="G18" s="81"/>
      <c r="H18" s="81"/>
      <c r="I18" s="81"/>
      <c r="J18" s="2"/>
      <c r="K18" s="2"/>
      <c r="L18" s="2"/>
    </row>
    <row r="19" spans="1:12" ht="23.25" x14ac:dyDescent="0.35">
      <c r="A19" s="67" t="s">
        <v>119</v>
      </c>
      <c r="B19" s="2"/>
      <c r="C19" s="2"/>
      <c r="D19" s="2"/>
      <c r="E19" s="2"/>
      <c r="F19" s="2"/>
      <c r="G19" s="2"/>
      <c r="H19" s="77"/>
      <c r="I19" s="77"/>
      <c r="J19" s="2"/>
      <c r="K19" s="2"/>
      <c r="L19" s="2"/>
    </row>
    <row r="20" spans="1:12" ht="23.25" x14ac:dyDescent="0.35">
      <c r="A20" s="68" t="s">
        <v>120</v>
      </c>
      <c r="B20" s="68" t="s">
        <v>121</v>
      </c>
      <c r="C20" s="68" t="s">
        <v>122</v>
      </c>
      <c r="D20" s="68" t="s">
        <v>82</v>
      </c>
      <c r="E20" s="2"/>
      <c r="F20" s="81"/>
      <c r="G20" s="81"/>
      <c r="H20" s="81"/>
      <c r="I20" s="81"/>
      <c r="J20" s="2"/>
      <c r="K20" s="2"/>
      <c r="L20" s="2"/>
    </row>
    <row r="21" spans="1:12" ht="23.25" x14ac:dyDescent="0.35">
      <c r="A21" s="45" t="s">
        <v>205</v>
      </c>
      <c r="B21" s="69">
        <f>D17</f>
        <v>66500</v>
      </c>
      <c r="C21" s="45"/>
      <c r="D21" s="45"/>
      <c r="E21" s="76" t="s">
        <v>136</v>
      </c>
      <c r="F21" s="76"/>
      <c r="G21" s="13" t="s">
        <v>137</v>
      </c>
      <c r="H21" s="2"/>
      <c r="I21" s="68" t="s">
        <v>120</v>
      </c>
      <c r="J21" s="68" t="s">
        <v>121</v>
      </c>
      <c r="K21" s="68" t="s">
        <v>122</v>
      </c>
      <c r="L21" s="68" t="s">
        <v>82</v>
      </c>
    </row>
    <row r="22" spans="1:12" x14ac:dyDescent="0.25">
      <c r="A22" s="45"/>
      <c r="B22" s="69"/>
      <c r="C22" s="45"/>
      <c r="D22" s="45"/>
      <c r="E22" s="76"/>
      <c r="F22" s="76"/>
      <c r="G22" s="13"/>
      <c r="H22" s="2"/>
      <c r="I22" s="45" t="s">
        <v>205</v>
      </c>
      <c r="J22" s="69">
        <f>H17</f>
        <v>57500</v>
      </c>
      <c r="K22" s="45"/>
      <c r="L22" s="45"/>
    </row>
    <row r="23" spans="1:12" x14ac:dyDescent="0.25">
      <c r="A23" s="45" t="s">
        <v>189</v>
      </c>
      <c r="B23" s="69"/>
      <c r="C23" s="45"/>
      <c r="D23" s="45"/>
      <c r="E23" s="76"/>
      <c r="F23" s="76"/>
      <c r="G23" s="13"/>
      <c r="H23" s="2"/>
      <c r="I23" s="45"/>
      <c r="J23" s="69"/>
      <c r="K23" s="45"/>
      <c r="L23" s="45"/>
    </row>
    <row r="24" spans="1:12" x14ac:dyDescent="0.25">
      <c r="A24" s="45" t="s">
        <v>124</v>
      </c>
      <c r="B24" s="70">
        <v>0.08</v>
      </c>
      <c r="C24" s="69">
        <f>B21*B24</f>
        <v>5320</v>
      </c>
      <c r="D24" s="45"/>
      <c r="E24" s="13" t="s">
        <v>140</v>
      </c>
      <c r="F24" s="13"/>
      <c r="G24" s="13" t="s">
        <v>139</v>
      </c>
      <c r="H24" s="2"/>
      <c r="I24" s="45" t="s">
        <v>189</v>
      </c>
      <c r="J24" s="69"/>
      <c r="K24" s="45"/>
      <c r="L24" s="45"/>
    </row>
    <row r="25" spans="1:12" x14ac:dyDescent="0.25">
      <c r="A25" s="45" t="s">
        <v>175</v>
      </c>
      <c r="B25" s="80">
        <f>B21+B22+B23-C24</f>
        <v>61180</v>
      </c>
      <c r="C25" s="69"/>
      <c r="D25" s="45"/>
      <c r="E25" s="13"/>
      <c r="F25" s="13"/>
      <c r="G25" s="13"/>
      <c r="H25" s="2"/>
      <c r="I25" s="45" t="s">
        <v>124</v>
      </c>
      <c r="J25" s="70">
        <v>0.08</v>
      </c>
      <c r="K25" s="69">
        <f>J22*J25</f>
        <v>4600</v>
      </c>
      <c r="L25" s="45"/>
    </row>
    <row r="26" spans="1:12" x14ac:dyDescent="0.25">
      <c r="A26" s="71" t="s">
        <v>125</v>
      </c>
      <c r="B26" s="45"/>
      <c r="C26" s="69"/>
      <c r="D26" s="45"/>
      <c r="E26" s="2"/>
      <c r="F26" s="2"/>
      <c r="G26" s="2"/>
      <c r="H26" s="2"/>
      <c r="I26" s="45" t="s">
        <v>175</v>
      </c>
      <c r="J26" s="80">
        <f>J22+J23+J24-K25</f>
        <v>52900</v>
      </c>
      <c r="K26" s="69"/>
      <c r="L26" s="45"/>
    </row>
    <row r="27" spans="1:12" x14ac:dyDescent="0.25">
      <c r="A27" s="92" t="s">
        <v>200</v>
      </c>
      <c r="B27" s="45"/>
      <c r="C27" s="69">
        <v>18500</v>
      </c>
      <c r="D27" s="45"/>
      <c r="E27" s="2"/>
      <c r="F27" s="2"/>
      <c r="G27" s="2"/>
      <c r="H27" s="2"/>
      <c r="I27" s="71" t="s">
        <v>125</v>
      </c>
      <c r="J27" s="45"/>
      <c r="K27" s="69"/>
      <c r="L27" s="45"/>
    </row>
    <row r="28" spans="1:12" x14ac:dyDescent="0.25">
      <c r="A28" s="45" t="s">
        <v>133</v>
      </c>
      <c r="B28" s="45"/>
      <c r="C28" s="45">
        <v>900</v>
      </c>
      <c r="D28" s="45"/>
      <c r="E28" s="81"/>
      <c r="F28" s="81"/>
      <c r="G28" s="81"/>
      <c r="H28" s="81"/>
      <c r="I28" s="92" t="s">
        <v>200</v>
      </c>
      <c r="J28" s="45"/>
      <c r="K28" s="69">
        <f>C27</f>
        <v>18500</v>
      </c>
      <c r="L28" s="45"/>
    </row>
    <row r="29" spans="1:12" x14ac:dyDescent="0.25">
      <c r="A29" s="72" t="s">
        <v>202</v>
      </c>
      <c r="B29" s="2"/>
      <c r="C29" s="72">
        <v>41780</v>
      </c>
      <c r="D29" s="45"/>
      <c r="E29" s="81"/>
      <c r="F29" s="81" t="s">
        <v>71</v>
      </c>
      <c r="G29" s="81"/>
      <c r="H29" s="81"/>
      <c r="I29" s="45" t="s">
        <v>133</v>
      </c>
      <c r="J29" s="45"/>
      <c r="K29" s="45">
        <f>C28</f>
        <v>900</v>
      </c>
      <c r="L29" s="45"/>
    </row>
    <row r="30" spans="1:12" x14ac:dyDescent="0.25">
      <c r="A30" s="75"/>
      <c r="B30" s="45"/>
      <c r="C30" s="75"/>
      <c r="D30" s="45"/>
      <c r="E30" s="80"/>
      <c r="F30" s="81"/>
      <c r="G30" s="81"/>
      <c r="H30" s="81"/>
      <c r="I30" s="72" t="s">
        <v>203</v>
      </c>
      <c r="J30" s="2"/>
      <c r="K30" s="72">
        <f>C29</f>
        <v>41780</v>
      </c>
      <c r="L30" s="45"/>
    </row>
    <row r="31" spans="1:12" x14ac:dyDescent="0.25">
      <c r="A31" s="45"/>
      <c r="B31" s="45"/>
      <c r="C31" s="45"/>
      <c r="D31" s="45"/>
      <c r="E31" s="2"/>
      <c r="F31" s="81"/>
      <c r="G31" s="81"/>
      <c r="H31" s="81"/>
      <c r="I31" s="75"/>
      <c r="J31" s="45"/>
      <c r="K31" s="75"/>
      <c r="L31" s="45"/>
    </row>
    <row r="32" spans="1:12" x14ac:dyDescent="0.25">
      <c r="A32" s="71" t="s">
        <v>11</v>
      </c>
      <c r="B32" s="73">
        <f>B25</f>
        <v>61180</v>
      </c>
      <c r="C32" s="73">
        <f>SUM(C27:C31)</f>
        <v>61180</v>
      </c>
      <c r="D32" s="73">
        <f>B32-C32</f>
        <v>0</v>
      </c>
      <c r="E32" s="2"/>
      <c r="F32" s="81"/>
      <c r="G32" s="81"/>
      <c r="H32" s="81"/>
      <c r="I32" s="45"/>
      <c r="J32" s="45"/>
      <c r="K32" s="45"/>
      <c r="L32" s="45"/>
    </row>
    <row r="33" spans="1:12" x14ac:dyDescent="0.25">
      <c r="A33" s="45"/>
      <c r="B33" s="45"/>
      <c r="C33" s="45"/>
      <c r="D33" s="45"/>
      <c r="E33" s="2"/>
      <c r="F33" s="2"/>
      <c r="G33" s="2"/>
      <c r="H33" s="81"/>
      <c r="I33" s="71" t="s">
        <v>11</v>
      </c>
      <c r="J33" s="73">
        <f>J26</f>
        <v>52900</v>
      </c>
      <c r="K33" s="73">
        <f>SUM(K28:K32)</f>
        <v>61180</v>
      </c>
      <c r="L33" s="73">
        <f>J33-K33</f>
        <v>-8280</v>
      </c>
    </row>
    <row r="34" spans="1:12" x14ac:dyDescent="0.25">
      <c r="A34" s="2"/>
      <c r="B34" s="2"/>
      <c r="C34" s="2" t="s">
        <v>71</v>
      </c>
      <c r="D34" s="2"/>
      <c r="E34" s="2"/>
      <c r="F34" s="2"/>
      <c r="G34" s="2"/>
      <c r="H34" s="2"/>
      <c r="I34" s="45"/>
      <c r="J34" s="45"/>
      <c r="K34" s="45"/>
      <c r="L34" s="45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workbookViewId="0">
      <selection activeCell="C1" sqref="C1:I3"/>
    </sheetView>
  </sheetViews>
  <sheetFormatPr defaultRowHeight="15" x14ac:dyDescent="0.25"/>
  <cols>
    <col min="1" max="1" width="14" customWidth="1"/>
    <col min="4" max="4" width="13" customWidth="1"/>
  </cols>
  <sheetData>
    <row r="1" spans="1:11" ht="29.25" customHeight="1" x14ac:dyDescent="0.45">
      <c r="A1" s="2"/>
      <c r="B1" s="2"/>
      <c r="C1" s="2"/>
      <c r="D1" s="42" t="s">
        <v>47</v>
      </c>
      <c r="E1" s="43"/>
      <c r="F1" s="43"/>
      <c r="G1" s="43"/>
      <c r="H1" s="43"/>
      <c r="I1" s="2"/>
      <c r="J1" s="2"/>
      <c r="K1" s="2"/>
    </row>
    <row r="2" spans="1:11" ht="21" x14ac:dyDescent="0.25">
      <c r="A2" s="12"/>
      <c r="B2" s="12"/>
      <c r="C2" s="12"/>
      <c r="D2" s="3" t="s">
        <v>1</v>
      </c>
      <c r="E2" s="3"/>
      <c r="F2" s="3"/>
      <c r="G2" s="12"/>
      <c r="H2" s="12"/>
      <c r="I2" s="2"/>
      <c r="J2" s="2"/>
      <c r="K2" s="2"/>
    </row>
    <row r="3" spans="1:11" ht="21" x14ac:dyDescent="0.25">
      <c r="A3" s="35"/>
      <c r="B3" s="35"/>
      <c r="C3" s="35"/>
      <c r="D3" s="36"/>
      <c r="E3" s="36"/>
      <c r="F3" s="37" t="s">
        <v>50</v>
      </c>
      <c r="G3" s="36"/>
      <c r="H3" s="36"/>
      <c r="I3" s="38"/>
      <c r="J3" s="38"/>
      <c r="K3" s="38"/>
    </row>
    <row r="4" spans="1:11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" t="s">
        <v>11</v>
      </c>
      <c r="J4" s="5" t="s">
        <v>12</v>
      </c>
      <c r="K4" s="5" t="s">
        <v>13</v>
      </c>
    </row>
    <row r="5" spans="1:11" x14ac:dyDescent="0.25">
      <c r="A5" s="6" t="s">
        <v>14</v>
      </c>
      <c r="B5" s="7">
        <v>1</v>
      </c>
      <c r="C5" s="9"/>
      <c r="D5" s="9"/>
      <c r="E5" s="10"/>
      <c r="F5" s="11"/>
      <c r="G5" s="9">
        <v>9000</v>
      </c>
      <c r="H5" s="9">
        <v>9000</v>
      </c>
      <c r="I5" s="11"/>
      <c r="J5" s="10"/>
      <c r="K5" s="10"/>
    </row>
    <row r="6" spans="1:11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11"/>
      <c r="J6" s="10"/>
      <c r="K6" s="10"/>
    </row>
    <row r="7" spans="1:11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11"/>
      <c r="J7" s="10"/>
      <c r="K7" s="9">
        <v>7000</v>
      </c>
    </row>
    <row r="8" spans="1:11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11"/>
      <c r="J8" s="10"/>
      <c r="K8" s="9">
        <v>7000</v>
      </c>
    </row>
    <row r="9" spans="1:11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11"/>
      <c r="J9" s="10"/>
      <c r="K9" s="9"/>
    </row>
    <row r="10" spans="1:11" x14ac:dyDescent="0.25">
      <c r="A10" s="6" t="s">
        <v>44</v>
      </c>
      <c r="B10" s="7">
        <v>6</v>
      </c>
      <c r="C10" s="9"/>
      <c r="D10" s="9"/>
      <c r="E10" s="10"/>
      <c r="F10" s="11" t="s">
        <v>45</v>
      </c>
      <c r="G10" s="9">
        <v>9000</v>
      </c>
      <c r="H10" s="9">
        <v>9000</v>
      </c>
      <c r="I10" s="11"/>
      <c r="J10" s="10"/>
      <c r="K10" s="9"/>
    </row>
    <row r="11" spans="1:11" x14ac:dyDescent="0.25">
      <c r="A11" s="6" t="s">
        <v>18</v>
      </c>
      <c r="B11" s="7">
        <v>7</v>
      </c>
      <c r="C11" s="9"/>
      <c r="D11" s="9"/>
      <c r="E11" s="10"/>
      <c r="F11" s="11" t="s">
        <v>45</v>
      </c>
      <c r="G11" s="9"/>
      <c r="H11" s="9">
        <v>2500</v>
      </c>
      <c r="I11" s="11"/>
      <c r="J11" s="10"/>
      <c r="K11" s="9"/>
    </row>
    <row r="12" spans="1:11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11"/>
      <c r="J12" s="10"/>
      <c r="K12" s="9">
        <v>300</v>
      </c>
    </row>
    <row r="13" spans="1:11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11"/>
      <c r="J13" s="10"/>
      <c r="K13" s="9"/>
    </row>
    <row r="14" spans="1:11" x14ac:dyDescent="0.25">
      <c r="A14" s="6" t="s">
        <v>46</v>
      </c>
      <c r="B14" s="7">
        <v>10</v>
      </c>
      <c r="C14" s="9"/>
      <c r="D14" s="9"/>
      <c r="E14" s="10"/>
      <c r="F14" s="11"/>
      <c r="G14" s="9">
        <v>8500</v>
      </c>
      <c r="H14" s="9">
        <v>8500</v>
      </c>
      <c r="I14" s="11"/>
      <c r="J14" s="10"/>
      <c r="K14" s="10"/>
    </row>
    <row r="15" spans="1:11" x14ac:dyDescent="0.25">
      <c r="A15" s="6" t="s">
        <v>21</v>
      </c>
      <c r="B15" s="7">
        <v>11</v>
      </c>
      <c r="C15" s="9"/>
      <c r="D15" s="9"/>
      <c r="E15" s="10"/>
      <c r="F15" s="11"/>
      <c r="G15" s="9">
        <v>9000</v>
      </c>
      <c r="H15" s="9">
        <v>9000</v>
      </c>
      <c r="I15" s="11"/>
      <c r="J15" s="10"/>
      <c r="K15" s="10"/>
    </row>
    <row r="16" spans="1:11" x14ac:dyDescent="0.25">
      <c r="A16" s="6" t="s">
        <v>22</v>
      </c>
      <c r="B16" s="7">
        <v>12</v>
      </c>
      <c r="C16" s="9"/>
      <c r="D16" s="9"/>
      <c r="E16" s="10"/>
      <c r="F16" s="11" t="s">
        <v>45</v>
      </c>
      <c r="G16" s="9">
        <v>2500</v>
      </c>
      <c r="H16" s="9">
        <v>2500</v>
      </c>
      <c r="I16" s="11"/>
      <c r="J16" s="10"/>
      <c r="K16" s="10"/>
    </row>
    <row r="17" spans="1:11" x14ac:dyDescent="0.25">
      <c r="A17" s="6"/>
      <c r="B17" s="7"/>
      <c r="C17" s="9"/>
      <c r="D17" s="9"/>
      <c r="E17" s="10"/>
      <c r="F17" s="11"/>
      <c r="G17" s="9"/>
      <c r="H17" s="9"/>
      <c r="I17" s="11"/>
      <c r="J17" s="10"/>
      <c r="K17" s="10"/>
    </row>
    <row r="18" spans="1:11" x14ac:dyDescent="0.25">
      <c r="A18" s="14"/>
      <c r="B18" s="15"/>
      <c r="C18" s="16">
        <v>0</v>
      </c>
      <c r="D18" s="16">
        <v>0</v>
      </c>
      <c r="E18" s="17"/>
      <c r="F18" s="18"/>
      <c r="G18" s="18">
        <f>SUM(G5:G17)</f>
        <v>89000</v>
      </c>
      <c r="H18" s="18">
        <v>73600</v>
      </c>
      <c r="I18" s="18"/>
      <c r="J18" s="17"/>
      <c r="K18" s="40">
        <v>14300</v>
      </c>
    </row>
    <row r="19" spans="1:11" x14ac:dyDescent="0.25">
      <c r="A19" s="19" t="s">
        <v>23</v>
      </c>
      <c r="B19" s="2"/>
      <c r="C19" s="2"/>
      <c r="D19" s="2"/>
      <c r="E19" s="2"/>
      <c r="F19" s="2"/>
      <c r="G19" s="20"/>
      <c r="H19" s="2"/>
      <c r="I19" s="2"/>
      <c r="J19" s="2"/>
      <c r="K19" s="2"/>
    </row>
    <row r="20" spans="1:11" x14ac:dyDescent="0.25">
      <c r="A20" s="13" t="s">
        <v>24</v>
      </c>
      <c r="B20" s="2"/>
      <c r="C20" s="2"/>
      <c r="D20" s="21">
        <v>89000</v>
      </c>
      <c r="E20" s="2"/>
      <c r="F20" s="2"/>
      <c r="G20" s="2"/>
      <c r="H20" s="2"/>
      <c r="I20" s="22"/>
      <c r="J20" s="2"/>
      <c r="K20" s="2"/>
    </row>
    <row r="21" spans="1:11" ht="16.5" x14ac:dyDescent="0.35">
      <c r="A21" s="13" t="s">
        <v>25</v>
      </c>
      <c r="B21" s="13"/>
      <c r="C21" s="23"/>
      <c r="D21" s="24"/>
      <c r="E21" s="2"/>
      <c r="F21" s="2"/>
      <c r="G21" s="2"/>
      <c r="H21" s="2"/>
      <c r="I21" s="2"/>
      <c r="J21" s="2"/>
      <c r="K21" s="2"/>
    </row>
    <row r="22" spans="1:11" x14ac:dyDescent="0.25">
      <c r="A22" s="25" t="s">
        <v>26</v>
      </c>
      <c r="B22" s="13"/>
      <c r="C22" s="23"/>
      <c r="D22" s="23"/>
      <c r="E22" s="2"/>
      <c r="F22" s="2"/>
      <c r="G22" s="26"/>
      <c r="H22" s="2"/>
      <c r="I22" s="2"/>
      <c r="J22" s="2"/>
      <c r="K22" s="2"/>
    </row>
    <row r="23" spans="1:11" x14ac:dyDescent="0.25">
      <c r="A23" s="13" t="s">
        <v>27</v>
      </c>
      <c r="B23" s="13"/>
      <c r="C23" s="23"/>
      <c r="D23" s="27">
        <f>D20*E23</f>
        <v>7120</v>
      </c>
      <c r="E23" s="1">
        <v>0.08</v>
      </c>
      <c r="F23" s="2"/>
      <c r="G23" s="20"/>
      <c r="H23" s="20"/>
      <c r="I23" s="2"/>
      <c r="J23" s="2"/>
      <c r="K23" s="2"/>
    </row>
    <row r="24" spans="1:11" x14ac:dyDescent="0.25">
      <c r="A24" s="13" t="s">
        <v>28</v>
      </c>
      <c r="B24" s="13"/>
      <c r="C24" s="23"/>
      <c r="D24" s="27">
        <v>900</v>
      </c>
      <c r="E24" s="2"/>
      <c r="F24" s="2"/>
      <c r="G24" s="20"/>
      <c r="H24" s="20"/>
      <c r="I24" s="2"/>
      <c r="J24" s="2"/>
      <c r="K24" s="2"/>
    </row>
    <row r="25" spans="1:11" x14ac:dyDescent="0.25">
      <c r="A25" s="13" t="s">
        <v>29</v>
      </c>
      <c r="B25" s="13"/>
      <c r="C25" s="23"/>
      <c r="D25" s="41"/>
      <c r="E25" s="2"/>
      <c r="F25" s="2"/>
      <c r="G25" s="20"/>
      <c r="H25" s="20"/>
      <c r="I25" s="2"/>
      <c r="J25" s="2"/>
      <c r="K25" s="2"/>
    </row>
    <row r="26" spans="1:11" x14ac:dyDescent="0.25">
      <c r="A26" s="13" t="s">
        <v>30</v>
      </c>
      <c r="B26" s="13"/>
      <c r="C26" s="23"/>
      <c r="D26" s="27">
        <v>9000</v>
      </c>
      <c r="E26" s="2"/>
      <c r="F26" s="20" t="s">
        <v>31</v>
      </c>
      <c r="G26" s="13" t="s">
        <v>32</v>
      </c>
      <c r="H26" s="13"/>
      <c r="I26" s="13" t="s">
        <v>34</v>
      </c>
      <c r="J26" s="13"/>
      <c r="K26" s="2"/>
    </row>
    <row r="27" spans="1:11" x14ac:dyDescent="0.25">
      <c r="A27" s="13" t="s">
        <v>35</v>
      </c>
      <c r="B27" s="13"/>
      <c r="C27" s="23"/>
      <c r="D27" s="28">
        <f>SUM(D23:D26)</f>
        <v>17020</v>
      </c>
      <c r="E27" s="2"/>
      <c r="F27" s="13"/>
      <c r="G27" s="13"/>
      <c r="H27" s="13"/>
      <c r="I27" s="13"/>
      <c r="J27" s="13"/>
      <c r="K27" s="2"/>
    </row>
    <row r="28" spans="1:11" ht="15.75" x14ac:dyDescent="0.25">
      <c r="A28" s="29" t="s">
        <v>36</v>
      </c>
      <c r="B28" s="13"/>
      <c r="C28" s="13"/>
      <c r="D28" s="30">
        <f>D20-D27</f>
        <v>71980</v>
      </c>
      <c r="E28" s="2"/>
      <c r="F28" s="13"/>
      <c r="G28" s="13"/>
      <c r="H28" s="13"/>
      <c r="I28" s="13"/>
      <c r="J28" s="13"/>
      <c r="K28" s="2"/>
    </row>
    <row r="29" spans="1:11" x14ac:dyDescent="0.25">
      <c r="A29" s="12" t="s">
        <v>51</v>
      </c>
      <c r="B29" s="31"/>
      <c r="C29" s="2"/>
      <c r="D29" s="2">
        <v>3000</v>
      </c>
      <c r="E29" s="12"/>
      <c r="F29" s="13"/>
      <c r="G29" s="13" t="s">
        <v>48</v>
      </c>
      <c r="H29" s="13"/>
      <c r="I29" s="13" t="s">
        <v>39</v>
      </c>
      <c r="J29" s="13"/>
      <c r="K29" s="2"/>
    </row>
    <row r="30" spans="1:11" x14ac:dyDescent="0.25">
      <c r="A30" s="12" t="s">
        <v>49</v>
      </c>
      <c r="B30" s="31"/>
      <c r="C30" s="2"/>
      <c r="D30" s="2">
        <v>20110</v>
      </c>
      <c r="E30" s="2"/>
      <c r="F30" s="13" t="s">
        <v>40</v>
      </c>
      <c r="G30" s="13" t="s">
        <v>41</v>
      </c>
      <c r="H30" s="13"/>
      <c r="I30" s="13" t="s">
        <v>43</v>
      </c>
      <c r="J30" s="13"/>
      <c r="K30" s="2"/>
    </row>
    <row r="31" spans="1:11" x14ac:dyDescent="0.25">
      <c r="A31" s="2" t="s">
        <v>52</v>
      </c>
      <c r="D31">
        <f>SUM(D29:D30)</f>
        <v>23110</v>
      </c>
    </row>
    <row r="32" spans="1:11" x14ac:dyDescent="0.25">
      <c r="A32" s="2" t="s">
        <v>36</v>
      </c>
      <c r="D32" s="22">
        <f>D28-D31</f>
        <v>48870</v>
      </c>
    </row>
    <row r="33" spans="1:4" x14ac:dyDescent="0.25">
      <c r="A33" s="2" t="s">
        <v>54</v>
      </c>
      <c r="D33" s="44">
        <v>43200</v>
      </c>
    </row>
    <row r="34" spans="1:4" x14ac:dyDescent="0.25">
      <c r="A34" s="2" t="s">
        <v>53</v>
      </c>
      <c r="D34" s="22">
        <v>5670</v>
      </c>
    </row>
    <row r="35" spans="1:4" x14ac:dyDescent="0.25">
      <c r="A35" s="2" t="s">
        <v>36</v>
      </c>
      <c r="D35" s="22">
        <v>0</v>
      </c>
    </row>
  </sheetData>
  <pageMargins left="0.7" right="0.7" top="0.12" bottom="0.41" header="0.3" footer="0.3"/>
  <pageSetup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5" workbookViewId="0">
      <selection activeCell="K16" sqref="K16"/>
    </sheetView>
  </sheetViews>
  <sheetFormatPr defaultRowHeight="15" x14ac:dyDescent="0.25"/>
  <cols>
    <col min="1" max="1" width="13.7109375" customWidth="1"/>
    <col min="4" max="4" width="11.42578125" customWidth="1"/>
  </cols>
  <sheetData>
    <row r="1" spans="1:12" ht="29.25" x14ac:dyDescent="0.45">
      <c r="A1" s="2"/>
      <c r="B1" s="42" t="s">
        <v>47</v>
      </c>
      <c r="C1" s="43"/>
      <c r="D1" s="2"/>
      <c r="E1" s="2"/>
      <c r="F1" s="2"/>
      <c r="G1" s="2"/>
      <c r="H1" s="2"/>
      <c r="I1" s="2"/>
      <c r="J1" s="2"/>
      <c r="K1" s="2"/>
      <c r="L1" s="2"/>
    </row>
    <row r="2" spans="1:12" ht="21" x14ac:dyDescent="0.25">
      <c r="A2" s="12"/>
      <c r="B2" s="3" t="s">
        <v>1</v>
      </c>
      <c r="C2" s="12"/>
      <c r="D2" s="2"/>
      <c r="E2" s="2"/>
      <c r="F2" s="2"/>
      <c r="G2" s="2"/>
      <c r="H2" s="2"/>
      <c r="I2" s="2"/>
      <c r="J2" s="2"/>
      <c r="K2" s="2"/>
      <c r="L2" s="2"/>
    </row>
    <row r="3" spans="1:12" ht="21" x14ac:dyDescent="0.25">
      <c r="A3" s="35"/>
      <c r="B3" s="35"/>
      <c r="C3" s="37" t="s">
        <v>201</v>
      </c>
      <c r="D3" s="36"/>
      <c r="E3" s="36"/>
      <c r="F3" s="38"/>
      <c r="G3" s="38"/>
      <c r="H3" s="2"/>
      <c r="I3" s="2"/>
      <c r="J3" s="2"/>
      <c r="K3" s="2"/>
      <c r="L3" s="2"/>
    </row>
    <row r="4" spans="1:12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45"/>
      <c r="G4" s="45" t="s">
        <v>11</v>
      </c>
      <c r="H4" s="5" t="s">
        <v>72</v>
      </c>
      <c r="I4" s="5" t="s">
        <v>36</v>
      </c>
      <c r="J4" s="2"/>
      <c r="K4" s="2"/>
      <c r="L4" s="2"/>
    </row>
    <row r="5" spans="1:12" x14ac:dyDescent="0.25">
      <c r="A5" s="89" t="s">
        <v>46</v>
      </c>
      <c r="B5" s="45">
        <v>1</v>
      </c>
      <c r="C5" s="10"/>
      <c r="D5" s="88">
        <v>9500</v>
      </c>
      <c r="E5" s="88">
        <v>9500</v>
      </c>
      <c r="F5" s="45"/>
      <c r="G5" s="54"/>
      <c r="H5" s="45"/>
      <c r="I5" s="54"/>
      <c r="J5" s="2"/>
      <c r="K5" s="2"/>
      <c r="L5" s="2"/>
    </row>
    <row r="6" spans="1:12" x14ac:dyDescent="0.25">
      <c r="A6" s="89" t="s">
        <v>196</v>
      </c>
      <c r="B6" s="45">
        <v>2</v>
      </c>
      <c r="C6" s="10"/>
      <c r="D6" s="88">
        <v>9000</v>
      </c>
      <c r="E6" s="88"/>
      <c r="F6" s="45"/>
      <c r="G6" s="54"/>
      <c r="H6" s="45">
        <v>13500</v>
      </c>
      <c r="I6" s="54"/>
      <c r="J6" s="2"/>
      <c r="K6" s="2"/>
      <c r="L6" s="2"/>
    </row>
    <row r="7" spans="1:12" x14ac:dyDescent="0.25">
      <c r="A7" s="89" t="s">
        <v>130</v>
      </c>
      <c r="B7" s="45">
        <v>3</v>
      </c>
      <c r="C7" s="10"/>
      <c r="D7" s="88">
        <v>8000</v>
      </c>
      <c r="E7" s="88">
        <v>8000</v>
      </c>
      <c r="F7" s="45"/>
      <c r="G7" s="54"/>
      <c r="H7" s="45">
        <v>8000</v>
      </c>
      <c r="I7" s="54" t="s">
        <v>45</v>
      </c>
      <c r="J7" s="2"/>
      <c r="K7" s="2"/>
      <c r="L7" s="2"/>
    </row>
    <row r="8" spans="1:12" x14ac:dyDescent="0.25">
      <c r="A8" s="89" t="s">
        <v>110</v>
      </c>
      <c r="B8" s="45">
        <v>4</v>
      </c>
      <c r="C8" s="10"/>
      <c r="D8" s="88"/>
      <c r="E8" s="88"/>
      <c r="F8" s="45"/>
      <c r="G8" s="54"/>
      <c r="H8" s="45">
        <v>0</v>
      </c>
      <c r="I8" s="54"/>
      <c r="J8" s="2"/>
      <c r="K8" s="2"/>
      <c r="L8" s="2"/>
    </row>
    <row r="9" spans="1:12" x14ac:dyDescent="0.25">
      <c r="A9" s="89" t="s">
        <v>194</v>
      </c>
      <c r="B9" s="45">
        <v>5</v>
      </c>
      <c r="C9" s="10"/>
      <c r="D9" s="88">
        <v>8000</v>
      </c>
      <c r="E9" s="88">
        <v>8000</v>
      </c>
      <c r="F9" s="45"/>
      <c r="G9" s="54"/>
      <c r="H9" s="45">
        <v>8000</v>
      </c>
      <c r="I9" s="54" t="s">
        <v>45</v>
      </c>
      <c r="J9" s="2"/>
      <c r="K9" s="2"/>
      <c r="L9" s="2"/>
    </row>
    <row r="10" spans="1:12" x14ac:dyDescent="0.25">
      <c r="A10" s="89" t="s">
        <v>167</v>
      </c>
      <c r="B10" s="45">
        <v>6</v>
      </c>
      <c r="C10" s="10"/>
      <c r="D10" s="88">
        <v>9000</v>
      </c>
      <c r="E10" s="88">
        <v>9000</v>
      </c>
      <c r="F10" s="45"/>
      <c r="G10" s="54"/>
      <c r="H10" s="45">
        <v>9000</v>
      </c>
      <c r="I10" s="54" t="s">
        <v>45</v>
      </c>
      <c r="J10" s="2"/>
      <c r="K10" s="2"/>
      <c r="L10" s="2"/>
    </row>
    <row r="11" spans="1:12" x14ac:dyDescent="0.25">
      <c r="A11" s="89" t="s">
        <v>195</v>
      </c>
      <c r="B11" s="45">
        <v>7</v>
      </c>
      <c r="C11" s="10"/>
      <c r="D11" s="88">
        <v>2500</v>
      </c>
      <c r="E11" s="88">
        <v>2500</v>
      </c>
      <c r="F11" s="45"/>
      <c r="G11" s="62"/>
      <c r="H11" s="45">
        <v>2500</v>
      </c>
      <c r="I11" s="54"/>
      <c r="J11" s="2"/>
      <c r="K11" s="2"/>
      <c r="L11" s="2"/>
    </row>
    <row r="12" spans="1:12" x14ac:dyDescent="0.25">
      <c r="A12" s="89" t="s">
        <v>110</v>
      </c>
      <c r="B12" s="45">
        <v>8</v>
      </c>
      <c r="C12" s="10"/>
      <c r="D12" s="88"/>
      <c r="E12" s="88"/>
      <c r="F12" s="45"/>
      <c r="G12" s="54"/>
      <c r="H12" s="45"/>
      <c r="I12" s="54"/>
      <c r="J12" s="2"/>
      <c r="K12" s="2"/>
      <c r="L12" s="2"/>
    </row>
    <row r="13" spans="1:12" x14ac:dyDescent="0.25">
      <c r="A13" s="89" t="s">
        <v>199</v>
      </c>
      <c r="B13" s="45">
        <v>9</v>
      </c>
      <c r="C13" s="10"/>
      <c r="D13" s="88">
        <v>9000</v>
      </c>
      <c r="E13" s="88">
        <v>9000</v>
      </c>
      <c r="F13" s="45"/>
      <c r="G13" s="54"/>
      <c r="H13" s="45">
        <v>9000</v>
      </c>
      <c r="I13" s="54"/>
      <c r="J13" s="2"/>
      <c r="K13" s="2"/>
      <c r="L13" s="2"/>
    </row>
    <row r="14" spans="1:12" x14ac:dyDescent="0.25">
      <c r="A14" s="89"/>
      <c r="B14" s="45">
        <v>10</v>
      </c>
      <c r="C14" s="10"/>
      <c r="D14" s="88"/>
      <c r="E14" s="88"/>
      <c r="F14" s="45"/>
      <c r="G14" s="54"/>
      <c r="H14" s="45"/>
      <c r="I14" s="54"/>
      <c r="J14" s="2"/>
      <c r="K14" s="2"/>
      <c r="L14" s="2"/>
    </row>
    <row r="15" spans="1:12" x14ac:dyDescent="0.25">
      <c r="A15" s="89" t="s">
        <v>206</v>
      </c>
      <c r="B15" s="45">
        <v>11</v>
      </c>
      <c r="C15" s="17"/>
      <c r="D15" s="88">
        <v>9000</v>
      </c>
      <c r="E15" s="88">
        <v>9000</v>
      </c>
      <c r="F15" s="45"/>
      <c r="G15" s="54"/>
      <c r="H15" s="45">
        <v>9100</v>
      </c>
      <c r="I15" s="54"/>
      <c r="J15" s="2"/>
      <c r="K15" s="2"/>
      <c r="L15" s="2"/>
    </row>
    <row r="16" spans="1:12" x14ac:dyDescent="0.25">
      <c r="A16" s="89" t="s">
        <v>198</v>
      </c>
      <c r="B16" s="45">
        <v>12</v>
      </c>
      <c r="C16" s="45"/>
      <c r="D16" s="88">
        <v>2500</v>
      </c>
      <c r="E16" s="88">
        <v>2500</v>
      </c>
      <c r="F16" s="45"/>
      <c r="G16" s="45"/>
      <c r="H16" s="45">
        <v>2500</v>
      </c>
      <c r="I16" s="45" t="s">
        <v>45</v>
      </c>
      <c r="J16" s="2"/>
      <c r="K16" s="2"/>
      <c r="L16" s="2"/>
    </row>
    <row r="17" spans="1:12" x14ac:dyDescent="0.25">
      <c r="A17" s="90" t="s">
        <v>11</v>
      </c>
      <c r="B17" s="81"/>
      <c r="C17" s="81"/>
      <c r="D17" s="91">
        <f>SUM(D5:D16)</f>
        <v>66500</v>
      </c>
      <c r="E17" s="91">
        <f>SUM(E5:E16)</f>
        <v>57500</v>
      </c>
      <c r="F17" s="81"/>
      <c r="G17" s="81"/>
      <c r="H17" s="81">
        <f>SUM(H5:H16)</f>
        <v>61600</v>
      </c>
      <c r="I17" s="81"/>
      <c r="J17" s="2"/>
      <c r="K17" s="2"/>
      <c r="L17" s="2"/>
    </row>
    <row r="18" spans="1:12" x14ac:dyDescent="0.25">
      <c r="A18" s="90"/>
      <c r="B18" s="81"/>
      <c r="C18" s="81"/>
      <c r="D18" s="91"/>
      <c r="E18" s="91"/>
      <c r="F18" s="81"/>
      <c r="G18" s="81"/>
      <c r="H18" s="81"/>
      <c r="I18" s="81"/>
      <c r="J18" s="2"/>
      <c r="K18" s="2"/>
      <c r="L18" s="2"/>
    </row>
    <row r="19" spans="1:12" ht="23.25" x14ac:dyDescent="0.35">
      <c r="A19" s="67" t="s">
        <v>119</v>
      </c>
      <c r="B19" s="2"/>
      <c r="C19" s="2"/>
      <c r="D19" s="2"/>
      <c r="E19" s="2"/>
      <c r="F19" s="2"/>
      <c r="G19" s="2"/>
      <c r="H19" s="77"/>
      <c r="I19" s="77"/>
      <c r="J19" s="2"/>
      <c r="K19" s="2"/>
      <c r="L19" s="2"/>
    </row>
    <row r="20" spans="1:12" ht="23.25" x14ac:dyDescent="0.35">
      <c r="A20" s="68" t="s">
        <v>120</v>
      </c>
      <c r="B20" s="68" t="s">
        <v>121</v>
      </c>
      <c r="C20" s="68" t="s">
        <v>122</v>
      </c>
      <c r="D20" s="68" t="s">
        <v>82</v>
      </c>
      <c r="E20" s="2"/>
      <c r="F20" s="81"/>
      <c r="G20" s="81"/>
      <c r="H20" s="81"/>
      <c r="I20" s="81"/>
      <c r="J20" s="81"/>
      <c r="K20" s="81"/>
      <c r="L20" s="81"/>
    </row>
    <row r="21" spans="1:12" ht="23.25" x14ac:dyDescent="0.35">
      <c r="A21" s="45" t="s">
        <v>207</v>
      </c>
      <c r="B21" s="69">
        <f>D17</f>
        <v>66500</v>
      </c>
      <c r="C21" s="45"/>
      <c r="D21" s="45"/>
      <c r="E21" s="76" t="s">
        <v>136</v>
      </c>
      <c r="F21" s="76"/>
      <c r="G21" s="13" t="s">
        <v>137</v>
      </c>
      <c r="H21" s="2"/>
      <c r="I21" s="93"/>
      <c r="J21" s="93"/>
      <c r="K21" s="93"/>
      <c r="L21" s="93"/>
    </row>
    <row r="22" spans="1:12" x14ac:dyDescent="0.25">
      <c r="A22" s="45"/>
      <c r="B22" s="69"/>
      <c r="C22" s="45"/>
      <c r="D22" s="45"/>
      <c r="E22" s="76"/>
      <c r="F22" s="76"/>
      <c r="G22" s="13"/>
      <c r="H22" s="2"/>
      <c r="I22" s="81"/>
      <c r="J22" s="94"/>
      <c r="K22" s="81"/>
      <c r="L22" s="81"/>
    </row>
    <row r="23" spans="1:12" x14ac:dyDescent="0.25">
      <c r="A23" s="45" t="s">
        <v>189</v>
      </c>
      <c r="B23" s="69"/>
      <c r="C23" s="45"/>
      <c r="D23" s="45"/>
      <c r="E23" s="76"/>
      <c r="F23" s="76"/>
      <c r="G23" s="13"/>
      <c r="H23" s="2"/>
      <c r="I23" s="81"/>
      <c r="J23" s="94"/>
      <c r="K23" s="81"/>
      <c r="L23" s="81"/>
    </row>
    <row r="24" spans="1:12" x14ac:dyDescent="0.25">
      <c r="A24" s="45" t="s">
        <v>124</v>
      </c>
      <c r="B24" s="70">
        <v>0.08</v>
      </c>
      <c r="C24" s="69">
        <f>B21*B24</f>
        <v>5320</v>
      </c>
      <c r="D24" s="45"/>
      <c r="E24" s="13" t="s">
        <v>140</v>
      </c>
      <c r="F24" s="13"/>
      <c r="G24" s="13" t="s">
        <v>139</v>
      </c>
      <c r="H24" s="2"/>
      <c r="I24" s="81"/>
      <c r="J24" s="94"/>
      <c r="K24" s="81"/>
      <c r="L24" s="81"/>
    </row>
    <row r="25" spans="1:12" x14ac:dyDescent="0.25">
      <c r="A25" s="45" t="s">
        <v>175</v>
      </c>
      <c r="B25" s="80">
        <f>B21+B22+B23-C24</f>
        <v>61180</v>
      </c>
      <c r="C25" s="69"/>
      <c r="D25" s="45"/>
      <c r="E25" s="13"/>
      <c r="F25" s="13"/>
      <c r="G25" s="13"/>
      <c r="H25" s="2"/>
      <c r="I25" s="81"/>
      <c r="J25" s="84"/>
      <c r="K25" s="94"/>
      <c r="L25" s="81"/>
    </row>
    <row r="26" spans="1:12" x14ac:dyDescent="0.25">
      <c r="A26" s="71" t="s">
        <v>125</v>
      </c>
      <c r="B26" s="45"/>
      <c r="C26" s="69"/>
      <c r="D26" s="45"/>
      <c r="E26" s="2"/>
      <c r="F26" s="2"/>
      <c r="G26" s="2"/>
      <c r="H26" s="2"/>
      <c r="I26" s="81"/>
      <c r="J26" s="94"/>
      <c r="K26" s="94"/>
      <c r="L26" s="81"/>
    </row>
    <row r="27" spans="1:12" x14ac:dyDescent="0.25">
      <c r="A27" s="92" t="s">
        <v>200</v>
      </c>
      <c r="B27" s="45"/>
      <c r="C27" s="69">
        <f>D7+D9+D16+D10</f>
        <v>27500</v>
      </c>
      <c r="D27" s="45"/>
      <c r="E27" s="2"/>
      <c r="F27" s="2"/>
      <c r="G27" s="2"/>
      <c r="H27" s="2"/>
      <c r="I27" s="95"/>
      <c r="J27" s="81"/>
      <c r="K27" s="94"/>
      <c r="L27" s="81"/>
    </row>
    <row r="28" spans="1:12" x14ac:dyDescent="0.25">
      <c r="A28" s="45" t="s">
        <v>133</v>
      </c>
      <c r="B28" s="45"/>
      <c r="C28" s="45">
        <v>900</v>
      </c>
      <c r="D28" s="45"/>
      <c r="E28" s="81"/>
      <c r="F28" s="81"/>
      <c r="G28" s="81"/>
      <c r="H28" s="81"/>
      <c r="I28" s="96"/>
      <c r="J28" s="81"/>
      <c r="K28" s="94"/>
      <c r="L28" s="81"/>
    </row>
    <row r="29" spans="1:12" x14ac:dyDescent="0.25">
      <c r="A29" s="99">
        <v>43062</v>
      </c>
      <c r="B29" s="2"/>
      <c r="C29" s="72">
        <v>3500</v>
      </c>
      <c r="D29" s="45"/>
      <c r="E29" s="81"/>
      <c r="F29" s="81" t="s">
        <v>71</v>
      </c>
      <c r="G29" s="81"/>
      <c r="H29" s="81"/>
      <c r="I29" s="81"/>
      <c r="J29" s="81"/>
      <c r="K29" s="81"/>
      <c r="L29" s="81"/>
    </row>
    <row r="30" spans="1:12" x14ac:dyDescent="0.25">
      <c r="A30" s="100">
        <v>43052</v>
      </c>
      <c r="B30" s="45"/>
      <c r="C30" s="75">
        <v>10110</v>
      </c>
      <c r="D30" s="45"/>
      <c r="E30" s="80"/>
      <c r="F30" s="81"/>
      <c r="G30" s="81"/>
      <c r="H30" s="81"/>
      <c r="I30" s="97"/>
      <c r="J30" s="81"/>
      <c r="K30" s="97"/>
      <c r="L30" s="81"/>
    </row>
    <row r="31" spans="1:12" x14ac:dyDescent="0.25">
      <c r="A31" s="101">
        <v>43051</v>
      </c>
      <c r="B31" s="45"/>
      <c r="C31" s="45">
        <v>21780</v>
      </c>
      <c r="D31" s="45"/>
      <c r="E31" s="2"/>
      <c r="F31" s="81"/>
      <c r="G31" s="81"/>
      <c r="H31" s="81"/>
      <c r="I31" s="97"/>
      <c r="J31" s="81"/>
      <c r="K31" s="97"/>
      <c r="L31" s="81"/>
    </row>
    <row r="32" spans="1:12" x14ac:dyDescent="0.25">
      <c r="A32" s="71" t="s">
        <v>11</v>
      </c>
      <c r="B32" s="73">
        <f>B25</f>
        <v>61180</v>
      </c>
      <c r="C32" s="73">
        <f>SUM(C27:C31)</f>
        <v>63790</v>
      </c>
      <c r="D32" s="73">
        <f>B32-C32</f>
        <v>-2610</v>
      </c>
      <c r="E32" s="2"/>
      <c r="F32" s="81"/>
      <c r="G32" s="81"/>
      <c r="H32" s="81"/>
      <c r="I32" s="81"/>
      <c r="J32" s="81"/>
      <c r="K32" s="81"/>
      <c r="L32" s="81"/>
    </row>
    <row r="33" spans="1:12" x14ac:dyDescent="0.25">
      <c r="A33" s="45"/>
      <c r="B33" s="45"/>
      <c r="C33" s="45"/>
      <c r="D33" s="45"/>
      <c r="E33" s="2"/>
      <c r="F33" s="2"/>
      <c r="G33" s="2"/>
      <c r="H33" s="81"/>
      <c r="I33" s="95"/>
      <c r="J33" s="98"/>
      <c r="K33" s="98"/>
      <c r="L33" s="98"/>
    </row>
    <row r="34" spans="1:12" x14ac:dyDescent="0.25">
      <c r="A34" s="2"/>
      <c r="B34" s="2"/>
      <c r="C34" s="2" t="s">
        <v>71</v>
      </c>
      <c r="D34" s="2"/>
      <c r="E34" s="2"/>
      <c r="F34" s="2"/>
      <c r="G34" s="2"/>
      <c r="H34" s="2"/>
      <c r="I34" s="81"/>
      <c r="J34" s="81"/>
      <c r="K34" s="81"/>
      <c r="L34" s="81"/>
    </row>
    <row r="35" spans="1:12" x14ac:dyDescent="0.25">
      <c r="I35" s="81"/>
      <c r="J35" s="81"/>
      <c r="K35" s="81"/>
      <c r="L35" s="81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workbookViewId="0">
      <selection activeCell="H33" sqref="H33"/>
    </sheetView>
  </sheetViews>
  <sheetFormatPr defaultRowHeight="15" x14ac:dyDescent="0.25"/>
  <cols>
    <col min="1" max="1" width="13.7109375" style="2" customWidth="1"/>
    <col min="2" max="3" width="9.140625" style="2"/>
    <col min="4" max="4" width="11.42578125" style="2" customWidth="1"/>
    <col min="5" max="5" width="12.140625" style="2" customWidth="1"/>
    <col min="6" max="16384" width="9.140625" style="2"/>
  </cols>
  <sheetData>
    <row r="1" spans="1:7" ht="29.25" x14ac:dyDescent="0.45">
      <c r="B1" s="42" t="s">
        <v>47</v>
      </c>
      <c r="C1" s="43"/>
    </row>
    <row r="2" spans="1:7" ht="21" x14ac:dyDescent="0.25">
      <c r="A2" s="12"/>
      <c r="B2" s="3" t="s">
        <v>1</v>
      </c>
      <c r="C2" s="12"/>
    </row>
    <row r="3" spans="1:7" ht="21" x14ac:dyDescent="0.25">
      <c r="A3" s="35"/>
      <c r="B3" s="35"/>
      <c r="C3" s="37" t="s">
        <v>214</v>
      </c>
      <c r="D3" s="36"/>
      <c r="E3" s="36"/>
    </row>
    <row r="4" spans="1:7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36</v>
      </c>
    </row>
    <row r="5" spans="1:7" x14ac:dyDescent="0.25">
      <c r="A5" s="89" t="s">
        <v>46</v>
      </c>
      <c r="B5" s="45">
        <v>1</v>
      </c>
      <c r="C5" s="10"/>
      <c r="D5" s="88">
        <v>9500</v>
      </c>
      <c r="E5" s="103">
        <f>C5+D5</f>
        <v>9500</v>
      </c>
      <c r="F5" s="45">
        <v>9500</v>
      </c>
      <c r="G5" s="54"/>
    </row>
    <row r="6" spans="1:7" x14ac:dyDescent="0.25">
      <c r="A6" s="89" t="s">
        <v>196</v>
      </c>
      <c r="B6" s="45">
        <v>2</v>
      </c>
      <c r="C6" s="10"/>
      <c r="D6" s="88">
        <v>9000</v>
      </c>
      <c r="E6" s="103">
        <f t="shared" ref="E6:E16" si="0">C6+D6</f>
        <v>9000</v>
      </c>
      <c r="F6" s="45">
        <v>9000</v>
      </c>
      <c r="G6" s="54"/>
    </row>
    <row r="7" spans="1:7" x14ac:dyDescent="0.25">
      <c r="A7" s="89" t="s">
        <v>130</v>
      </c>
      <c r="B7" s="45">
        <v>3</v>
      </c>
      <c r="C7" s="10"/>
      <c r="D7" s="88">
        <v>8000</v>
      </c>
      <c r="E7" s="103">
        <f t="shared" si="0"/>
        <v>8000</v>
      </c>
      <c r="F7" s="45">
        <v>8000</v>
      </c>
      <c r="G7" s="54" t="s">
        <v>45</v>
      </c>
    </row>
    <row r="8" spans="1:7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54"/>
    </row>
    <row r="9" spans="1:7" x14ac:dyDescent="0.25">
      <c r="A9" s="89" t="s">
        <v>194</v>
      </c>
      <c r="B9" s="45">
        <v>5</v>
      </c>
      <c r="C9" s="10"/>
      <c r="D9" s="88">
        <v>8000</v>
      </c>
      <c r="E9" s="103">
        <f t="shared" si="0"/>
        <v>8000</v>
      </c>
      <c r="F9" s="45">
        <v>8000</v>
      </c>
      <c r="G9" s="54" t="s">
        <v>45</v>
      </c>
    </row>
    <row r="10" spans="1:7" x14ac:dyDescent="0.25">
      <c r="A10" s="89" t="s">
        <v>167</v>
      </c>
      <c r="B10" s="45">
        <v>6</v>
      </c>
      <c r="C10" s="10"/>
      <c r="D10" s="88">
        <v>9000</v>
      </c>
      <c r="E10" s="103">
        <f t="shared" si="0"/>
        <v>9000</v>
      </c>
      <c r="F10" s="45">
        <v>9000</v>
      </c>
      <c r="G10" s="54" t="s">
        <v>45</v>
      </c>
    </row>
    <row r="11" spans="1:7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54"/>
    </row>
    <row r="12" spans="1:7" x14ac:dyDescent="0.25">
      <c r="A12" s="89" t="s">
        <v>110</v>
      </c>
      <c r="B12" s="45">
        <v>8</v>
      </c>
      <c r="C12" s="10"/>
      <c r="D12" s="88"/>
      <c r="E12" s="103">
        <f t="shared" si="0"/>
        <v>0</v>
      </c>
      <c r="F12" s="45"/>
      <c r="G12" s="54"/>
    </row>
    <row r="13" spans="1:7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54"/>
    </row>
    <row r="14" spans="1:7" x14ac:dyDescent="0.25">
      <c r="A14" s="89"/>
      <c r="B14" s="45">
        <v>10</v>
      </c>
      <c r="C14" s="10"/>
      <c r="D14" s="88"/>
      <c r="E14" s="103">
        <f t="shared" si="0"/>
        <v>0</v>
      </c>
      <c r="F14" s="45"/>
      <c r="G14" s="54"/>
    </row>
    <row r="15" spans="1:7" x14ac:dyDescent="0.25">
      <c r="A15" s="89" t="s">
        <v>206</v>
      </c>
      <c r="B15" s="45">
        <v>11</v>
      </c>
      <c r="C15" s="17"/>
      <c r="D15" s="88">
        <v>9000</v>
      </c>
      <c r="E15" s="103">
        <f t="shared" si="0"/>
        <v>9000</v>
      </c>
      <c r="F15" s="45"/>
      <c r="G15" s="54"/>
    </row>
    <row r="16" spans="1:7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45" t="s">
        <v>45</v>
      </c>
    </row>
    <row r="17" spans="1:10" x14ac:dyDescent="0.25">
      <c r="A17" s="90" t="s">
        <v>11</v>
      </c>
      <c r="B17" s="81"/>
      <c r="C17" s="81"/>
      <c r="D17" s="91">
        <f>SUM(D5:D16)</f>
        <v>75500</v>
      </c>
      <c r="E17" s="91">
        <f>SUM(E5:E16)</f>
        <v>75500</v>
      </c>
      <c r="F17" s="81">
        <f>SUM(F5:F16)</f>
        <v>66500</v>
      </c>
      <c r="G17" s="81"/>
    </row>
    <row r="18" spans="1:10" x14ac:dyDescent="0.25">
      <c r="A18" s="90"/>
      <c r="B18" s="81"/>
      <c r="C18" s="81"/>
      <c r="D18" s="91"/>
      <c r="E18" s="91"/>
      <c r="F18" s="81"/>
      <c r="G18" s="81"/>
    </row>
    <row r="19" spans="1:10" ht="23.25" x14ac:dyDescent="0.35">
      <c r="A19" s="67" t="s">
        <v>119</v>
      </c>
      <c r="B19" s="2" t="s">
        <v>241</v>
      </c>
      <c r="E19" s="2" t="s">
        <v>240</v>
      </c>
      <c r="F19" s="77"/>
      <c r="G19" s="77"/>
    </row>
    <row r="20" spans="1:10" ht="15.75" x14ac:dyDescent="0.25">
      <c r="A20" s="115" t="s">
        <v>120</v>
      </c>
      <c r="B20" s="115" t="s">
        <v>121</v>
      </c>
      <c r="C20" s="115" t="s">
        <v>122</v>
      </c>
      <c r="D20" s="115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  <c r="I20" s="81"/>
      <c r="J20" s="81"/>
    </row>
    <row r="21" spans="1:10" ht="23.25" x14ac:dyDescent="0.35">
      <c r="A21" s="116" t="s">
        <v>80</v>
      </c>
      <c r="B21" s="117">
        <f>D17</f>
        <v>75500</v>
      </c>
      <c r="C21" s="116"/>
      <c r="D21" s="116"/>
      <c r="E21" s="125" t="s">
        <v>80</v>
      </c>
      <c r="F21" s="125">
        <f>F17</f>
        <v>66500</v>
      </c>
      <c r="G21" s="116"/>
      <c r="H21" s="116"/>
      <c r="I21" s="93"/>
      <c r="J21" s="93"/>
    </row>
    <row r="22" spans="1:10" x14ac:dyDescent="0.25">
      <c r="A22" s="116"/>
      <c r="B22" s="117">
        <f>OCTO!D32</f>
        <v>-2610</v>
      </c>
      <c r="C22" s="116"/>
      <c r="D22" s="116"/>
      <c r="E22" s="125" t="s">
        <v>189</v>
      </c>
      <c r="F22" s="116"/>
      <c r="G22" s="116"/>
      <c r="H22" s="117"/>
      <c r="I22" s="81"/>
      <c r="J22" s="81"/>
    </row>
    <row r="23" spans="1:10" x14ac:dyDescent="0.25">
      <c r="A23" s="116" t="s">
        <v>189</v>
      </c>
      <c r="B23" s="117"/>
      <c r="C23" s="116"/>
      <c r="D23" s="116"/>
      <c r="E23" s="125"/>
      <c r="F23" s="116"/>
      <c r="G23" s="116"/>
      <c r="H23" s="117"/>
      <c r="I23" s="81"/>
      <c r="J23" s="81"/>
    </row>
    <row r="24" spans="1:10" x14ac:dyDescent="0.25">
      <c r="A24" s="116" t="s">
        <v>124</v>
      </c>
      <c r="B24" s="120">
        <v>0.08</v>
      </c>
      <c r="C24" s="117">
        <f>B21*B24</f>
        <v>6040</v>
      </c>
      <c r="D24" s="116"/>
      <c r="E24" s="125" t="s">
        <v>239</v>
      </c>
      <c r="F24" s="120">
        <v>0.08</v>
      </c>
      <c r="G24" s="116">
        <f>F24*B21</f>
        <v>6040</v>
      </c>
      <c r="H24" s="117"/>
      <c r="I24" s="81"/>
      <c r="J24" s="81"/>
    </row>
    <row r="25" spans="1:10" x14ac:dyDescent="0.25">
      <c r="A25" s="116" t="s">
        <v>175</v>
      </c>
      <c r="B25" s="121">
        <f>B21+B22+B23-C24</f>
        <v>66850</v>
      </c>
      <c r="C25" s="117"/>
      <c r="D25" s="116"/>
      <c r="E25" s="125" t="s">
        <v>175</v>
      </c>
      <c r="F25" s="116">
        <f>F21+F22</f>
        <v>66500</v>
      </c>
      <c r="G25" s="116"/>
      <c r="H25" s="120"/>
      <c r="I25" s="94"/>
      <c r="J25" s="81"/>
    </row>
    <row r="26" spans="1:10" x14ac:dyDescent="0.25">
      <c r="A26" s="71" t="s">
        <v>125</v>
      </c>
      <c r="B26" s="116"/>
      <c r="C26" s="117"/>
      <c r="D26" s="116"/>
      <c r="E26" s="125" t="s">
        <v>125</v>
      </c>
      <c r="F26" s="116"/>
      <c r="G26" s="116"/>
      <c r="H26" s="117"/>
      <c r="I26" s="94"/>
      <c r="J26" s="81"/>
    </row>
    <row r="27" spans="1:10" x14ac:dyDescent="0.25">
      <c r="A27" s="92" t="s">
        <v>200</v>
      </c>
      <c r="B27" s="116"/>
      <c r="C27" s="117">
        <f>D7+D9+D16+D10</f>
        <v>27500</v>
      </c>
      <c r="D27" s="116"/>
      <c r="E27" s="92" t="s">
        <v>200</v>
      </c>
      <c r="F27" s="116"/>
      <c r="G27" s="117">
        <f>C27</f>
        <v>27500</v>
      </c>
      <c r="H27" s="116"/>
      <c r="I27" s="94"/>
      <c r="J27" s="81"/>
    </row>
    <row r="28" spans="1:10" x14ac:dyDescent="0.25">
      <c r="A28" s="116" t="s">
        <v>133</v>
      </c>
      <c r="B28" s="116"/>
      <c r="C28" s="116">
        <v>900</v>
      </c>
      <c r="D28" s="116"/>
      <c r="E28" s="116" t="s">
        <v>133</v>
      </c>
      <c r="F28" s="116"/>
      <c r="G28" s="116">
        <v>900</v>
      </c>
      <c r="H28" s="116"/>
      <c r="I28" s="94"/>
      <c r="J28" s="81"/>
    </row>
    <row r="29" spans="1:10" x14ac:dyDescent="0.25">
      <c r="A29" s="122">
        <v>43045</v>
      </c>
      <c r="B29" s="118"/>
      <c r="C29" s="123">
        <v>5000</v>
      </c>
      <c r="D29" s="116"/>
      <c r="E29" s="122">
        <v>43045</v>
      </c>
      <c r="F29" s="118"/>
      <c r="G29" s="123">
        <v>5000</v>
      </c>
      <c r="H29" s="116"/>
      <c r="I29" s="81"/>
      <c r="J29" s="81"/>
    </row>
    <row r="30" spans="1:10" x14ac:dyDescent="0.25">
      <c r="A30" s="124">
        <v>43050</v>
      </c>
      <c r="B30" s="116"/>
      <c r="C30" s="125">
        <v>10110</v>
      </c>
      <c r="D30" s="116"/>
      <c r="E30" s="124">
        <v>43050</v>
      </c>
      <c r="F30" s="116"/>
      <c r="G30" s="125">
        <v>10110</v>
      </c>
      <c r="H30" s="116"/>
      <c r="I30" s="97"/>
      <c r="J30" s="81"/>
    </row>
    <row r="31" spans="1:10" x14ac:dyDescent="0.25">
      <c r="A31" s="126">
        <v>43052</v>
      </c>
      <c r="B31" s="116"/>
      <c r="C31" s="116">
        <v>17780</v>
      </c>
      <c r="D31" s="116"/>
      <c r="E31" s="126">
        <v>43052</v>
      </c>
      <c r="F31" s="116"/>
      <c r="G31" s="116">
        <v>17780</v>
      </c>
      <c r="H31" s="116"/>
      <c r="I31" s="97"/>
      <c r="J31" s="81"/>
    </row>
    <row r="32" spans="1:10" x14ac:dyDescent="0.25">
      <c r="A32" s="128" t="s">
        <v>11</v>
      </c>
      <c r="B32" s="129">
        <f>B25</f>
        <v>66850</v>
      </c>
      <c r="C32" s="129">
        <f>SUM(C27:C31)</f>
        <v>61290</v>
      </c>
      <c r="D32" s="129">
        <f>B32-C32</f>
        <v>5560</v>
      </c>
      <c r="E32" s="128" t="s">
        <v>11</v>
      </c>
      <c r="F32" s="73">
        <f>F25</f>
        <v>66500</v>
      </c>
      <c r="G32" s="73">
        <f>SUM(G24:G31)</f>
        <v>67330</v>
      </c>
      <c r="H32" s="73">
        <f>F32-G32</f>
        <v>-830</v>
      </c>
      <c r="I32" s="81"/>
      <c r="J32" s="81"/>
    </row>
    <row r="33" spans="1:10" x14ac:dyDescent="0.25">
      <c r="A33" s="127"/>
      <c r="B33" s="127"/>
      <c r="C33" s="127"/>
      <c r="D33" s="127"/>
      <c r="E33" s="127"/>
      <c r="F33" s="119"/>
      <c r="G33" s="95"/>
      <c r="H33" s="98"/>
      <c r="I33" s="98"/>
      <c r="J33" s="98"/>
    </row>
    <row r="34" spans="1:10" x14ac:dyDescent="0.25">
      <c r="C34" s="2" t="s">
        <v>71</v>
      </c>
      <c r="G34" s="81"/>
      <c r="H34" s="81"/>
      <c r="I34" s="81"/>
      <c r="J34" s="81"/>
    </row>
    <row r="35" spans="1:10" x14ac:dyDescent="0.25">
      <c r="G35" s="81"/>
      <c r="H35" s="81"/>
      <c r="I35" s="81"/>
      <c r="J35" s="81"/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22" sqref="F22"/>
    </sheetView>
  </sheetViews>
  <sheetFormatPr defaultRowHeight="15" x14ac:dyDescent="0.25"/>
  <cols>
    <col min="1" max="1" width="12" customWidth="1"/>
    <col min="5" max="5" width="9.5703125" bestFit="1" customWidth="1"/>
  </cols>
  <sheetData>
    <row r="1" spans="1:7" ht="29.25" x14ac:dyDescent="0.45">
      <c r="A1" s="2"/>
      <c r="B1" s="42" t="s">
        <v>47</v>
      </c>
      <c r="C1" s="43"/>
      <c r="D1" s="2"/>
      <c r="E1" s="2"/>
      <c r="F1" s="2"/>
      <c r="G1" s="2"/>
    </row>
    <row r="2" spans="1:7" ht="21" x14ac:dyDescent="0.25">
      <c r="A2" s="12"/>
      <c r="B2" s="3" t="s">
        <v>1</v>
      </c>
      <c r="C2" s="12"/>
      <c r="D2" s="2"/>
      <c r="E2" s="2"/>
      <c r="F2" s="2"/>
      <c r="G2" s="2"/>
    </row>
    <row r="3" spans="1:7" ht="21" x14ac:dyDescent="0.25">
      <c r="A3" s="35"/>
      <c r="B3" s="35"/>
      <c r="C3" s="37" t="s">
        <v>215</v>
      </c>
      <c r="D3" s="36"/>
      <c r="E3" s="36"/>
      <c r="F3" s="2"/>
      <c r="G3" s="2"/>
    </row>
    <row r="4" spans="1:7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36</v>
      </c>
    </row>
    <row r="5" spans="1:7" x14ac:dyDescent="0.25">
      <c r="A5" s="89" t="s">
        <v>46</v>
      </c>
      <c r="B5" s="45">
        <v>1</v>
      </c>
      <c r="C5" s="10"/>
      <c r="D5" s="88">
        <v>9500</v>
      </c>
      <c r="E5" s="103">
        <f>D5+C5</f>
        <v>9500</v>
      </c>
      <c r="F5" s="45">
        <v>9500</v>
      </c>
      <c r="G5" s="54"/>
    </row>
    <row r="6" spans="1:7" x14ac:dyDescent="0.25">
      <c r="A6" s="89" t="s">
        <v>196</v>
      </c>
      <c r="B6" s="45">
        <v>2</v>
      </c>
      <c r="C6" s="10"/>
      <c r="D6" s="88">
        <v>9000</v>
      </c>
      <c r="E6" s="103">
        <f t="shared" ref="E6:E16" si="0">D6+C6</f>
        <v>9000</v>
      </c>
      <c r="F6" s="45">
        <v>9000</v>
      </c>
      <c r="G6" s="54"/>
    </row>
    <row r="7" spans="1:7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54" t="s">
        <v>45</v>
      </c>
    </row>
    <row r="8" spans="1:7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54"/>
    </row>
    <row r="9" spans="1:7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54" t="s">
        <v>45</v>
      </c>
    </row>
    <row r="10" spans="1:7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54" t="s">
        <v>45</v>
      </c>
    </row>
    <row r="11" spans="1:7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54"/>
    </row>
    <row r="12" spans="1:7" x14ac:dyDescent="0.25">
      <c r="A12" s="89" t="s">
        <v>110</v>
      </c>
      <c r="B12" s="45">
        <v>8</v>
      </c>
      <c r="C12" s="10"/>
      <c r="D12" s="88"/>
      <c r="E12" s="103">
        <f t="shared" si="0"/>
        <v>0</v>
      </c>
      <c r="F12" s="45"/>
      <c r="G12" s="54"/>
    </row>
    <row r="13" spans="1:7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54"/>
    </row>
    <row r="14" spans="1:7" x14ac:dyDescent="0.25">
      <c r="A14" s="89"/>
      <c r="B14" s="45">
        <v>10</v>
      </c>
      <c r="C14" s="10"/>
      <c r="D14" s="88"/>
      <c r="E14" s="103">
        <f t="shared" si="0"/>
        <v>0</v>
      </c>
      <c r="F14" s="45"/>
      <c r="G14" s="54"/>
    </row>
    <row r="15" spans="1:7" x14ac:dyDescent="0.25">
      <c r="A15" s="89" t="s">
        <v>206</v>
      </c>
      <c r="B15" s="45">
        <v>11</v>
      </c>
      <c r="C15" s="17"/>
      <c r="D15" s="88"/>
      <c r="E15" s="103">
        <f t="shared" si="0"/>
        <v>0</v>
      </c>
      <c r="F15" s="45"/>
      <c r="G15" s="54"/>
    </row>
    <row r="16" spans="1:7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45" t="s">
        <v>45</v>
      </c>
    </row>
    <row r="17" spans="1:8" x14ac:dyDescent="0.25">
      <c r="A17" s="90" t="s">
        <v>11</v>
      </c>
      <c r="B17" s="81"/>
      <c r="C17" s="81"/>
      <c r="D17" s="91">
        <f>SUM(D5:D16)</f>
        <v>66500</v>
      </c>
      <c r="E17" s="91">
        <f>SUM(E5:E16)</f>
        <v>66500</v>
      </c>
      <c r="F17" s="81">
        <f>SUM(F5:F16)</f>
        <v>66500</v>
      </c>
      <c r="G17" s="81"/>
    </row>
    <row r="18" spans="1:8" x14ac:dyDescent="0.25">
      <c r="A18" s="90"/>
      <c r="B18" s="81"/>
      <c r="C18" s="81"/>
      <c r="D18" s="91"/>
      <c r="E18" s="91"/>
      <c r="F18" s="81"/>
      <c r="G18" s="81"/>
    </row>
    <row r="19" spans="1:8" ht="23.25" x14ac:dyDescent="0.35">
      <c r="A19" s="67" t="s">
        <v>119</v>
      </c>
      <c r="B19" s="2"/>
      <c r="C19" s="2"/>
      <c r="D19" s="2"/>
      <c r="E19" s="2"/>
      <c r="F19" s="77"/>
      <c r="G19" s="77"/>
    </row>
    <row r="20" spans="1:8" ht="23.25" x14ac:dyDescent="0.35">
      <c r="A20" s="68" t="s">
        <v>120</v>
      </c>
      <c r="B20" s="68" t="s">
        <v>121</v>
      </c>
      <c r="C20" s="68" t="s">
        <v>122</v>
      </c>
      <c r="D20" s="68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8" x14ac:dyDescent="0.25">
      <c r="A21" s="45" t="s">
        <v>213</v>
      </c>
      <c r="B21" s="69">
        <f>D17</f>
        <v>66500</v>
      </c>
      <c r="C21" s="45"/>
      <c r="D21" s="45"/>
      <c r="E21" s="125" t="s">
        <v>213</v>
      </c>
      <c r="F21" s="125">
        <f>F17</f>
        <v>66500</v>
      </c>
      <c r="G21" s="116"/>
      <c r="H21" s="116"/>
    </row>
    <row r="22" spans="1:8" x14ac:dyDescent="0.25">
      <c r="A22" s="45"/>
      <c r="B22" s="69"/>
      <c r="C22" s="45"/>
      <c r="D22" s="45"/>
      <c r="E22" s="125" t="s">
        <v>189</v>
      </c>
      <c r="F22" s="117"/>
      <c r="G22" s="116"/>
      <c r="H22" s="117"/>
    </row>
    <row r="23" spans="1:8" x14ac:dyDescent="0.25">
      <c r="A23" s="45" t="s">
        <v>189</v>
      </c>
      <c r="B23" s="69"/>
      <c r="C23" s="45"/>
      <c r="D23" s="45"/>
      <c r="E23" s="125"/>
      <c r="F23" s="116"/>
      <c r="G23" s="116"/>
      <c r="H23" s="117"/>
    </row>
    <row r="24" spans="1:8" x14ac:dyDescent="0.25">
      <c r="A24" s="45" t="s">
        <v>124</v>
      </c>
      <c r="B24" s="70">
        <v>0.08</v>
      </c>
      <c r="C24" s="69">
        <f>B21*B24</f>
        <v>5320</v>
      </c>
      <c r="D24" s="45"/>
      <c r="E24" s="125" t="s">
        <v>239</v>
      </c>
      <c r="F24" s="120">
        <v>0.08</v>
      </c>
      <c r="G24" s="116">
        <f>F24*B21</f>
        <v>5320</v>
      </c>
      <c r="H24" s="117"/>
    </row>
    <row r="25" spans="1:8" x14ac:dyDescent="0.25">
      <c r="A25" s="45" t="s">
        <v>175</v>
      </c>
      <c r="B25" s="80">
        <f>B21+B22+B23-C24</f>
        <v>61180</v>
      </c>
      <c r="C25" s="69"/>
      <c r="D25" s="45"/>
      <c r="E25" s="125" t="s">
        <v>175</v>
      </c>
      <c r="F25" s="117">
        <f>F21+F22</f>
        <v>66500</v>
      </c>
      <c r="G25" s="116"/>
      <c r="H25" s="120"/>
    </row>
    <row r="26" spans="1:8" x14ac:dyDescent="0.25">
      <c r="A26" s="71" t="s">
        <v>125</v>
      </c>
      <c r="B26" s="45"/>
      <c r="C26" s="69"/>
      <c r="D26" s="45"/>
      <c r="E26" s="125" t="s">
        <v>125</v>
      </c>
      <c r="F26" s="116"/>
      <c r="G26" s="116"/>
      <c r="H26" s="117"/>
    </row>
    <row r="27" spans="1:8" x14ac:dyDescent="0.25">
      <c r="A27" s="92" t="s">
        <v>200</v>
      </c>
      <c r="B27" s="45"/>
      <c r="C27" s="69">
        <f>D7+D9+D16+D10</f>
        <v>27500</v>
      </c>
      <c r="D27" s="45"/>
      <c r="E27" s="92" t="s">
        <v>200</v>
      </c>
      <c r="F27" s="116"/>
      <c r="G27" s="117">
        <f>C27</f>
        <v>27500</v>
      </c>
      <c r="H27" s="116"/>
    </row>
    <row r="28" spans="1:8" x14ac:dyDescent="0.25">
      <c r="A28" s="45" t="s">
        <v>133</v>
      </c>
      <c r="B28" s="45"/>
      <c r="C28" s="45">
        <v>1300</v>
      </c>
      <c r="D28" s="45"/>
      <c r="E28" s="116" t="s">
        <v>133</v>
      </c>
      <c r="F28" s="116"/>
      <c r="G28" s="116">
        <v>1300</v>
      </c>
      <c r="H28" s="116"/>
    </row>
    <row r="29" spans="1:8" x14ac:dyDescent="0.25">
      <c r="A29" s="100">
        <v>43084</v>
      </c>
      <c r="B29" s="45"/>
      <c r="C29" s="75">
        <v>21380</v>
      </c>
      <c r="D29" s="45"/>
      <c r="E29" s="100">
        <v>43084</v>
      </c>
      <c r="F29" s="45"/>
      <c r="G29" s="75">
        <v>21380</v>
      </c>
      <c r="H29" s="116"/>
    </row>
    <row r="30" spans="1:8" x14ac:dyDescent="0.25">
      <c r="A30" s="101">
        <v>43074</v>
      </c>
      <c r="B30" s="45"/>
      <c r="C30" s="45">
        <v>10500</v>
      </c>
      <c r="D30" s="45"/>
      <c r="E30" s="101">
        <v>43074</v>
      </c>
      <c r="F30" s="45"/>
      <c r="G30" s="45">
        <v>10500</v>
      </c>
      <c r="H30" s="116"/>
    </row>
    <row r="31" spans="1:8" x14ac:dyDescent="0.25">
      <c r="A31" s="71" t="s">
        <v>11</v>
      </c>
      <c r="B31" s="73">
        <f>B25</f>
        <v>61180</v>
      </c>
      <c r="C31" s="73">
        <f>SUM(C27:C30)</f>
        <v>60680</v>
      </c>
      <c r="D31" s="73">
        <f>B31-C31</f>
        <v>500</v>
      </c>
      <c r="E31" s="126"/>
      <c r="F31" s="116"/>
      <c r="G31" s="116"/>
      <c r="H31" s="116"/>
    </row>
    <row r="32" spans="1:8" x14ac:dyDescent="0.25">
      <c r="A32" s="45"/>
      <c r="B32" s="45"/>
      <c r="C32" s="45"/>
      <c r="D32" s="45"/>
      <c r="E32" s="128" t="s">
        <v>11</v>
      </c>
      <c r="F32" s="73">
        <f>F25</f>
        <v>66500</v>
      </c>
      <c r="G32" s="73">
        <f>SUM(G24:G31)</f>
        <v>66000</v>
      </c>
      <c r="H32" s="73">
        <f>F32-G32</f>
        <v>500</v>
      </c>
    </row>
    <row r="33" spans="1:7" x14ac:dyDescent="0.25">
      <c r="A33" s="2"/>
      <c r="B33" s="2"/>
      <c r="C33" s="2" t="s">
        <v>71</v>
      </c>
      <c r="D33" s="2"/>
      <c r="E33" s="2"/>
      <c r="F33" s="2"/>
      <c r="G33" s="81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22" sqref="F22"/>
    </sheetView>
  </sheetViews>
  <sheetFormatPr defaultRowHeight="15" x14ac:dyDescent="0.25"/>
  <cols>
    <col min="1" max="1" width="12.28515625" customWidth="1"/>
    <col min="5" max="5" width="15.140625" customWidth="1"/>
    <col min="7" max="7" width="9.5703125" bestFit="1" customWidth="1"/>
  </cols>
  <sheetData>
    <row r="1" spans="1:7" ht="29.25" x14ac:dyDescent="0.45">
      <c r="A1" s="2"/>
      <c r="B1" s="42" t="s">
        <v>47</v>
      </c>
      <c r="C1" s="43"/>
      <c r="D1" s="2"/>
      <c r="E1" s="2"/>
      <c r="F1" s="2"/>
      <c r="G1" s="2"/>
    </row>
    <row r="2" spans="1:7" ht="21" x14ac:dyDescent="0.25">
      <c r="A2" s="12"/>
      <c r="B2" s="3" t="s">
        <v>1</v>
      </c>
      <c r="C2" s="12"/>
      <c r="D2" s="2"/>
      <c r="E2" s="2"/>
      <c r="F2" s="2"/>
      <c r="G2" s="2"/>
    </row>
    <row r="3" spans="1:7" ht="21" x14ac:dyDescent="0.25">
      <c r="A3" s="35"/>
      <c r="B3" s="35"/>
      <c r="C3" s="37" t="s">
        <v>210</v>
      </c>
      <c r="D3" s="36"/>
      <c r="E3" s="36"/>
      <c r="F3" s="2"/>
      <c r="G3" s="2"/>
    </row>
    <row r="4" spans="1:7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36</v>
      </c>
    </row>
    <row r="5" spans="1:7" x14ac:dyDescent="0.25">
      <c r="A5" s="89" t="s">
        <v>46</v>
      </c>
      <c r="B5" s="45">
        <v>1</v>
      </c>
      <c r="C5" s="10"/>
      <c r="D5" s="88">
        <v>9500</v>
      </c>
      <c r="E5" s="103">
        <f>C5+D5</f>
        <v>9500</v>
      </c>
      <c r="F5" s="45"/>
      <c r="G5" s="54">
        <f>E5-F5</f>
        <v>9500</v>
      </c>
    </row>
    <row r="6" spans="1:7" x14ac:dyDescent="0.25">
      <c r="A6" s="89" t="s">
        <v>196</v>
      </c>
      <c r="B6" s="45">
        <v>2</v>
      </c>
      <c r="C6" s="10"/>
      <c r="D6" s="88">
        <v>9000</v>
      </c>
      <c r="E6" s="103">
        <f t="shared" ref="E6:E16" si="0">C6+D6</f>
        <v>9000</v>
      </c>
      <c r="F6" s="45">
        <v>9000</v>
      </c>
      <c r="G6" s="54"/>
    </row>
    <row r="7" spans="1:7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54" t="s">
        <v>45</v>
      </c>
    </row>
    <row r="8" spans="1:7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54"/>
    </row>
    <row r="9" spans="1:7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54" t="s">
        <v>45</v>
      </c>
    </row>
    <row r="10" spans="1:7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54" t="s">
        <v>45</v>
      </c>
    </row>
    <row r="11" spans="1:7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54"/>
    </row>
    <row r="12" spans="1:7" x14ac:dyDescent="0.25">
      <c r="A12" s="89" t="s">
        <v>218</v>
      </c>
      <c r="B12" s="45">
        <v>8</v>
      </c>
      <c r="C12" s="10"/>
      <c r="D12" s="88"/>
      <c r="E12" s="103">
        <f t="shared" si="0"/>
        <v>0</v>
      </c>
      <c r="F12" s="45"/>
      <c r="G12" s="54"/>
    </row>
    <row r="13" spans="1:7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54"/>
    </row>
    <row r="14" spans="1:7" x14ac:dyDescent="0.25">
      <c r="A14" s="89" t="s">
        <v>219</v>
      </c>
      <c r="B14" s="45">
        <v>10</v>
      </c>
      <c r="C14" s="10"/>
      <c r="D14" s="88"/>
      <c r="E14" s="103">
        <f t="shared" si="0"/>
        <v>0</v>
      </c>
      <c r="F14" s="45"/>
      <c r="G14" s="54"/>
    </row>
    <row r="15" spans="1:7" x14ac:dyDescent="0.25">
      <c r="A15" s="89" t="s">
        <v>219</v>
      </c>
      <c r="B15" s="45">
        <v>11</v>
      </c>
      <c r="C15" s="17"/>
      <c r="D15" s="88"/>
      <c r="E15" s="103">
        <f t="shared" si="0"/>
        <v>0</v>
      </c>
      <c r="F15" s="45"/>
      <c r="G15" s="54"/>
    </row>
    <row r="16" spans="1:7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45" t="s">
        <v>45</v>
      </c>
    </row>
    <row r="17" spans="1:8" x14ac:dyDescent="0.25">
      <c r="A17" s="90" t="s">
        <v>11</v>
      </c>
      <c r="B17" s="81"/>
      <c r="C17" s="81"/>
      <c r="D17" s="91">
        <f>SUM(D5:D16)</f>
        <v>66500</v>
      </c>
      <c r="E17" s="91">
        <f>SUM(E5:E16)</f>
        <v>66500</v>
      </c>
      <c r="F17" s="81">
        <f>SUM(F5:F16)</f>
        <v>57000</v>
      </c>
      <c r="G17" s="81"/>
    </row>
    <row r="18" spans="1:8" x14ac:dyDescent="0.25">
      <c r="A18" s="90"/>
      <c r="B18" s="81"/>
      <c r="C18" s="81"/>
      <c r="D18" s="91"/>
      <c r="E18" s="91"/>
      <c r="F18" s="81"/>
      <c r="G18" s="81"/>
    </row>
    <row r="19" spans="1:8" ht="23.25" x14ac:dyDescent="0.35">
      <c r="A19" s="67" t="s">
        <v>119</v>
      </c>
      <c r="B19" s="2"/>
      <c r="C19" s="2"/>
      <c r="D19" s="2"/>
      <c r="E19" s="2"/>
      <c r="F19" s="77"/>
      <c r="G19" s="77"/>
    </row>
    <row r="20" spans="1:8" ht="23.25" x14ac:dyDescent="0.35">
      <c r="A20" s="68" t="s">
        <v>120</v>
      </c>
      <c r="B20" s="68" t="s">
        <v>121</v>
      </c>
      <c r="C20" s="68" t="s">
        <v>122</v>
      </c>
      <c r="D20" s="68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8" x14ac:dyDescent="0.25">
      <c r="A21" s="45" t="s">
        <v>212</v>
      </c>
      <c r="B21" s="69">
        <f>D17</f>
        <v>66500</v>
      </c>
      <c r="C21" s="45"/>
      <c r="D21" s="45"/>
      <c r="E21" s="125" t="s">
        <v>212</v>
      </c>
      <c r="F21" s="125">
        <f>F17</f>
        <v>57000</v>
      </c>
      <c r="G21" s="116"/>
      <c r="H21" s="116"/>
    </row>
    <row r="22" spans="1:8" x14ac:dyDescent="0.25">
      <c r="A22" s="45"/>
      <c r="B22" s="69"/>
      <c r="C22" s="45"/>
      <c r="D22" s="45"/>
      <c r="E22" s="125" t="s">
        <v>189</v>
      </c>
      <c r="F22" s="117"/>
      <c r="G22" s="116"/>
      <c r="H22" s="117"/>
    </row>
    <row r="23" spans="1:8" x14ac:dyDescent="0.25">
      <c r="A23" s="45" t="s">
        <v>189</v>
      </c>
      <c r="B23" s="69"/>
      <c r="C23" s="45"/>
      <c r="D23" s="45"/>
      <c r="E23" s="125"/>
      <c r="F23" s="116"/>
      <c r="G23" s="116"/>
      <c r="H23" s="117"/>
    </row>
    <row r="24" spans="1:8" x14ac:dyDescent="0.25">
      <c r="A24" s="45" t="s">
        <v>124</v>
      </c>
      <c r="B24" s="70">
        <v>0.08</v>
      </c>
      <c r="C24" s="69">
        <f>B21*B24</f>
        <v>5320</v>
      </c>
      <c r="D24" s="45"/>
      <c r="E24" s="125" t="s">
        <v>239</v>
      </c>
      <c r="F24" s="120">
        <v>0.08</v>
      </c>
      <c r="G24" s="116">
        <f>F24*B21</f>
        <v>5320</v>
      </c>
      <c r="H24" s="117"/>
    </row>
    <row r="25" spans="1:8" x14ac:dyDescent="0.25">
      <c r="A25" s="45" t="s">
        <v>175</v>
      </c>
      <c r="B25" s="69">
        <f>B21+B22+B23-C24</f>
        <v>61180</v>
      </c>
      <c r="C25" s="69"/>
      <c r="D25" s="45"/>
      <c r="E25" s="125" t="s">
        <v>175</v>
      </c>
      <c r="F25" s="117">
        <f>F21+F22</f>
        <v>57000</v>
      </c>
      <c r="G25" s="116"/>
      <c r="H25" s="120"/>
    </row>
    <row r="26" spans="1:8" x14ac:dyDescent="0.25">
      <c r="A26" s="71" t="s">
        <v>125</v>
      </c>
      <c r="B26" s="45"/>
      <c r="C26" s="69"/>
      <c r="D26" s="45"/>
      <c r="E26" s="132" t="s">
        <v>125</v>
      </c>
      <c r="F26" s="116"/>
      <c r="G26" s="116"/>
      <c r="H26" s="117"/>
    </row>
    <row r="27" spans="1:8" x14ac:dyDescent="0.25">
      <c r="A27" s="92" t="s">
        <v>200</v>
      </c>
      <c r="B27" s="45"/>
      <c r="C27" s="69">
        <f>D7+D9+D16+D10</f>
        <v>27500</v>
      </c>
      <c r="D27" s="45"/>
      <c r="E27" s="92" t="s">
        <v>200</v>
      </c>
      <c r="F27" s="116"/>
      <c r="G27" s="117">
        <f>C27</f>
        <v>27500</v>
      </c>
      <c r="H27" s="116"/>
    </row>
    <row r="28" spans="1:8" x14ac:dyDescent="0.25">
      <c r="A28" s="45" t="s">
        <v>133</v>
      </c>
      <c r="B28" s="45"/>
      <c r="C28" s="45">
        <v>1200</v>
      </c>
      <c r="D28" s="45"/>
      <c r="E28" s="116" t="s">
        <v>133</v>
      </c>
      <c r="F28" s="116"/>
      <c r="G28" s="116">
        <v>1200</v>
      </c>
      <c r="H28" s="116"/>
    </row>
    <row r="29" spans="1:8" x14ac:dyDescent="0.25">
      <c r="A29" s="100" t="s">
        <v>209</v>
      </c>
      <c r="B29" s="45"/>
      <c r="C29" s="75">
        <v>3000</v>
      </c>
      <c r="D29" s="45"/>
      <c r="E29" s="100" t="s">
        <v>209</v>
      </c>
      <c r="F29" s="45"/>
      <c r="G29" s="75">
        <v>3000</v>
      </c>
      <c r="H29" s="116"/>
    </row>
    <row r="30" spans="1:8" x14ac:dyDescent="0.25">
      <c r="A30" s="101" t="s">
        <v>172</v>
      </c>
      <c r="B30" s="45"/>
      <c r="C30" s="45">
        <v>2070</v>
      </c>
      <c r="D30" s="45"/>
      <c r="E30" s="101" t="s">
        <v>172</v>
      </c>
      <c r="F30" s="45"/>
      <c r="G30" s="45">
        <v>2070</v>
      </c>
      <c r="H30" s="116"/>
    </row>
    <row r="31" spans="1:8" x14ac:dyDescent="0.25">
      <c r="A31" s="45" t="s">
        <v>211</v>
      </c>
      <c r="B31" s="45"/>
      <c r="C31" s="75">
        <v>27410</v>
      </c>
      <c r="D31" s="45"/>
      <c r="E31" s="101">
        <v>43110</v>
      </c>
      <c r="F31" s="45"/>
      <c r="G31" s="75">
        <v>27410</v>
      </c>
      <c r="H31" s="116"/>
    </row>
    <row r="32" spans="1:8" x14ac:dyDescent="0.25">
      <c r="A32" s="71" t="s">
        <v>11</v>
      </c>
      <c r="B32" s="73">
        <f>B25</f>
        <v>61180</v>
      </c>
      <c r="C32" s="73">
        <f>SUM(C27:C31)</f>
        <v>61180</v>
      </c>
      <c r="D32" s="73">
        <f>B32-C32</f>
        <v>0</v>
      </c>
      <c r="E32" s="71" t="s">
        <v>11</v>
      </c>
      <c r="F32" s="73">
        <f>F25</f>
        <v>57000</v>
      </c>
      <c r="G32" s="73">
        <f>SUM(G24:G31)</f>
        <v>66500</v>
      </c>
      <c r="H32" s="73">
        <f>F32-G32</f>
        <v>-9500</v>
      </c>
    </row>
    <row r="33" spans="1:7" x14ac:dyDescent="0.25">
      <c r="A33" s="2"/>
      <c r="B33" s="2"/>
      <c r="C33" s="2" t="s">
        <v>71</v>
      </c>
      <c r="D33" s="2"/>
      <c r="E33" s="2"/>
      <c r="F33" s="2"/>
      <c r="G33" s="81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31" sqref="E31"/>
    </sheetView>
  </sheetViews>
  <sheetFormatPr defaultRowHeight="15" x14ac:dyDescent="0.25"/>
  <cols>
    <col min="1" max="1" width="16" customWidth="1"/>
    <col min="3" max="3" width="9.5703125" bestFit="1" customWidth="1"/>
    <col min="5" max="5" width="15.7109375" customWidth="1"/>
    <col min="7" max="7" width="7.85546875" customWidth="1"/>
  </cols>
  <sheetData>
    <row r="1" spans="1:8" ht="19.5" x14ac:dyDescent="0.3">
      <c r="A1" s="104"/>
      <c r="B1" s="105" t="s">
        <v>226</v>
      </c>
      <c r="C1" s="104"/>
      <c r="D1" s="104"/>
      <c r="E1" s="104"/>
      <c r="F1" s="104"/>
      <c r="G1" s="2"/>
    </row>
    <row r="2" spans="1:8" ht="18.75" x14ac:dyDescent="0.3">
      <c r="A2" s="104"/>
      <c r="B2" s="106" t="s">
        <v>1</v>
      </c>
      <c r="C2" s="104"/>
      <c r="D2" s="104"/>
      <c r="E2" s="104"/>
      <c r="F2" s="104"/>
      <c r="G2" s="2"/>
    </row>
    <row r="3" spans="1:8" s="2" customFormat="1" ht="18.75" x14ac:dyDescent="0.3">
      <c r="A3" s="104"/>
      <c r="B3" s="106"/>
      <c r="C3" s="108" t="s">
        <v>225</v>
      </c>
      <c r="D3" s="104"/>
      <c r="E3" s="104"/>
      <c r="F3" s="104"/>
    </row>
    <row r="4" spans="1:8" ht="18.75" x14ac:dyDescent="0.3">
      <c r="A4" s="107"/>
      <c r="B4" s="109" t="s">
        <v>227</v>
      </c>
      <c r="D4" s="104"/>
      <c r="E4" s="107"/>
      <c r="F4" s="104"/>
      <c r="G4" s="2"/>
    </row>
    <row r="5" spans="1:8" x14ac:dyDescent="0.25">
      <c r="A5" s="4" t="s">
        <v>3</v>
      </c>
      <c r="B5" s="8" t="s">
        <v>4</v>
      </c>
      <c r="C5" s="4" t="s">
        <v>7</v>
      </c>
      <c r="D5" s="4" t="s">
        <v>9</v>
      </c>
      <c r="E5" s="5" t="s">
        <v>10</v>
      </c>
      <c r="F5" s="5" t="s">
        <v>72</v>
      </c>
      <c r="G5" s="5" t="s">
        <v>216</v>
      </c>
    </row>
    <row r="6" spans="1:8" x14ac:dyDescent="0.25">
      <c r="A6" s="89" t="s">
        <v>46</v>
      </c>
      <c r="B6" s="45">
        <v>1</v>
      </c>
      <c r="C6" s="10">
        <v>9500</v>
      </c>
      <c r="D6" s="88">
        <v>9500</v>
      </c>
      <c r="E6" s="103">
        <f>D6+C6</f>
        <v>19000</v>
      </c>
      <c r="F6" s="45">
        <v>9500</v>
      </c>
      <c r="G6" s="103">
        <f>E6-F6</f>
        <v>9500</v>
      </c>
    </row>
    <row r="7" spans="1:8" x14ac:dyDescent="0.25">
      <c r="A7" s="89" t="s">
        <v>196</v>
      </c>
      <c r="B7" s="45">
        <v>2</v>
      </c>
      <c r="C7" s="10"/>
      <c r="D7" s="88"/>
      <c r="E7" s="103">
        <f t="shared" ref="E7:E17" si="0">D7+C7</f>
        <v>0</v>
      </c>
      <c r="F7" s="45"/>
      <c r="G7" s="103">
        <f t="shared" ref="G7:G17" si="1">E7-F7</f>
        <v>0</v>
      </c>
    </row>
    <row r="8" spans="1:8" x14ac:dyDescent="0.25">
      <c r="A8" s="89" t="s">
        <v>130</v>
      </c>
      <c r="B8" s="45">
        <v>3</v>
      </c>
      <c r="C8" s="10"/>
      <c r="D8" s="102">
        <v>8000</v>
      </c>
      <c r="E8" s="103">
        <f t="shared" si="0"/>
        <v>8000</v>
      </c>
      <c r="F8" s="45">
        <v>8000</v>
      </c>
      <c r="G8" s="103">
        <f t="shared" si="1"/>
        <v>0</v>
      </c>
      <c r="H8" t="s">
        <v>45</v>
      </c>
    </row>
    <row r="9" spans="1:8" x14ac:dyDescent="0.25">
      <c r="A9" s="89" t="s">
        <v>208</v>
      </c>
      <c r="B9" s="45">
        <v>4</v>
      </c>
      <c r="C9" s="10"/>
      <c r="D9" s="88">
        <v>9000</v>
      </c>
      <c r="E9" s="103">
        <f t="shared" si="0"/>
        <v>9000</v>
      </c>
      <c r="F9" s="45">
        <v>9000</v>
      </c>
      <c r="G9" s="103">
        <f t="shared" si="1"/>
        <v>0</v>
      </c>
    </row>
    <row r="10" spans="1:8" x14ac:dyDescent="0.25">
      <c r="A10" s="89" t="s">
        <v>194</v>
      </c>
      <c r="B10" s="45">
        <v>5</v>
      </c>
      <c r="C10" s="10"/>
      <c r="D10" s="102">
        <v>8000</v>
      </c>
      <c r="E10" s="103">
        <f t="shared" si="0"/>
        <v>8000</v>
      </c>
      <c r="F10" s="45">
        <v>8000</v>
      </c>
      <c r="G10" s="103">
        <f t="shared" si="1"/>
        <v>0</v>
      </c>
      <c r="H10" t="s">
        <v>45</v>
      </c>
    </row>
    <row r="11" spans="1:8" x14ac:dyDescent="0.25">
      <c r="A11" s="89" t="s">
        <v>167</v>
      </c>
      <c r="B11" s="45">
        <v>6</v>
      </c>
      <c r="C11" s="10"/>
      <c r="D11" s="102">
        <v>9000</v>
      </c>
      <c r="E11" s="103">
        <f t="shared" si="0"/>
        <v>9000</v>
      </c>
      <c r="F11" s="45">
        <v>9000</v>
      </c>
      <c r="G11" s="103">
        <f t="shared" si="1"/>
        <v>0</v>
      </c>
      <c r="H11" t="s">
        <v>45</v>
      </c>
    </row>
    <row r="12" spans="1:8" x14ac:dyDescent="0.25">
      <c r="A12" s="89" t="s">
        <v>195</v>
      </c>
      <c r="B12" s="45">
        <v>7</v>
      </c>
      <c r="C12" s="10"/>
      <c r="D12" s="88">
        <v>2500</v>
      </c>
      <c r="E12" s="103">
        <f t="shared" si="0"/>
        <v>2500</v>
      </c>
      <c r="F12" s="45">
        <v>2500</v>
      </c>
      <c r="G12" s="103">
        <f t="shared" si="1"/>
        <v>0</v>
      </c>
    </row>
    <row r="13" spans="1:8" x14ac:dyDescent="0.25">
      <c r="A13" s="89" t="s">
        <v>218</v>
      </c>
      <c r="B13" s="45">
        <v>8</v>
      </c>
      <c r="C13" s="10"/>
      <c r="D13" s="88"/>
      <c r="E13" s="103">
        <f t="shared" si="0"/>
        <v>0</v>
      </c>
      <c r="F13" s="45"/>
      <c r="G13" s="103">
        <f t="shared" si="1"/>
        <v>0</v>
      </c>
    </row>
    <row r="14" spans="1:8" x14ac:dyDescent="0.25">
      <c r="A14" s="89" t="s">
        <v>199</v>
      </c>
      <c r="B14" s="45">
        <v>9</v>
      </c>
      <c r="C14" s="10"/>
      <c r="D14" s="88">
        <v>9000</v>
      </c>
      <c r="E14" s="103">
        <f t="shared" si="0"/>
        <v>9000</v>
      </c>
      <c r="F14" s="45">
        <v>9000</v>
      </c>
      <c r="G14" s="103">
        <f t="shared" si="1"/>
        <v>0</v>
      </c>
    </row>
    <row r="15" spans="1:8" x14ac:dyDescent="0.25">
      <c r="A15" s="89" t="s">
        <v>219</v>
      </c>
      <c r="B15" s="45">
        <v>10</v>
      </c>
      <c r="C15" s="10"/>
      <c r="D15" s="88"/>
      <c r="E15" s="103">
        <f t="shared" si="0"/>
        <v>0</v>
      </c>
      <c r="F15" s="45"/>
      <c r="G15" s="103">
        <f t="shared" si="1"/>
        <v>0</v>
      </c>
    </row>
    <row r="16" spans="1:8" x14ac:dyDescent="0.25">
      <c r="A16" s="89" t="s">
        <v>219</v>
      </c>
      <c r="B16" s="45">
        <v>11</v>
      </c>
      <c r="C16" s="17"/>
      <c r="D16" s="88"/>
      <c r="E16" s="103">
        <f t="shared" si="0"/>
        <v>0</v>
      </c>
      <c r="F16" s="45"/>
      <c r="G16" s="103">
        <f t="shared" si="1"/>
        <v>0</v>
      </c>
    </row>
    <row r="17" spans="1:8" x14ac:dyDescent="0.25">
      <c r="A17" s="89" t="s">
        <v>198</v>
      </c>
      <c r="B17" s="45">
        <v>12</v>
      </c>
      <c r="C17" s="45"/>
      <c r="D17" s="88">
        <v>2500</v>
      </c>
      <c r="E17" s="103">
        <f t="shared" si="0"/>
        <v>2500</v>
      </c>
      <c r="F17" s="45">
        <v>2500</v>
      </c>
      <c r="G17" s="103">
        <f t="shared" si="1"/>
        <v>0</v>
      </c>
      <c r="H17" t="s">
        <v>45</v>
      </c>
    </row>
    <row r="18" spans="1:8" x14ac:dyDescent="0.25">
      <c r="A18" s="89" t="s">
        <v>11</v>
      </c>
      <c r="B18" s="45"/>
      <c r="C18" s="45"/>
      <c r="D18" s="88">
        <f>SUM(D6:D17)</f>
        <v>57500</v>
      </c>
      <c r="E18" s="88">
        <f>SUM(E6:E17)</f>
        <v>67000</v>
      </c>
      <c r="F18" s="45">
        <f>SUM(F6:F17)</f>
        <v>57500</v>
      </c>
      <c r="G18" s="45"/>
    </row>
    <row r="19" spans="1:8" x14ac:dyDescent="0.25">
      <c r="A19" s="90"/>
      <c r="B19" s="81"/>
      <c r="C19" s="81"/>
      <c r="D19" s="91"/>
      <c r="E19" s="91"/>
      <c r="F19" s="81"/>
      <c r="G19" s="81"/>
    </row>
    <row r="20" spans="1:8" ht="23.25" x14ac:dyDescent="0.35">
      <c r="A20" s="67" t="s">
        <v>119</v>
      </c>
      <c r="B20" s="2"/>
      <c r="C20" s="2"/>
      <c r="D20" s="2"/>
      <c r="E20" s="2"/>
      <c r="F20" s="77"/>
      <c r="G20" s="77"/>
    </row>
    <row r="21" spans="1:8" ht="23.25" x14ac:dyDescent="0.35">
      <c r="A21" s="68" t="s">
        <v>120</v>
      </c>
      <c r="B21" s="68" t="s">
        <v>121</v>
      </c>
      <c r="C21" s="68" t="s">
        <v>122</v>
      </c>
      <c r="D21" s="68" t="s">
        <v>82</v>
      </c>
      <c r="E21" s="130" t="s">
        <v>237</v>
      </c>
      <c r="F21" s="130" t="s">
        <v>238</v>
      </c>
      <c r="G21" s="130" t="s">
        <v>122</v>
      </c>
      <c r="H21" s="130" t="s">
        <v>216</v>
      </c>
    </row>
    <row r="22" spans="1:8" x14ac:dyDescent="0.25">
      <c r="A22" s="45" t="s">
        <v>217</v>
      </c>
      <c r="B22" s="110">
        <f>D18</f>
        <v>57500</v>
      </c>
      <c r="C22" s="45"/>
      <c r="D22" s="45"/>
      <c r="E22" s="125" t="s">
        <v>217</v>
      </c>
      <c r="F22" s="125">
        <f>F18</f>
        <v>57500</v>
      </c>
      <c r="G22" s="116"/>
      <c r="H22" s="116"/>
    </row>
    <row r="23" spans="1:8" x14ac:dyDescent="0.25">
      <c r="A23" s="45"/>
      <c r="B23" s="69"/>
      <c r="C23" s="45"/>
      <c r="D23" s="45"/>
      <c r="E23" s="125" t="s">
        <v>189</v>
      </c>
      <c r="F23" s="117">
        <f>'JAN 2018'!H32</f>
        <v>-9500</v>
      </c>
      <c r="G23" s="116"/>
      <c r="H23" s="117"/>
    </row>
    <row r="24" spans="1:8" x14ac:dyDescent="0.25">
      <c r="A24" s="45" t="s">
        <v>189</v>
      </c>
      <c r="B24" s="69"/>
      <c r="C24" s="45"/>
      <c r="D24" s="45"/>
      <c r="E24" s="125"/>
      <c r="F24" s="116"/>
      <c r="G24" s="116"/>
      <c r="H24" s="117"/>
    </row>
    <row r="25" spans="1:8" x14ac:dyDescent="0.25">
      <c r="A25" s="45" t="s">
        <v>124</v>
      </c>
      <c r="B25" s="70">
        <v>0.08</v>
      </c>
      <c r="C25" s="110">
        <f>B22*B25</f>
        <v>4600</v>
      </c>
      <c r="D25" s="45"/>
      <c r="E25" s="125" t="s">
        <v>239</v>
      </c>
      <c r="F25" s="120">
        <v>0.08</v>
      </c>
      <c r="G25" s="116">
        <f>F25*B22</f>
        <v>4600</v>
      </c>
      <c r="H25" s="117"/>
    </row>
    <row r="26" spans="1:8" x14ac:dyDescent="0.25">
      <c r="A26" s="45" t="s">
        <v>175</v>
      </c>
      <c r="B26" s="110">
        <f>B22+B23+B24-C25</f>
        <v>52900</v>
      </c>
      <c r="C26" s="69"/>
      <c r="D26" s="45"/>
      <c r="E26" s="125" t="s">
        <v>175</v>
      </c>
      <c r="F26" s="117">
        <f>F22+F23</f>
        <v>48000</v>
      </c>
      <c r="G26" s="116"/>
      <c r="H26" s="120"/>
    </row>
    <row r="27" spans="1:8" x14ac:dyDescent="0.25">
      <c r="A27" s="71" t="s">
        <v>125</v>
      </c>
      <c r="B27" s="45"/>
      <c r="C27" s="69"/>
      <c r="D27" s="45"/>
      <c r="E27" s="132" t="s">
        <v>125</v>
      </c>
      <c r="F27" s="116"/>
      <c r="G27" s="116"/>
      <c r="H27" s="117"/>
    </row>
    <row r="28" spans="1:8" x14ac:dyDescent="0.25">
      <c r="A28" s="92" t="s">
        <v>200</v>
      </c>
      <c r="B28" s="45"/>
      <c r="C28" s="110">
        <f>D8+D10+D11+D17</f>
        <v>27500</v>
      </c>
      <c r="D28" s="45"/>
      <c r="E28" s="92" t="s">
        <v>200</v>
      </c>
      <c r="F28" s="116"/>
      <c r="G28" s="131">
        <f>C28</f>
        <v>27500</v>
      </c>
      <c r="H28" s="116"/>
    </row>
    <row r="29" spans="1:8" x14ac:dyDescent="0.25">
      <c r="A29" s="45" t="s">
        <v>133</v>
      </c>
      <c r="B29" s="45"/>
      <c r="C29" s="45">
        <v>1200</v>
      </c>
      <c r="D29" s="45"/>
      <c r="E29" s="116" t="s">
        <v>133</v>
      </c>
      <c r="F29" s="116"/>
      <c r="G29" s="116">
        <v>1200</v>
      </c>
      <c r="H29" s="116"/>
    </row>
    <row r="30" spans="1:8" x14ac:dyDescent="0.25">
      <c r="A30" s="100" t="s">
        <v>209</v>
      </c>
      <c r="B30" s="45"/>
      <c r="C30" s="75">
        <v>3000</v>
      </c>
      <c r="D30" s="45"/>
      <c r="E30" s="100" t="s">
        <v>209</v>
      </c>
      <c r="F30" s="45"/>
      <c r="G30" s="75">
        <v>3000</v>
      </c>
      <c r="H30" s="116"/>
    </row>
    <row r="31" spans="1:8" x14ac:dyDescent="0.25">
      <c r="A31" s="101" t="s">
        <v>224</v>
      </c>
      <c r="B31" s="45"/>
      <c r="C31" s="45">
        <v>21200</v>
      </c>
      <c r="D31" s="45"/>
      <c r="E31" s="101" t="s">
        <v>224</v>
      </c>
      <c r="F31" s="45"/>
      <c r="G31" s="45">
        <v>21200</v>
      </c>
      <c r="H31" s="116"/>
    </row>
    <row r="32" spans="1:8" x14ac:dyDescent="0.25">
      <c r="A32" s="45"/>
      <c r="B32" s="45"/>
      <c r="C32" s="75"/>
      <c r="D32" s="45"/>
      <c r="E32" s="45"/>
      <c r="F32" s="45"/>
      <c r="G32" s="75"/>
      <c r="H32" s="116"/>
    </row>
    <row r="33" spans="1:8" x14ac:dyDescent="0.25">
      <c r="A33" s="71" t="s">
        <v>11</v>
      </c>
      <c r="B33" s="111">
        <f>B26</f>
        <v>52900</v>
      </c>
      <c r="C33" s="111">
        <f>SUM(C28:C32)</f>
        <v>52900</v>
      </c>
      <c r="D33" s="111">
        <f>B33-C33</f>
        <v>0</v>
      </c>
      <c r="E33" s="71" t="s">
        <v>11</v>
      </c>
      <c r="F33" s="73">
        <f>F26</f>
        <v>48000</v>
      </c>
      <c r="G33" s="111">
        <f>SUM(G25:G32)</f>
        <v>57500</v>
      </c>
      <c r="H33" s="73">
        <f>F33-G33</f>
        <v>-9500</v>
      </c>
    </row>
    <row r="34" spans="1:8" x14ac:dyDescent="0.25">
      <c r="A34" s="2"/>
      <c r="B34" s="2"/>
      <c r="C34" s="2" t="s">
        <v>71</v>
      </c>
      <c r="D34" s="2"/>
      <c r="E34" s="2"/>
      <c r="F34" s="2"/>
      <c r="G34" s="81"/>
    </row>
    <row r="35" spans="1:8" x14ac:dyDescent="0.25">
      <c r="A35" t="s">
        <v>220</v>
      </c>
      <c r="C35" t="s">
        <v>221</v>
      </c>
    </row>
    <row r="37" spans="1:8" x14ac:dyDescent="0.25">
      <c r="A37" t="s">
        <v>223</v>
      </c>
      <c r="C37" t="s">
        <v>222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26" sqref="E26"/>
    </sheetView>
  </sheetViews>
  <sheetFormatPr defaultRowHeight="15" x14ac:dyDescent="0.25"/>
  <cols>
    <col min="1" max="1" width="15.7109375" customWidth="1"/>
    <col min="3" max="3" width="10.5703125" bestFit="1" customWidth="1"/>
    <col min="5" max="5" width="15.140625" customWidth="1"/>
  </cols>
  <sheetData>
    <row r="1" spans="1:8" ht="18.75" x14ac:dyDescent="0.3">
      <c r="A1" s="104"/>
      <c r="B1" s="106" t="s">
        <v>1</v>
      </c>
      <c r="C1" s="104"/>
      <c r="D1" s="104"/>
      <c r="E1" s="104"/>
      <c r="F1" s="104"/>
      <c r="G1" s="2"/>
      <c r="H1" s="2"/>
    </row>
    <row r="2" spans="1:8" ht="18.75" x14ac:dyDescent="0.3">
      <c r="A2" s="104"/>
      <c r="B2" s="106"/>
      <c r="C2" s="108" t="s">
        <v>225</v>
      </c>
      <c r="D2" s="104"/>
      <c r="E2" s="104"/>
      <c r="F2" s="104"/>
      <c r="G2" s="2"/>
      <c r="H2" s="2"/>
    </row>
    <row r="3" spans="1:8" ht="18.75" x14ac:dyDescent="0.3">
      <c r="A3" s="107"/>
      <c r="B3" s="109" t="s">
        <v>228</v>
      </c>
      <c r="C3" s="2"/>
      <c r="D3" s="104"/>
      <c r="E3" s="107"/>
      <c r="F3" s="104"/>
      <c r="G3" s="2"/>
      <c r="H3" s="2"/>
    </row>
    <row r="4" spans="1:8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  <c r="H4" s="2"/>
    </row>
    <row r="5" spans="1:8" x14ac:dyDescent="0.25">
      <c r="A5" s="89" t="s">
        <v>46</v>
      </c>
      <c r="B5" s="45">
        <v>1</v>
      </c>
      <c r="C5" s="10">
        <v>9500</v>
      </c>
      <c r="D5" s="88">
        <v>9500</v>
      </c>
      <c r="E5" s="103">
        <f>D5+C5</f>
        <v>19000</v>
      </c>
      <c r="F5" s="45">
        <v>9500</v>
      </c>
      <c r="G5" s="103">
        <f>E5-F5</f>
        <v>9500</v>
      </c>
      <c r="H5" s="2"/>
    </row>
    <row r="6" spans="1:8" x14ac:dyDescent="0.25">
      <c r="A6" s="89" t="s">
        <v>196</v>
      </c>
      <c r="B6" s="45">
        <v>2</v>
      </c>
      <c r="C6" s="10"/>
      <c r="D6" s="88"/>
      <c r="E6" s="103">
        <f t="shared" ref="E6:E16" si="0">D6+C6</f>
        <v>0</v>
      </c>
      <c r="F6" s="45"/>
      <c r="G6" s="103">
        <f t="shared" ref="G6:G16" si="1">E6-F6</f>
        <v>0</v>
      </c>
      <c r="H6" s="2"/>
    </row>
    <row r="7" spans="1:8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</row>
    <row r="8" spans="1:8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  <c r="H8" s="2"/>
    </row>
    <row r="9" spans="1:8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</row>
    <row r="10" spans="1:8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</row>
    <row r="11" spans="1:8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  <c r="H11" s="2"/>
    </row>
    <row r="12" spans="1:8" x14ac:dyDescent="0.25">
      <c r="A12" s="89" t="s">
        <v>218</v>
      </c>
      <c r="B12" s="45">
        <v>8</v>
      </c>
      <c r="C12" s="10">
        <v>22900</v>
      </c>
      <c r="D12" s="88">
        <v>19000</v>
      </c>
      <c r="E12" s="103">
        <f t="shared" si="0"/>
        <v>41900</v>
      </c>
      <c r="F12" s="45">
        <v>19000</v>
      </c>
      <c r="G12" s="103">
        <f t="shared" si="1"/>
        <v>22900</v>
      </c>
      <c r="H12" s="2"/>
    </row>
    <row r="13" spans="1:8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  <c r="H13" s="2"/>
    </row>
    <row r="14" spans="1:8" x14ac:dyDescent="0.25">
      <c r="A14" s="89" t="s">
        <v>219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  <c r="H14" s="2"/>
    </row>
    <row r="15" spans="1:8" x14ac:dyDescent="0.25">
      <c r="A15" s="89" t="s">
        <v>219</v>
      </c>
      <c r="B15" s="45">
        <v>11</v>
      </c>
      <c r="C15" s="17"/>
      <c r="D15" s="88"/>
      <c r="E15" s="103">
        <f t="shared" si="0"/>
        <v>0</v>
      </c>
      <c r="F15" s="45"/>
      <c r="G15" s="103">
        <f t="shared" si="1"/>
        <v>0</v>
      </c>
      <c r="H15" s="2"/>
    </row>
    <row r="16" spans="1:8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103">
        <f t="shared" si="1"/>
        <v>0</v>
      </c>
      <c r="H16" s="2" t="s">
        <v>45</v>
      </c>
    </row>
    <row r="17" spans="1:8" x14ac:dyDescent="0.25">
      <c r="A17" s="89" t="s">
        <v>11</v>
      </c>
      <c r="B17" s="45"/>
      <c r="C17" s="45"/>
      <c r="D17" s="88">
        <f>SUM(D5:D16)</f>
        <v>76500</v>
      </c>
      <c r="E17" s="88">
        <f>SUM(E5:E16)</f>
        <v>108900</v>
      </c>
      <c r="F17" s="45">
        <f>SUM(F5:F16)</f>
        <v>76500</v>
      </c>
      <c r="G17" s="45"/>
      <c r="H17" s="2"/>
    </row>
    <row r="18" spans="1:8" x14ac:dyDescent="0.25">
      <c r="A18" s="90"/>
      <c r="B18" s="81"/>
      <c r="C18" s="81"/>
      <c r="D18" s="91"/>
      <c r="E18" s="91"/>
      <c r="F18" s="81"/>
      <c r="G18" s="81"/>
      <c r="H18" s="2"/>
    </row>
    <row r="19" spans="1:8" ht="23.25" x14ac:dyDescent="0.35">
      <c r="A19" s="67" t="s">
        <v>119</v>
      </c>
      <c r="B19" s="2"/>
      <c r="C19" s="2"/>
      <c r="D19" s="2"/>
      <c r="E19" s="2"/>
      <c r="F19" s="77"/>
      <c r="G19" s="77"/>
      <c r="H19" s="2"/>
    </row>
    <row r="20" spans="1:8" ht="23.25" x14ac:dyDescent="0.35">
      <c r="A20" s="68" t="s">
        <v>120</v>
      </c>
      <c r="B20" s="68" t="s">
        <v>121</v>
      </c>
      <c r="C20" s="68" t="s">
        <v>122</v>
      </c>
      <c r="D20" s="68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8" x14ac:dyDescent="0.25">
      <c r="A21" s="45" t="s">
        <v>229</v>
      </c>
      <c r="B21" s="110">
        <f>D17</f>
        <v>76500</v>
      </c>
      <c r="C21" s="45"/>
      <c r="D21" s="45"/>
      <c r="E21" s="125" t="s">
        <v>229</v>
      </c>
      <c r="F21" s="125">
        <f>F17</f>
        <v>76500</v>
      </c>
      <c r="G21" s="116"/>
      <c r="H21" s="116"/>
    </row>
    <row r="22" spans="1:8" x14ac:dyDescent="0.25">
      <c r="A22" s="45"/>
      <c r="B22" s="69"/>
      <c r="C22" s="45"/>
      <c r="D22" s="45"/>
      <c r="E22" s="125" t="s">
        <v>189</v>
      </c>
      <c r="F22" s="117">
        <f>'FEB18'!H33</f>
        <v>-9500</v>
      </c>
      <c r="G22" s="116"/>
      <c r="H22" s="117"/>
    </row>
    <row r="23" spans="1:8" x14ac:dyDescent="0.25">
      <c r="A23" s="45" t="s">
        <v>189</v>
      </c>
      <c r="B23" s="69"/>
      <c r="C23" s="45"/>
      <c r="D23" s="45"/>
      <c r="E23" s="125"/>
      <c r="F23" s="116"/>
      <c r="G23" s="116"/>
      <c r="H23" s="117"/>
    </row>
    <row r="24" spans="1:8" x14ac:dyDescent="0.25">
      <c r="A24" s="45" t="s">
        <v>124</v>
      </c>
      <c r="B24" s="70">
        <v>0.08</v>
      </c>
      <c r="C24" s="110">
        <f>B21*B24</f>
        <v>6120</v>
      </c>
      <c r="D24" s="45"/>
      <c r="E24" s="125" t="s">
        <v>239</v>
      </c>
      <c r="F24" s="120">
        <v>0.08</v>
      </c>
      <c r="G24" s="116">
        <f>F24*B21</f>
        <v>6120</v>
      </c>
      <c r="H24" s="117"/>
    </row>
    <row r="25" spans="1:8" x14ac:dyDescent="0.25">
      <c r="A25" s="45" t="s">
        <v>175</v>
      </c>
      <c r="B25" s="110">
        <f>B21+B22+B23-C24</f>
        <v>70380</v>
      </c>
      <c r="C25" s="110"/>
      <c r="D25" s="45"/>
      <c r="E25" s="125" t="s">
        <v>175</v>
      </c>
      <c r="F25" s="117">
        <f>F21+F22</f>
        <v>67000</v>
      </c>
      <c r="G25" s="116"/>
      <c r="H25" s="120"/>
    </row>
    <row r="26" spans="1:8" x14ac:dyDescent="0.25">
      <c r="A26" s="71" t="s">
        <v>125</v>
      </c>
      <c r="B26" s="45"/>
      <c r="C26" s="110"/>
      <c r="D26" s="45"/>
      <c r="E26" s="132" t="s">
        <v>125</v>
      </c>
      <c r="F26" s="116"/>
      <c r="G26" s="116"/>
      <c r="H26" s="117"/>
    </row>
    <row r="27" spans="1:8" x14ac:dyDescent="0.25">
      <c r="A27" s="92" t="s">
        <v>200</v>
      </c>
      <c r="B27" s="45"/>
      <c r="C27" s="110">
        <f>D7+D9+D10+D16</f>
        <v>27500</v>
      </c>
      <c r="D27" s="45"/>
      <c r="E27" s="92" t="s">
        <v>200</v>
      </c>
      <c r="F27" s="116"/>
      <c r="G27" s="131">
        <f>C27</f>
        <v>27500</v>
      </c>
      <c r="H27" s="116"/>
    </row>
    <row r="28" spans="1:8" x14ac:dyDescent="0.25">
      <c r="A28" s="45" t="s">
        <v>133</v>
      </c>
      <c r="B28" s="45"/>
      <c r="C28" s="45">
        <v>1200</v>
      </c>
      <c r="D28" s="45"/>
      <c r="E28" s="116" t="s">
        <v>133</v>
      </c>
      <c r="F28" s="116"/>
      <c r="G28" s="116">
        <v>1200</v>
      </c>
      <c r="H28" s="116"/>
    </row>
    <row r="29" spans="1:8" x14ac:dyDescent="0.25">
      <c r="A29" s="100" t="s">
        <v>233</v>
      </c>
      <c r="B29" s="45"/>
      <c r="C29" s="75">
        <v>3000</v>
      </c>
      <c r="D29" s="45"/>
      <c r="E29" s="100" t="s">
        <v>209</v>
      </c>
      <c r="F29" s="45"/>
      <c r="G29" s="75">
        <v>3000</v>
      </c>
      <c r="H29" s="116"/>
    </row>
    <row r="30" spans="1:8" x14ac:dyDescent="0.25">
      <c r="A30" s="101" t="s">
        <v>230</v>
      </c>
      <c r="B30" s="45"/>
      <c r="C30" s="45">
        <v>19000</v>
      </c>
      <c r="D30" s="45"/>
      <c r="E30" s="101" t="s">
        <v>230</v>
      </c>
      <c r="F30" s="45"/>
      <c r="G30" s="45">
        <v>19000</v>
      </c>
      <c r="H30" s="116"/>
    </row>
    <row r="31" spans="1:8" s="2" customFormat="1" x14ac:dyDescent="0.25">
      <c r="A31" s="101" t="s">
        <v>231</v>
      </c>
      <c r="B31" s="45"/>
      <c r="C31" s="45">
        <v>4500</v>
      </c>
      <c r="D31" s="45"/>
      <c r="E31" s="101" t="s">
        <v>231</v>
      </c>
      <c r="F31" s="45"/>
      <c r="G31" s="45">
        <v>4500</v>
      </c>
      <c r="H31" s="116"/>
    </row>
    <row r="32" spans="1:8" x14ac:dyDescent="0.25">
      <c r="A32" s="101">
        <v>43171</v>
      </c>
      <c r="B32" s="45"/>
      <c r="C32" s="75">
        <v>19980</v>
      </c>
      <c r="D32" s="45"/>
      <c r="E32" s="101">
        <v>43171</v>
      </c>
      <c r="F32" s="45"/>
      <c r="G32" s="75">
        <v>19980</v>
      </c>
      <c r="H32" s="45"/>
    </row>
    <row r="33" spans="1:8" x14ac:dyDescent="0.25">
      <c r="A33" s="71" t="s">
        <v>11</v>
      </c>
      <c r="B33" s="111">
        <f>B25</f>
        <v>70380</v>
      </c>
      <c r="C33" s="111">
        <f>SUM(C27:C32)</f>
        <v>75180</v>
      </c>
      <c r="D33" s="111">
        <f>B33-C33</f>
        <v>-4800</v>
      </c>
      <c r="E33" s="71" t="s">
        <v>11</v>
      </c>
      <c r="F33" s="73">
        <f>F25</f>
        <v>67000</v>
      </c>
      <c r="G33" s="111">
        <f>SUM(G24:G32)</f>
        <v>81300</v>
      </c>
      <c r="H33" s="111">
        <f>F33-G33</f>
        <v>-14300</v>
      </c>
    </row>
    <row r="34" spans="1:8" x14ac:dyDescent="0.25">
      <c r="A34" s="2"/>
      <c r="B34" s="2"/>
      <c r="C34" s="2" t="s">
        <v>71</v>
      </c>
      <c r="D34" s="2"/>
      <c r="E34" s="2"/>
      <c r="F34" s="2"/>
      <c r="G34" s="81"/>
      <c r="H3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25" sqref="E25"/>
    </sheetView>
  </sheetViews>
  <sheetFormatPr defaultRowHeight="15" x14ac:dyDescent="0.25"/>
  <cols>
    <col min="1" max="1" width="15.42578125" customWidth="1"/>
    <col min="3" max="3" width="9.5703125" bestFit="1" customWidth="1"/>
    <col min="5" max="5" width="15.140625" customWidth="1"/>
    <col min="6" max="6" width="9.85546875" bestFit="1" customWidth="1"/>
  </cols>
  <sheetData>
    <row r="1" spans="1:8" ht="18.75" x14ac:dyDescent="0.3">
      <c r="A1" s="104"/>
      <c r="B1" s="106" t="s">
        <v>1</v>
      </c>
      <c r="C1" s="104"/>
      <c r="D1" s="104"/>
      <c r="E1" s="104"/>
      <c r="F1" s="104"/>
      <c r="G1" s="2"/>
      <c r="H1" s="2"/>
    </row>
    <row r="2" spans="1:8" ht="18.75" x14ac:dyDescent="0.3">
      <c r="A2" s="104"/>
      <c r="B2" s="106"/>
      <c r="C2" s="108" t="s">
        <v>225</v>
      </c>
      <c r="D2" s="104"/>
      <c r="E2" s="104"/>
      <c r="F2" s="104"/>
      <c r="G2" s="2"/>
      <c r="H2" s="2"/>
    </row>
    <row r="3" spans="1:8" ht="18.75" x14ac:dyDescent="0.3">
      <c r="A3" s="107"/>
      <c r="B3" s="109" t="s">
        <v>232</v>
      </c>
      <c r="C3" s="2"/>
      <c r="D3" s="104"/>
      <c r="E3" s="107"/>
      <c r="F3" s="104"/>
      <c r="G3" s="2"/>
      <c r="H3" s="2"/>
    </row>
    <row r="4" spans="1:8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  <c r="H4" s="2"/>
    </row>
    <row r="5" spans="1:8" x14ac:dyDescent="0.25">
      <c r="A5" s="89" t="s">
        <v>46</v>
      </c>
      <c r="B5" s="45">
        <v>1</v>
      </c>
      <c r="C5" s="10">
        <v>9500</v>
      </c>
      <c r="D5" s="88">
        <v>9500</v>
      </c>
      <c r="E5" s="103">
        <f>D5+C5</f>
        <v>19000</v>
      </c>
      <c r="F5" s="45">
        <v>9500</v>
      </c>
      <c r="G5" s="103">
        <f>E5-F5</f>
        <v>9500</v>
      </c>
      <c r="H5" s="2"/>
    </row>
    <row r="6" spans="1:8" x14ac:dyDescent="0.25">
      <c r="A6" s="89" t="s">
        <v>196</v>
      </c>
      <c r="B6" s="45">
        <v>2</v>
      </c>
      <c r="C6" s="10"/>
      <c r="D6" s="88"/>
      <c r="E6" s="103">
        <f t="shared" ref="E6:E16" si="0">D6+C6</f>
        <v>0</v>
      </c>
      <c r="F6" s="45"/>
      <c r="G6" s="103">
        <f t="shared" ref="G6:G16" si="1">E6-F6</f>
        <v>0</v>
      </c>
      <c r="H6" s="2"/>
    </row>
    <row r="7" spans="1:8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</row>
    <row r="8" spans="1:8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  <c r="H8" s="2"/>
    </row>
    <row r="9" spans="1:8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</row>
    <row r="10" spans="1:8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</row>
    <row r="11" spans="1:8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  <c r="H11" s="2"/>
    </row>
    <row r="12" spans="1:8" x14ac:dyDescent="0.25">
      <c r="A12" s="89" t="s">
        <v>218</v>
      </c>
      <c r="B12" s="45">
        <v>8</v>
      </c>
      <c r="C12" s="10"/>
      <c r="D12" s="88"/>
      <c r="E12" s="103">
        <f t="shared" si="0"/>
        <v>0</v>
      </c>
      <c r="F12" s="45"/>
      <c r="G12" s="103">
        <f t="shared" si="1"/>
        <v>0</v>
      </c>
      <c r="H12" s="2"/>
    </row>
    <row r="13" spans="1:8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  <c r="H13" s="2"/>
    </row>
    <row r="14" spans="1:8" x14ac:dyDescent="0.25">
      <c r="A14" s="89" t="s">
        <v>219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  <c r="H14" s="2"/>
    </row>
    <row r="15" spans="1:8" x14ac:dyDescent="0.25">
      <c r="A15" s="89" t="s">
        <v>219</v>
      </c>
      <c r="B15" s="45">
        <v>11</v>
      </c>
      <c r="C15" s="17"/>
      <c r="D15" s="88"/>
      <c r="E15" s="103">
        <f t="shared" si="0"/>
        <v>0</v>
      </c>
      <c r="F15" s="45"/>
      <c r="G15" s="103">
        <f t="shared" si="1"/>
        <v>0</v>
      </c>
      <c r="H15" s="2"/>
    </row>
    <row r="16" spans="1:8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103">
        <f t="shared" si="1"/>
        <v>0</v>
      </c>
      <c r="H16" s="2" t="s">
        <v>45</v>
      </c>
    </row>
    <row r="17" spans="1:8" x14ac:dyDescent="0.25">
      <c r="A17" s="89" t="s">
        <v>11</v>
      </c>
      <c r="B17" s="45"/>
      <c r="C17" s="45"/>
      <c r="D17" s="112">
        <f>SUM(D5:D16)</f>
        <v>57500</v>
      </c>
      <c r="E17" s="112">
        <f>SUM(E5:E16)</f>
        <v>67000</v>
      </c>
      <c r="F17" s="45">
        <f>SUM(F5:F16)</f>
        <v>57500</v>
      </c>
      <c r="G17" s="45"/>
      <c r="H17" s="2"/>
    </row>
    <row r="18" spans="1:8" x14ac:dyDescent="0.25">
      <c r="A18" s="90"/>
      <c r="B18" s="81"/>
      <c r="C18" s="81"/>
      <c r="D18" s="91"/>
      <c r="E18" s="91"/>
      <c r="F18" s="81"/>
      <c r="G18" s="81"/>
      <c r="H18" s="2"/>
    </row>
    <row r="19" spans="1:8" ht="23.25" x14ac:dyDescent="0.35">
      <c r="A19" s="67" t="s">
        <v>119</v>
      </c>
      <c r="B19" s="2"/>
      <c r="C19" s="2"/>
      <c r="D19" s="2"/>
      <c r="E19" s="2"/>
      <c r="F19" s="77"/>
      <c r="G19" s="77"/>
      <c r="H19" s="2"/>
    </row>
    <row r="20" spans="1:8" ht="18.75" x14ac:dyDescent="0.3">
      <c r="A20" s="113" t="s">
        <v>120</v>
      </c>
      <c r="B20" s="113" t="s">
        <v>121</v>
      </c>
      <c r="C20" s="113" t="s">
        <v>122</v>
      </c>
      <c r="D20" s="113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8" x14ac:dyDescent="0.25">
      <c r="A21" s="45" t="s">
        <v>234</v>
      </c>
      <c r="B21" s="110">
        <f>D17</f>
        <v>57500</v>
      </c>
      <c r="C21" s="45"/>
      <c r="D21" s="45"/>
      <c r="E21" s="125" t="s">
        <v>234</v>
      </c>
      <c r="F21" s="125">
        <f>F17</f>
        <v>57500</v>
      </c>
      <c r="G21" s="116"/>
      <c r="H21" s="116"/>
    </row>
    <row r="22" spans="1:8" x14ac:dyDescent="0.25">
      <c r="A22" s="45" t="s">
        <v>189</v>
      </c>
      <c r="B22" s="69">
        <f>MARCH!D33</f>
        <v>-4800</v>
      </c>
      <c r="C22" s="45"/>
      <c r="D22" s="45"/>
      <c r="E22" s="125" t="s">
        <v>189</v>
      </c>
      <c r="F22" s="117">
        <f>MARCH!H33</f>
        <v>-14300</v>
      </c>
      <c r="G22" s="116"/>
      <c r="H22" s="117"/>
    </row>
    <row r="23" spans="1:8" x14ac:dyDescent="0.25">
      <c r="A23" s="45" t="s">
        <v>124</v>
      </c>
      <c r="B23" s="70">
        <v>0.08</v>
      </c>
      <c r="C23" s="110">
        <f>B21*B23</f>
        <v>4600</v>
      </c>
      <c r="D23" s="45"/>
      <c r="E23" s="125" t="s">
        <v>239</v>
      </c>
      <c r="F23" s="120">
        <v>0.08</v>
      </c>
      <c r="G23" s="116">
        <f>F23*B21</f>
        <v>4600</v>
      </c>
      <c r="H23" s="117"/>
    </row>
    <row r="24" spans="1:8" x14ac:dyDescent="0.25">
      <c r="A24" s="45" t="s">
        <v>175</v>
      </c>
      <c r="B24" s="110">
        <f>B21+B22</f>
        <v>52700</v>
      </c>
      <c r="C24" s="110"/>
      <c r="D24" s="45"/>
      <c r="E24" s="125" t="s">
        <v>175</v>
      </c>
      <c r="F24" s="117">
        <f>F21+F22</f>
        <v>43200</v>
      </c>
      <c r="G24" s="116"/>
      <c r="H24" s="117"/>
    </row>
    <row r="25" spans="1:8" x14ac:dyDescent="0.25">
      <c r="A25" s="71" t="s">
        <v>125</v>
      </c>
      <c r="B25" s="45"/>
      <c r="C25" s="110"/>
      <c r="D25" s="45"/>
      <c r="E25" s="132" t="s">
        <v>125</v>
      </c>
      <c r="F25" s="116"/>
      <c r="G25" s="116"/>
      <c r="H25" s="120"/>
    </row>
    <row r="26" spans="1:8" x14ac:dyDescent="0.25">
      <c r="A26" s="92" t="s">
        <v>200</v>
      </c>
      <c r="B26" s="45"/>
      <c r="C26" s="110">
        <f>D7+D9+D10+D16</f>
        <v>27500</v>
      </c>
      <c r="D26" s="45"/>
      <c r="E26" s="92" t="s">
        <v>200</v>
      </c>
      <c r="F26" s="116"/>
      <c r="G26" s="131">
        <f>C26</f>
        <v>27500</v>
      </c>
      <c r="H26" s="117"/>
    </row>
    <row r="27" spans="1:8" x14ac:dyDescent="0.25">
      <c r="A27" s="45" t="s">
        <v>133</v>
      </c>
      <c r="B27" s="45"/>
      <c r="C27" s="45">
        <v>1200</v>
      </c>
      <c r="D27" s="45"/>
      <c r="E27" s="116" t="s">
        <v>133</v>
      </c>
      <c r="F27" s="116"/>
      <c r="G27" s="116">
        <v>1200</v>
      </c>
      <c r="H27" s="116"/>
    </row>
    <row r="28" spans="1:8" x14ac:dyDescent="0.25">
      <c r="A28" s="100" t="s">
        <v>233</v>
      </c>
      <c r="B28" s="45"/>
      <c r="C28" s="75">
        <v>3000</v>
      </c>
      <c r="D28" s="45"/>
      <c r="E28" s="100" t="s">
        <v>209</v>
      </c>
      <c r="F28" s="45"/>
      <c r="G28" s="75">
        <v>3000</v>
      </c>
      <c r="H28" s="116"/>
    </row>
    <row r="29" spans="1:8" x14ac:dyDescent="0.25">
      <c r="A29" s="101">
        <v>43200</v>
      </c>
      <c r="B29" s="45"/>
      <c r="C29" s="45">
        <v>3040</v>
      </c>
      <c r="D29" s="45"/>
      <c r="E29" s="101">
        <v>43200</v>
      </c>
      <c r="F29" s="45"/>
      <c r="G29" s="45">
        <v>3040</v>
      </c>
      <c r="H29" s="116"/>
    </row>
    <row r="30" spans="1:8" x14ac:dyDescent="0.25">
      <c r="A30" s="101">
        <v>43202</v>
      </c>
      <c r="B30" s="45"/>
      <c r="C30" s="45">
        <v>13000</v>
      </c>
      <c r="D30" s="45"/>
      <c r="E30" s="101">
        <v>43202</v>
      </c>
      <c r="F30" s="45"/>
      <c r="G30" s="45">
        <v>13000</v>
      </c>
      <c r="H30" s="116"/>
    </row>
    <row r="31" spans="1:8" x14ac:dyDescent="0.25">
      <c r="A31" s="101"/>
      <c r="B31" s="45"/>
      <c r="C31" s="75"/>
      <c r="D31" s="45"/>
      <c r="E31" s="101"/>
      <c r="F31" s="45"/>
      <c r="G31" s="75"/>
      <c r="H31" s="116"/>
    </row>
    <row r="32" spans="1:8" x14ac:dyDescent="0.25">
      <c r="A32" s="71" t="s">
        <v>11</v>
      </c>
      <c r="B32" s="111">
        <f>B24</f>
        <v>52700</v>
      </c>
      <c r="C32" s="111">
        <f>SUM(C23:C31)</f>
        <v>52340</v>
      </c>
      <c r="D32" s="111">
        <f>B32-C32</f>
        <v>360</v>
      </c>
      <c r="E32" s="71" t="s">
        <v>11</v>
      </c>
      <c r="F32" s="73">
        <f>F24</f>
        <v>43200</v>
      </c>
      <c r="G32" s="111">
        <f>SUM(G23:G31)</f>
        <v>52340</v>
      </c>
      <c r="H32" s="111">
        <f>F32-G32</f>
        <v>-9140</v>
      </c>
    </row>
    <row r="33" spans="1:4" x14ac:dyDescent="0.25">
      <c r="A33" s="2"/>
      <c r="B33" s="2"/>
      <c r="C33" s="2" t="s">
        <v>71</v>
      </c>
      <c r="D33" s="2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E29" sqref="E29"/>
    </sheetView>
  </sheetViews>
  <sheetFormatPr defaultRowHeight="15" x14ac:dyDescent="0.25"/>
  <cols>
    <col min="1" max="1" width="15.28515625" customWidth="1"/>
    <col min="5" max="5" width="12.42578125" customWidth="1"/>
  </cols>
  <sheetData>
    <row r="1" spans="1:8" ht="18.75" x14ac:dyDescent="0.3">
      <c r="A1" s="104"/>
      <c r="B1" s="106" t="s">
        <v>1</v>
      </c>
      <c r="C1" s="104"/>
      <c r="D1" s="104"/>
      <c r="E1" s="104"/>
      <c r="F1" s="104"/>
      <c r="G1" s="2"/>
      <c r="H1" s="2"/>
    </row>
    <row r="2" spans="1:8" ht="18.75" x14ac:dyDescent="0.3">
      <c r="A2" s="104"/>
      <c r="B2" s="106"/>
      <c r="C2" s="108" t="s">
        <v>225</v>
      </c>
      <c r="D2" s="104"/>
      <c r="E2" s="104"/>
      <c r="F2" s="104"/>
      <c r="G2" s="2"/>
      <c r="H2" s="2"/>
    </row>
    <row r="3" spans="1:8" ht="18.75" x14ac:dyDescent="0.3">
      <c r="A3" s="107"/>
      <c r="B3" s="109" t="s">
        <v>236</v>
      </c>
      <c r="C3" s="2"/>
      <c r="D3" s="104"/>
      <c r="E3" s="107"/>
      <c r="F3" s="104"/>
      <c r="G3" s="2"/>
      <c r="H3" s="2"/>
    </row>
    <row r="4" spans="1:8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  <c r="H4" s="2"/>
    </row>
    <row r="5" spans="1:8" x14ac:dyDescent="0.25">
      <c r="A5" s="89" t="s">
        <v>46</v>
      </c>
      <c r="B5" s="45">
        <v>1</v>
      </c>
      <c r="C5" s="114">
        <v>9500</v>
      </c>
      <c r="D5" s="88">
        <v>9500</v>
      </c>
      <c r="E5" s="103">
        <f>D5+C5</f>
        <v>19000</v>
      </c>
      <c r="F5" s="45">
        <v>9500</v>
      </c>
      <c r="G5" s="103">
        <f>E5-F5</f>
        <v>9500</v>
      </c>
      <c r="H5" s="2"/>
    </row>
    <row r="6" spans="1:8" x14ac:dyDescent="0.25">
      <c r="A6" s="89" t="s">
        <v>196</v>
      </c>
      <c r="B6" s="45">
        <v>2</v>
      </c>
      <c r="C6" s="10"/>
      <c r="D6" s="88"/>
      <c r="E6" s="103">
        <f t="shared" ref="E6:E16" si="0">D6+C6</f>
        <v>0</v>
      </c>
      <c r="F6" s="45"/>
      <c r="G6" s="103">
        <f t="shared" ref="G6:G16" si="1">E6-F6</f>
        <v>0</v>
      </c>
      <c r="H6" s="2"/>
    </row>
    <row r="7" spans="1:8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</row>
    <row r="8" spans="1:8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  <c r="H8" s="2"/>
    </row>
    <row r="9" spans="1:8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</row>
    <row r="10" spans="1:8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</row>
    <row r="11" spans="1:8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  <c r="H11" s="2"/>
    </row>
    <row r="12" spans="1:8" x14ac:dyDescent="0.25">
      <c r="A12" s="89" t="s">
        <v>218</v>
      </c>
      <c r="B12" s="45">
        <v>8</v>
      </c>
      <c r="C12" s="10"/>
      <c r="D12" s="88"/>
      <c r="E12" s="103">
        <f t="shared" si="0"/>
        <v>0</v>
      </c>
      <c r="F12" s="45"/>
      <c r="G12" s="103">
        <f t="shared" si="1"/>
        <v>0</v>
      </c>
      <c r="H12" s="2"/>
    </row>
    <row r="13" spans="1:8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  <c r="H13" s="2"/>
    </row>
    <row r="14" spans="1:8" x14ac:dyDescent="0.25">
      <c r="A14" s="89" t="s">
        <v>219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  <c r="H14" s="2"/>
    </row>
    <row r="15" spans="1:8" x14ac:dyDescent="0.25">
      <c r="A15" s="89" t="s">
        <v>219</v>
      </c>
      <c r="B15" s="45">
        <v>11</v>
      </c>
      <c r="C15" s="17"/>
      <c r="D15" s="88"/>
      <c r="E15" s="103">
        <f t="shared" si="0"/>
        <v>0</v>
      </c>
      <c r="F15" s="45"/>
      <c r="G15" s="103">
        <f t="shared" si="1"/>
        <v>0</v>
      </c>
      <c r="H15" s="2"/>
    </row>
    <row r="16" spans="1:8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103">
        <f t="shared" si="1"/>
        <v>0</v>
      </c>
      <c r="H16" s="2" t="s">
        <v>45</v>
      </c>
    </row>
    <row r="17" spans="1:11" x14ac:dyDescent="0.25">
      <c r="A17" s="89" t="s">
        <v>11</v>
      </c>
      <c r="B17" s="45"/>
      <c r="C17" s="45"/>
      <c r="D17" s="112">
        <f>SUM(D5:D16)</f>
        <v>57500</v>
      </c>
      <c r="E17" s="112">
        <f>SUM(E5:E16)</f>
        <v>67000</v>
      </c>
      <c r="F17" s="45">
        <f>SUM(F5:F16)</f>
        <v>57500</v>
      </c>
      <c r="G17" s="45"/>
      <c r="H17" s="2"/>
    </row>
    <row r="18" spans="1:11" x14ac:dyDescent="0.25">
      <c r="A18" s="90"/>
      <c r="B18" s="81"/>
      <c r="C18" s="81"/>
      <c r="D18" s="91"/>
      <c r="E18" s="91"/>
      <c r="F18" s="81"/>
      <c r="G18" s="81"/>
      <c r="H18" s="2"/>
    </row>
    <row r="19" spans="1:11" ht="23.25" x14ac:dyDescent="0.35">
      <c r="A19" s="67" t="s">
        <v>119</v>
      </c>
      <c r="B19" s="2"/>
      <c r="C19" s="2"/>
      <c r="D19" s="2"/>
      <c r="E19" s="2"/>
      <c r="F19" s="77"/>
      <c r="G19" s="77"/>
      <c r="H19" s="2"/>
    </row>
    <row r="20" spans="1:11" ht="18.75" x14ac:dyDescent="0.3">
      <c r="A20" s="113" t="s">
        <v>120</v>
      </c>
      <c r="B20" s="113" t="s">
        <v>121</v>
      </c>
      <c r="C20" s="113" t="s">
        <v>122</v>
      </c>
      <c r="D20" s="113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11" x14ac:dyDescent="0.25">
      <c r="A21" s="45" t="s">
        <v>235</v>
      </c>
      <c r="B21" s="110">
        <f>D17</f>
        <v>57500</v>
      </c>
      <c r="C21" s="45"/>
      <c r="D21" s="45"/>
      <c r="E21" s="125" t="s">
        <v>235</v>
      </c>
      <c r="F21" s="125">
        <f>F17</f>
        <v>57500</v>
      </c>
      <c r="G21" s="116"/>
      <c r="H21" s="116"/>
    </row>
    <row r="22" spans="1:11" x14ac:dyDescent="0.25">
      <c r="A22" s="45" t="s">
        <v>189</v>
      </c>
      <c r="B22" s="69">
        <f>APRL!D32</f>
        <v>360</v>
      </c>
      <c r="C22" s="45"/>
      <c r="D22" s="45"/>
      <c r="E22" s="125" t="s">
        <v>189</v>
      </c>
      <c r="F22" s="131">
        <f>APRL!H32</f>
        <v>-9140</v>
      </c>
      <c r="G22" s="116"/>
      <c r="H22" s="117"/>
    </row>
    <row r="23" spans="1:11" x14ac:dyDescent="0.25">
      <c r="A23" s="45" t="s">
        <v>124</v>
      </c>
      <c r="B23" s="70">
        <v>0.08</v>
      </c>
      <c r="C23" s="110">
        <f>B21*B23</f>
        <v>4600</v>
      </c>
      <c r="D23" s="45"/>
      <c r="E23" s="125" t="s">
        <v>239</v>
      </c>
      <c r="F23" s="120">
        <v>0.08</v>
      </c>
      <c r="G23" s="116">
        <f>F23*B21</f>
        <v>4600</v>
      </c>
      <c r="H23" s="117"/>
    </row>
    <row r="24" spans="1:11" x14ac:dyDescent="0.25">
      <c r="A24" s="45" t="s">
        <v>175</v>
      </c>
      <c r="B24" s="110">
        <f>B21+B22</f>
        <v>57860</v>
      </c>
      <c r="C24" s="110"/>
      <c r="D24" s="45"/>
      <c r="E24" s="125" t="s">
        <v>175</v>
      </c>
      <c r="F24" s="117">
        <f>F21+F22</f>
        <v>48360</v>
      </c>
      <c r="G24" s="116"/>
      <c r="H24" s="117"/>
    </row>
    <row r="25" spans="1:11" x14ac:dyDescent="0.25">
      <c r="A25" s="71" t="s">
        <v>125</v>
      </c>
      <c r="B25" s="45"/>
      <c r="C25" s="110"/>
      <c r="D25" s="45"/>
      <c r="E25" s="132" t="s">
        <v>125</v>
      </c>
      <c r="F25" s="116"/>
      <c r="G25" s="116"/>
      <c r="H25" s="120"/>
    </row>
    <row r="26" spans="1:11" x14ac:dyDescent="0.25">
      <c r="A26" s="92" t="s">
        <v>200</v>
      </c>
      <c r="B26" s="45"/>
      <c r="C26" s="110">
        <f>D7+D9+D10+D16</f>
        <v>27500</v>
      </c>
      <c r="D26" s="45"/>
      <c r="E26" s="92" t="s">
        <v>200</v>
      </c>
      <c r="F26" s="116"/>
      <c r="G26" s="131">
        <f>C26</f>
        <v>27500</v>
      </c>
      <c r="H26" s="117"/>
    </row>
    <row r="27" spans="1:11" x14ac:dyDescent="0.25">
      <c r="A27" s="45" t="s">
        <v>133</v>
      </c>
      <c r="B27" s="45"/>
      <c r="C27" s="45">
        <v>800</v>
      </c>
      <c r="D27" s="45"/>
      <c r="E27" s="116" t="s">
        <v>133</v>
      </c>
      <c r="F27" s="116"/>
      <c r="G27" s="116">
        <v>800</v>
      </c>
      <c r="H27" s="116"/>
      <c r="K27">
        <v>1840</v>
      </c>
    </row>
    <row r="28" spans="1:11" x14ac:dyDescent="0.25">
      <c r="A28" s="100" t="s">
        <v>233</v>
      </c>
      <c r="B28" s="45"/>
      <c r="C28" s="75">
        <v>3000</v>
      </c>
      <c r="D28" s="45"/>
      <c r="E28" s="100" t="s">
        <v>209</v>
      </c>
      <c r="F28" s="45"/>
      <c r="G28" s="75">
        <v>3000</v>
      </c>
      <c r="H28" s="116"/>
      <c r="K28">
        <v>4000</v>
      </c>
    </row>
    <row r="29" spans="1:11" x14ac:dyDescent="0.25">
      <c r="A29" s="101">
        <v>43232</v>
      </c>
      <c r="B29" s="45"/>
      <c r="C29" s="45">
        <v>21900</v>
      </c>
      <c r="D29" s="45"/>
      <c r="E29" s="101">
        <v>43232</v>
      </c>
      <c r="F29" s="45"/>
      <c r="G29" s="45">
        <v>21900</v>
      </c>
      <c r="H29" s="45"/>
      <c r="K29">
        <v>1260</v>
      </c>
    </row>
    <row r="30" spans="1:11" x14ac:dyDescent="0.25">
      <c r="A30" s="101" t="s">
        <v>242</v>
      </c>
      <c r="B30" s="45"/>
      <c r="C30" s="45">
        <v>1840</v>
      </c>
      <c r="D30" s="45"/>
      <c r="E30" s="101" t="s">
        <v>242</v>
      </c>
      <c r="F30" s="45"/>
      <c r="G30" s="45">
        <v>1840</v>
      </c>
      <c r="H30" s="116"/>
      <c r="K30">
        <f>SUM(K27:K29)</f>
        <v>7100</v>
      </c>
    </row>
    <row r="31" spans="1:11" s="2" customFormat="1" x14ac:dyDescent="0.25">
      <c r="A31" s="101" t="s">
        <v>243</v>
      </c>
      <c r="B31" s="45"/>
      <c r="C31" s="45">
        <v>4000</v>
      </c>
      <c r="D31" s="45"/>
      <c r="E31" s="101" t="s">
        <v>243</v>
      </c>
      <c r="F31" s="45"/>
      <c r="G31" s="45">
        <v>4000</v>
      </c>
      <c r="H31" s="116"/>
    </row>
    <row r="32" spans="1:11" s="2" customFormat="1" x14ac:dyDescent="0.25">
      <c r="A32" s="101" t="s">
        <v>244</v>
      </c>
      <c r="B32" s="45"/>
      <c r="C32" s="45">
        <v>1260</v>
      </c>
      <c r="D32" s="45"/>
      <c r="E32" s="101" t="s">
        <v>244</v>
      </c>
      <c r="F32" s="45"/>
      <c r="G32" s="45">
        <v>1260</v>
      </c>
      <c r="H32" s="116"/>
    </row>
    <row r="33" spans="1:8" x14ac:dyDescent="0.25">
      <c r="A33" s="101"/>
      <c r="B33" s="45"/>
      <c r="C33" s="75"/>
      <c r="D33" s="45"/>
      <c r="E33" s="101"/>
      <c r="F33" s="45"/>
      <c r="G33" s="75"/>
      <c r="H33" s="116"/>
    </row>
    <row r="34" spans="1:8" x14ac:dyDescent="0.25">
      <c r="A34" s="71" t="s">
        <v>11</v>
      </c>
      <c r="B34" s="111">
        <f>B24</f>
        <v>57860</v>
      </c>
      <c r="C34" s="111">
        <f>SUM(C23:C33)</f>
        <v>64900</v>
      </c>
      <c r="D34" s="111">
        <f>B34-C34</f>
        <v>-7040</v>
      </c>
      <c r="E34" s="71" t="s">
        <v>11</v>
      </c>
      <c r="F34" s="73">
        <f>F24</f>
        <v>48360</v>
      </c>
      <c r="G34" s="111">
        <f>SUM(G23:G33)</f>
        <v>64900</v>
      </c>
      <c r="H34" s="111">
        <f>F34-G34</f>
        <v>-16540</v>
      </c>
    </row>
    <row r="35" spans="1:8" x14ac:dyDescent="0.25">
      <c r="A35" s="2"/>
      <c r="B35" s="2"/>
      <c r="C35" s="2" t="s">
        <v>71</v>
      </c>
      <c r="D35" s="2"/>
      <c r="E35" s="2"/>
      <c r="F35" s="2"/>
      <c r="G35" s="81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Normal="100" workbookViewId="0">
      <selection activeCell="A13" sqref="A13"/>
    </sheetView>
  </sheetViews>
  <sheetFormatPr defaultRowHeight="15" x14ac:dyDescent="0.25"/>
  <cols>
    <col min="1" max="1" width="13.5703125" customWidth="1"/>
    <col min="5" max="5" width="12" customWidth="1"/>
  </cols>
  <sheetData>
    <row r="1" spans="1:8" ht="18.75" x14ac:dyDescent="0.3">
      <c r="A1" s="104"/>
      <c r="B1" s="106" t="s">
        <v>1</v>
      </c>
      <c r="C1" s="104"/>
      <c r="D1" s="104"/>
      <c r="E1" s="104"/>
      <c r="F1" s="104"/>
      <c r="G1" s="2"/>
      <c r="H1" s="2"/>
    </row>
    <row r="2" spans="1:8" ht="18.75" x14ac:dyDescent="0.3">
      <c r="A2" s="104"/>
      <c r="B2" s="106"/>
      <c r="C2" s="108" t="s">
        <v>225</v>
      </c>
      <c r="D2" s="104"/>
      <c r="E2" s="104"/>
      <c r="F2" s="104"/>
      <c r="G2" s="2"/>
      <c r="H2" s="2"/>
    </row>
    <row r="3" spans="1:8" ht="18.75" x14ac:dyDescent="0.3">
      <c r="A3" s="107"/>
      <c r="B3" s="109" t="s">
        <v>245</v>
      </c>
      <c r="C3" s="2"/>
      <c r="D3" s="104"/>
      <c r="E3" s="107"/>
      <c r="F3" s="104"/>
      <c r="G3" s="2"/>
      <c r="H3" s="2"/>
    </row>
    <row r="4" spans="1:8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  <c r="H4" s="2"/>
    </row>
    <row r="5" spans="1:8" x14ac:dyDescent="0.25">
      <c r="A5" s="89" t="s">
        <v>46</v>
      </c>
      <c r="B5" s="45">
        <v>1</v>
      </c>
      <c r="C5" s="114">
        <v>9500</v>
      </c>
      <c r="D5" s="88">
        <v>9500</v>
      </c>
      <c r="E5" s="103">
        <f>D5+C5</f>
        <v>19000</v>
      </c>
      <c r="F5" s="45">
        <v>9500</v>
      </c>
      <c r="G5" s="103">
        <f>E5-F5</f>
        <v>9500</v>
      </c>
      <c r="H5" s="2"/>
    </row>
    <row r="6" spans="1:8" x14ac:dyDescent="0.25">
      <c r="A6" s="89" t="s">
        <v>196</v>
      </c>
      <c r="B6" s="45">
        <v>2</v>
      </c>
      <c r="C6" s="10"/>
      <c r="D6" s="88"/>
      <c r="E6" s="103">
        <f t="shared" ref="E6:E16" si="0">D6+C6</f>
        <v>0</v>
      </c>
      <c r="F6" s="45"/>
      <c r="G6" s="103">
        <f t="shared" ref="G6:G16" si="1">E6-F6</f>
        <v>0</v>
      </c>
      <c r="H6" s="2"/>
    </row>
    <row r="7" spans="1:8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</row>
    <row r="8" spans="1:8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  <c r="H8" s="2"/>
    </row>
    <row r="9" spans="1:8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</row>
    <row r="10" spans="1:8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</row>
    <row r="11" spans="1:8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  <c r="H11" s="2"/>
    </row>
    <row r="12" spans="1:8" x14ac:dyDescent="0.25">
      <c r="A12" s="89" t="s">
        <v>219</v>
      </c>
      <c r="B12" s="45">
        <v>8</v>
      </c>
      <c r="C12" s="10"/>
      <c r="D12" s="88"/>
      <c r="E12" s="103">
        <f t="shared" si="0"/>
        <v>0</v>
      </c>
      <c r="F12" s="45"/>
      <c r="G12" s="103">
        <f t="shared" si="1"/>
        <v>0</v>
      </c>
      <c r="H12" s="2"/>
    </row>
    <row r="13" spans="1:8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  <c r="H13" s="2"/>
    </row>
    <row r="14" spans="1:8" x14ac:dyDescent="0.25">
      <c r="A14" s="89" t="s">
        <v>247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  <c r="H14" s="2"/>
    </row>
    <row r="15" spans="1:8" x14ac:dyDescent="0.25">
      <c r="A15" s="89" t="s">
        <v>219</v>
      </c>
      <c r="B15" s="45">
        <v>11</v>
      </c>
      <c r="C15" s="17"/>
      <c r="D15" s="88"/>
      <c r="E15" s="103">
        <f t="shared" si="0"/>
        <v>0</v>
      </c>
      <c r="F15" s="45"/>
      <c r="G15" s="103">
        <f t="shared" si="1"/>
        <v>0</v>
      </c>
      <c r="H15" s="2"/>
    </row>
    <row r="16" spans="1:8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103">
        <f t="shared" si="1"/>
        <v>0</v>
      </c>
      <c r="H16" s="2" t="s">
        <v>45</v>
      </c>
    </row>
    <row r="17" spans="1:8" x14ac:dyDescent="0.25">
      <c r="A17" s="89" t="s">
        <v>11</v>
      </c>
      <c r="B17" s="45"/>
      <c r="C17" s="45"/>
      <c r="D17" s="112">
        <f>SUM(D5:D16)</f>
        <v>57500</v>
      </c>
      <c r="E17" s="112">
        <f>SUM(E5:E16)</f>
        <v>67000</v>
      </c>
      <c r="F17" s="45">
        <f>SUM(F5:F16)</f>
        <v>57500</v>
      </c>
      <c r="G17" s="45"/>
      <c r="H17" s="2"/>
    </row>
    <row r="18" spans="1:8" x14ac:dyDescent="0.25">
      <c r="A18" s="90"/>
      <c r="B18" s="81"/>
      <c r="C18" s="81"/>
      <c r="D18" s="91"/>
      <c r="E18" s="91"/>
      <c r="F18" s="81"/>
      <c r="G18" s="81"/>
      <c r="H18" s="2"/>
    </row>
    <row r="19" spans="1:8" ht="23.25" x14ac:dyDescent="0.35">
      <c r="A19" s="67" t="s">
        <v>119</v>
      </c>
      <c r="B19" s="2"/>
      <c r="C19" s="2"/>
      <c r="D19" s="2"/>
      <c r="E19" s="2"/>
      <c r="F19" s="77"/>
      <c r="G19" s="77"/>
      <c r="H19" s="2"/>
    </row>
    <row r="20" spans="1:8" ht="18.75" x14ac:dyDescent="0.3">
      <c r="A20" s="113" t="s">
        <v>120</v>
      </c>
      <c r="B20" s="113" t="s">
        <v>121</v>
      </c>
      <c r="C20" s="113" t="s">
        <v>122</v>
      </c>
      <c r="D20" s="113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8" x14ac:dyDescent="0.25">
      <c r="A21" s="45" t="s">
        <v>246</v>
      </c>
      <c r="B21" s="110">
        <f>D17</f>
        <v>57500</v>
      </c>
      <c r="C21" s="45"/>
      <c r="D21" s="45"/>
      <c r="E21" s="125" t="s">
        <v>246</v>
      </c>
      <c r="F21" s="125">
        <f>F17</f>
        <v>57500</v>
      </c>
      <c r="G21" s="116"/>
      <c r="H21" s="116"/>
    </row>
    <row r="22" spans="1:8" x14ac:dyDescent="0.25">
      <c r="A22" s="45" t="s">
        <v>189</v>
      </c>
      <c r="B22" s="69">
        <f>'MAY18'!D34</f>
        <v>-7040</v>
      </c>
      <c r="C22" s="45"/>
      <c r="D22" s="45"/>
      <c r="E22" s="125" t="s">
        <v>189</v>
      </c>
      <c r="F22" s="131">
        <f>'MAY18'!H34</f>
        <v>-16540</v>
      </c>
      <c r="G22" s="116"/>
      <c r="H22" s="117"/>
    </row>
    <row r="23" spans="1:8" x14ac:dyDescent="0.25">
      <c r="A23" s="45" t="s">
        <v>124</v>
      </c>
      <c r="B23" s="70">
        <v>0.08</v>
      </c>
      <c r="C23" s="110">
        <f>B21*B23</f>
        <v>4600</v>
      </c>
      <c r="D23" s="45"/>
      <c r="E23" s="125" t="s">
        <v>239</v>
      </c>
      <c r="F23" s="120">
        <v>0.08</v>
      </c>
      <c r="G23" s="116">
        <f>F23*B21</f>
        <v>4600</v>
      </c>
      <c r="H23" s="117"/>
    </row>
    <row r="24" spans="1:8" x14ac:dyDescent="0.25">
      <c r="A24" s="45" t="s">
        <v>175</v>
      </c>
      <c r="B24" s="110">
        <f>B21+B22</f>
        <v>50460</v>
      </c>
      <c r="C24" s="110"/>
      <c r="D24" s="45"/>
      <c r="E24" s="125" t="s">
        <v>175</v>
      </c>
      <c r="F24" s="131">
        <f>F21+F22</f>
        <v>40960</v>
      </c>
      <c r="G24" s="116"/>
      <c r="H24" s="117"/>
    </row>
    <row r="25" spans="1:8" x14ac:dyDescent="0.25">
      <c r="A25" s="71" t="s">
        <v>125</v>
      </c>
      <c r="B25" s="45"/>
      <c r="C25" s="110"/>
      <c r="D25" s="45"/>
      <c r="E25" s="132" t="s">
        <v>125</v>
      </c>
      <c r="F25" s="116"/>
      <c r="G25" s="116"/>
      <c r="H25" s="120"/>
    </row>
    <row r="26" spans="1:8" x14ac:dyDescent="0.25">
      <c r="A26" s="92" t="s">
        <v>200</v>
      </c>
      <c r="B26" s="45"/>
      <c r="C26" s="110">
        <f>D7+D9+D10+D16</f>
        <v>27500</v>
      </c>
      <c r="D26" s="45"/>
      <c r="E26" s="92" t="s">
        <v>200</v>
      </c>
      <c r="F26" s="116"/>
      <c r="G26" s="131">
        <f>C26</f>
        <v>27500</v>
      </c>
      <c r="H26" s="117"/>
    </row>
    <row r="27" spans="1:8" x14ac:dyDescent="0.25">
      <c r="A27" s="101">
        <v>43263</v>
      </c>
      <c r="B27" s="45"/>
      <c r="C27" s="45">
        <v>18360</v>
      </c>
      <c r="D27" s="45"/>
      <c r="E27" s="126">
        <v>43263</v>
      </c>
      <c r="F27" s="116"/>
      <c r="G27" s="116">
        <v>18360</v>
      </c>
      <c r="H27" s="116"/>
    </row>
    <row r="28" spans="1:8" x14ac:dyDescent="0.25">
      <c r="A28" s="100"/>
      <c r="B28" s="45"/>
      <c r="C28" s="75"/>
      <c r="D28" s="45"/>
      <c r="E28" s="100"/>
      <c r="F28" s="45"/>
      <c r="G28" s="75"/>
      <c r="H28" s="116"/>
    </row>
    <row r="29" spans="1:8" x14ac:dyDescent="0.25">
      <c r="A29" s="101"/>
      <c r="B29" s="45"/>
      <c r="C29" s="45"/>
      <c r="D29" s="45"/>
      <c r="E29" s="101"/>
      <c r="F29" s="45"/>
      <c r="G29" s="45"/>
      <c r="H29" s="45"/>
    </row>
    <row r="30" spans="1:8" x14ac:dyDescent="0.25">
      <c r="A30" s="101"/>
      <c r="B30" s="45"/>
      <c r="C30" s="45"/>
      <c r="D30" s="45"/>
      <c r="E30" s="101"/>
      <c r="F30" s="45"/>
      <c r="G30" s="45"/>
      <c r="H30" s="116"/>
    </row>
    <row r="31" spans="1:8" x14ac:dyDescent="0.25">
      <c r="A31" s="101"/>
      <c r="B31" s="45"/>
      <c r="C31" s="45"/>
      <c r="D31" s="45"/>
      <c r="E31" s="101"/>
      <c r="F31" s="45"/>
      <c r="G31" s="45"/>
      <c r="H31" s="116"/>
    </row>
    <row r="32" spans="1:8" x14ac:dyDescent="0.25">
      <c r="A32" s="101"/>
      <c r="B32" s="45"/>
      <c r="C32" s="45"/>
      <c r="D32" s="45"/>
      <c r="E32" s="101"/>
      <c r="F32" s="45"/>
      <c r="G32" s="45"/>
      <c r="H32" s="116"/>
    </row>
    <row r="33" spans="1:8" x14ac:dyDescent="0.25">
      <c r="A33" s="101"/>
      <c r="B33" s="45"/>
      <c r="C33" s="75"/>
      <c r="D33" s="45"/>
      <c r="E33" s="101"/>
      <c r="F33" s="45"/>
      <c r="G33" s="75"/>
      <c r="H33" s="116"/>
    </row>
    <row r="34" spans="1:8" x14ac:dyDescent="0.25">
      <c r="A34" s="71" t="s">
        <v>11</v>
      </c>
      <c r="B34" s="111">
        <f>B24</f>
        <v>50460</v>
      </c>
      <c r="C34" s="111">
        <f>SUM(C23:C33)</f>
        <v>50460</v>
      </c>
      <c r="D34" s="111">
        <f>B34-C34</f>
        <v>0</v>
      </c>
      <c r="E34" s="71" t="s">
        <v>11</v>
      </c>
      <c r="F34" s="111">
        <f>F24</f>
        <v>40960</v>
      </c>
      <c r="G34" s="111">
        <f>SUM(G23:G33)</f>
        <v>50460</v>
      </c>
      <c r="H34" s="111">
        <f>F34-G34</f>
        <v>-9500</v>
      </c>
    </row>
    <row r="35" spans="1:8" x14ac:dyDescent="0.25">
      <c r="A35" s="2"/>
      <c r="B35" s="2"/>
      <c r="C35" s="2" t="s">
        <v>71</v>
      </c>
      <c r="D35" s="2"/>
      <c r="E35" s="2"/>
      <c r="F35" s="2"/>
      <c r="G35" s="81"/>
      <c r="H35" s="2"/>
    </row>
    <row r="36" spans="1:8" x14ac:dyDescent="0.25">
      <c r="A36" t="s">
        <v>32</v>
      </c>
      <c r="C36" t="s">
        <v>33</v>
      </c>
      <c r="F36" t="s">
        <v>249</v>
      </c>
    </row>
    <row r="38" spans="1:8" x14ac:dyDescent="0.25">
      <c r="A38" t="s">
        <v>248</v>
      </c>
      <c r="C38" t="s">
        <v>48</v>
      </c>
      <c r="F38" t="s">
        <v>250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13" sqref="A13"/>
    </sheetView>
  </sheetViews>
  <sheetFormatPr defaultRowHeight="15" x14ac:dyDescent="0.25"/>
  <cols>
    <col min="1" max="1" width="13.85546875" customWidth="1"/>
  </cols>
  <sheetData>
    <row r="1" spans="1:10" ht="18.75" x14ac:dyDescent="0.3">
      <c r="A1" s="104"/>
      <c r="B1" s="106" t="s">
        <v>1</v>
      </c>
      <c r="C1" s="104"/>
      <c r="D1" s="104"/>
      <c r="E1" s="104"/>
      <c r="F1" s="104"/>
      <c r="G1" s="2"/>
      <c r="H1" s="2"/>
      <c r="I1" s="2"/>
      <c r="J1" s="2"/>
    </row>
    <row r="2" spans="1:10" ht="18.75" x14ac:dyDescent="0.3">
      <c r="A2" s="104"/>
      <c r="B2" s="106"/>
      <c r="C2" s="108" t="s">
        <v>225</v>
      </c>
      <c r="D2" s="104"/>
      <c r="E2" s="104"/>
      <c r="F2" s="104"/>
      <c r="G2" s="2"/>
      <c r="H2" s="2"/>
      <c r="I2" s="2"/>
      <c r="J2" s="2"/>
    </row>
    <row r="3" spans="1:10" ht="18.75" x14ac:dyDescent="0.3">
      <c r="A3" s="107"/>
      <c r="B3" s="109" t="s">
        <v>252</v>
      </c>
      <c r="C3" s="2"/>
      <c r="D3" s="104"/>
      <c r="E3" s="107"/>
      <c r="F3" s="104"/>
      <c r="G3" s="2"/>
      <c r="H3" s="2"/>
      <c r="I3" s="2"/>
      <c r="J3" s="2"/>
    </row>
    <row r="4" spans="1:10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  <c r="H4" s="2"/>
      <c r="I4" s="2"/>
      <c r="J4" s="2"/>
    </row>
    <row r="5" spans="1:10" x14ac:dyDescent="0.25">
      <c r="A5" s="89" t="s">
        <v>46</v>
      </c>
      <c r="B5" s="45">
        <v>1</v>
      </c>
      <c r="C5" s="114">
        <v>9500</v>
      </c>
      <c r="D5" s="88">
        <v>9500</v>
      </c>
      <c r="E5" s="103">
        <f>D5+C5</f>
        <v>19000</v>
      </c>
      <c r="F5" s="45">
        <v>9500</v>
      </c>
      <c r="G5" s="103">
        <f>E5-F5</f>
        <v>9500</v>
      </c>
      <c r="H5" s="2"/>
      <c r="I5" s="2"/>
      <c r="J5" s="2"/>
    </row>
    <row r="6" spans="1:10" x14ac:dyDescent="0.25">
      <c r="A6" s="89" t="s">
        <v>196</v>
      </c>
      <c r="B6" s="45">
        <v>2</v>
      </c>
      <c r="C6" s="10"/>
      <c r="D6" s="88"/>
      <c r="E6" s="103">
        <f t="shared" ref="E6:E16" si="0">D6+C6</f>
        <v>0</v>
      </c>
      <c r="F6" s="45"/>
      <c r="G6" s="103">
        <f t="shared" ref="G6:G16" si="1">E6-F6</f>
        <v>0</v>
      </c>
      <c r="H6" s="2"/>
      <c r="I6" s="2"/>
      <c r="J6" s="2"/>
    </row>
    <row r="7" spans="1:10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  <c r="I7" s="2"/>
      <c r="J7" s="2"/>
    </row>
    <row r="8" spans="1:10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  <c r="H8" s="2"/>
      <c r="I8" s="2"/>
      <c r="J8" s="2"/>
    </row>
    <row r="9" spans="1:10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  <c r="I9" s="2"/>
      <c r="J9" s="2"/>
    </row>
    <row r="10" spans="1:10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  <c r="I10" s="2"/>
      <c r="J10" s="2"/>
    </row>
    <row r="11" spans="1:10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  <c r="H11" s="2"/>
      <c r="I11" s="2"/>
      <c r="J11" s="2"/>
    </row>
    <row r="12" spans="1:10" x14ac:dyDescent="0.25">
      <c r="A12" s="89" t="s">
        <v>219</v>
      </c>
      <c r="B12" s="45">
        <v>8</v>
      </c>
      <c r="C12" s="10"/>
      <c r="D12" s="88"/>
      <c r="E12" s="103">
        <f t="shared" si="0"/>
        <v>0</v>
      </c>
      <c r="F12" s="45"/>
      <c r="G12" s="103">
        <f t="shared" si="1"/>
        <v>0</v>
      </c>
      <c r="H12" s="2"/>
      <c r="I12" s="2"/>
      <c r="J12" s="2"/>
    </row>
    <row r="13" spans="1:10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  <c r="H13" s="2"/>
      <c r="I13" s="2"/>
      <c r="J13" s="2"/>
    </row>
    <row r="14" spans="1:10" x14ac:dyDescent="0.25">
      <c r="A14" s="89" t="s">
        <v>247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  <c r="H14" s="2"/>
      <c r="I14" s="2"/>
      <c r="J14" s="2"/>
    </row>
    <row r="15" spans="1:10" x14ac:dyDescent="0.25">
      <c r="A15" s="89" t="s">
        <v>219</v>
      </c>
      <c r="B15" s="45">
        <v>11</v>
      </c>
      <c r="C15" s="17"/>
      <c r="D15" s="88"/>
      <c r="E15" s="103">
        <f t="shared" si="0"/>
        <v>0</v>
      </c>
      <c r="F15" s="45"/>
      <c r="G15" s="103">
        <f t="shared" si="1"/>
        <v>0</v>
      </c>
      <c r="H15" s="2"/>
      <c r="I15" s="2"/>
      <c r="J15" s="2"/>
    </row>
    <row r="16" spans="1:10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103">
        <f t="shared" si="1"/>
        <v>0</v>
      </c>
      <c r="H16" s="2" t="s">
        <v>45</v>
      </c>
      <c r="I16" s="2"/>
      <c r="J16" s="2"/>
    </row>
    <row r="17" spans="1:10" x14ac:dyDescent="0.25">
      <c r="A17" s="89" t="s">
        <v>11</v>
      </c>
      <c r="B17" s="45"/>
      <c r="C17" s="45"/>
      <c r="D17" s="112">
        <f>SUM(D5:D16)</f>
        <v>57500</v>
      </c>
      <c r="E17" s="112">
        <f>SUM(E5:E16)</f>
        <v>67000</v>
      </c>
      <c r="F17" s="45">
        <f>SUM(F5:F16)</f>
        <v>57500</v>
      </c>
      <c r="G17" s="45"/>
      <c r="H17" s="2"/>
      <c r="I17" s="2"/>
      <c r="J17" s="2"/>
    </row>
    <row r="18" spans="1:10" x14ac:dyDescent="0.25">
      <c r="A18" s="90"/>
      <c r="B18" s="81"/>
      <c r="C18" s="81"/>
      <c r="D18" s="91"/>
      <c r="E18" s="91"/>
      <c r="F18" s="81"/>
      <c r="G18" s="81"/>
      <c r="H18" s="2"/>
      <c r="I18" s="2"/>
      <c r="J18" s="2"/>
    </row>
    <row r="19" spans="1:10" ht="23.25" x14ac:dyDescent="0.35">
      <c r="A19" s="67" t="s">
        <v>119</v>
      </c>
      <c r="B19" s="2"/>
      <c r="C19" s="2"/>
      <c r="D19" s="2"/>
      <c r="E19" s="2"/>
      <c r="F19" s="77"/>
      <c r="G19" s="77"/>
      <c r="H19" s="2"/>
      <c r="I19" s="2"/>
      <c r="J19" s="2"/>
    </row>
    <row r="20" spans="1:10" ht="18.75" x14ac:dyDescent="0.3">
      <c r="A20" s="113" t="s">
        <v>120</v>
      </c>
      <c r="B20" s="113" t="s">
        <v>121</v>
      </c>
      <c r="C20" s="113" t="s">
        <v>122</v>
      </c>
      <c r="D20" s="113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  <c r="I20" s="2"/>
      <c r="J20" s="2"/>
    </row>
    <row r="21" spans="1:10" x14ac:dyDescent="0.25">
      <c r="A21" s="45" t="s">
        <v>251</v>
      </c>
      <c r="B21" s="110">
        <f>D17</f>
        <v>57500</v>
      </c>
      <c r="C21" s="45"/>
      <c r="D21" s="45"/>
      <c r="E21" s="125" t="s">
        <v>251</v>
      </c>
      <c r="F21" s="125">
        <f>F17</f>
        <v>57500</v>
      </c>
      <c r="G21" s="116"/>
      <c r="H21" s="116"/>
      <c r="I21" s="2"/>
      <c r="J21" s="2"/>
    </row>
    <row r="22" spans="1:10" x14ac:dyDescent="0.25">
      <c r="A22" s="45" t="s">
        <v>189</v>
      </c>
      <c r="B22" s="69"/>
      <c r="C22" s="45"/>
      <c r="D22" s="45"/>
      <c r="E22" s="125" t="s">
        <v>189</v>
      </c>
      <c r="F22" s="131">
        <f>JUNE!H34</f>
        <v>-9500</v>
      </c>
      <c r="G22" s="116"/>
      <c r="H22" s="117"/>
      <c r="I22" s="2"/>
      <c r="J22" s="2"/>
    </row>
    <row r="23" spans="1:10" x14ac:dyDescent="0.25">
      <c r="A23" s="45" t="s">
        <v>124</v>
      </c>
      <c r="B23" s="70">
        <v>0.08</v>
      </c>
      <c r="C23" s="110">
        <f>B21*B23</f>
        <v>4600</v>
      </c>
      <c r="D23" s="45"/>
      <c r="E23" s="125" t="s">
        <v>239</v>
      </c>
      <c r="F23" s="120">
        <v>0.08</v>
      </c>
      <c r="G23" s="116">
        <f>F23*B21</f>
        <v>4600</v>
      </c>
      <c r="H23" s="117"/>
      <c r="I23" s="2"/>
      <c r="J23" s="2"/>
    </row>
    <row r="24" spans="1:10" x14ac:dyDescent="0.25">
      <c r="A24" s="45" t="s">
        <v>175</v>
      </c>
      <c r="B24" s="110">
        <f>B21+B22</f>
        <v>57500</v>
      </c>
      <c r="C24" s="110"/>
      <c r="D24" s="45"/>
      <c r="E24" s="125" t="s">
        <v>175</v>
      </c>
      <c r="F24" s="131">
        <f>F21+F22</f>
        <v>48000</v>
      </c>
      <c r="G24" s="116"/>
      <c r="H24" s="117"/>
      <c r="I24" s="2"/>
      <c r="J24" s="2"/>
    </row>
    <row r="25" spans="1:10" x14ac:dyDescent="0.25">
      <c r="A25" s="71" t="s">
        <v>125</v>
      </c>
      <c r="B25" s="45"/>
      <c r="C25" s="110"/>
      <c r="D25" s="45"/>
      <c r="E25" s="132" t="s">
        <v>125</v>
      </c>
      <c r="F25" s="116"/>
      <c r="G25" s="116"/>
      <c r="H25" s="120"/>
      <c r="I25" s="2"/>
      <c r="J25" s="2"/>
    </row>
    <row r="26" spans="1:10" x14ac:dyDescent="0.25">
      <c r="A26" s="92" t="s">
        <v>200</v>
      </c>
      <c r="B26" s="45"/>
      <c r="C26" s="110">
        <f>D7+D9+D10+D16</f>
        <v>27500</v>
      </c>
      <c r="D26" s="45"/>
      <c r="E26" s="92" t="s">
        <v>200</v>
      </c>
      <c r="F26" s="116"/>
      <c r="G26" s="131">
        <f>C26</f>
        <v>27500</v>
      </c>
      <c r="H26" s="117"/>
      <c r="I26" s="2"/>
      <c r="J26" s="2"/>
    </row>
    <row r="27" spans="1:10" x14ac:dyDescent="0.25">
      <c r="A27" s="101" t="s">
        <v>253</v>
      </c>
      <c r="B27" s="45"/>
      <c r="C27" s="45"/>
      <c r="D27" s="45"/>
      <c r="E27" s="101" t="s">
        <v>253</v>
      </c>
      <c r="F27" s="116"/>
      <c r="G27" s="116"/>
      <c r="H27" s="116"/>
      <c r="I27" s="2"/>
      <c r="J27" s="2"/>
    </row>
    <row r="28" spans="1:10" x14ac:dyDescent="0.25">
      <c r="A28" s="100">
        <v>43293</v>
      </c>
      <c r="B28" s="45"/>
      <c r="C28" s="75">
        <v>25400</v>
      </c>
      <c r="D28" s="45"/>
      <c r="E28" s="100">
        <v>43293</v>
      </c>
      <c r="F28" s="45"/>
      <c r="G28" s="75">
        <v>25400</v>
      </c>
      <c r="H28" s="116"/>
      <c r="I28" s="2"/>
      <c r="J28" s="2"/>
    </row>
    <row r="29" spans="1:10" x14ac:dyDescent="0.25">
      <c r="A29" s="101"/>
      <c r="B29" s="45"/>
      <c r="C29" s="45"/>
      <c r="D29" s="45"/>
      <c r="E29" s="101"/>
      <c r="F29" s="45"/>
      <c r="G29" s="45"/>
      <c r="H29" s="45"/>
      <c r="I29" s="2"/>
      <c r="J29" s="2"/>
    </row>
    <row r="30" spans="1:10" x14ac:dyDescent="0.25">
      <c r="A30" s="101"/>
      <c r="B30" s="45"/>
      <c r="C30" s="45"/>
      <c r="D30" s="45"/>
      <c r="E30" s="101"/>
      <c r="F30" s="45"/>
      <c r="G30" s="45"/>
      <c r="H30" s="116"/>
      <c r="I30" s="2"/>
      <c r="J30" s="2"/>
    </row>
    <row r="31" spans="1:10" x14ac:dyDescent="0.25">
      <c r="A31" s="101"/>
      <c r="B31" s="45"/>
      <c r="C31" s="45"/>
      <c r="D31" s="45"/>
      <c r="E31" s="101"/>
      <c r="F31" s="45"/>
      <c r="G31" s="45"/>
      <c r="H31" s="116"/>
      <c r="I31" s="2"/>
      <c r="J31" s="2"/>
    </row>
    <row r="32" spans="1:10" x14ac:dyDescent="0.25">
      <c r="A32" s="101"/>
      <c r="B32" s="45"/>
      <c r="C32" s="45"/>
      <c r="D32" s="45"/>
      <c r="E32" s="101"/>
      <c r="F32" s="45"/>
      <c r="G32" s="45"/>
      <c r="H32" s="116"/>
      <c r="I32" s="2"/>
      <c r="J32" s="2"/>
    </row>
    <row r="33" spans="1:10" x14ac:dyDescent="0.25">
      <c r="A33" s="101"/>
      <c r="B33" s="45"/>
      <c r="C33" s="75"/>
      <c r="D33" s="45"/>
      <c r="E33" s="101"/>
      <c r="F33" s="45"/>
      <c r="G33" s="75"/>
      <c r="H33" s="116"/>
      <c r="I33" s="2"/>
      <c r="J33" s="2"/>
    </row>
    <row r="34" spans="1:10" x14ac:dyDescent="0.25">
      <c r="A34" s="71" t="s">
        <v>11</v>
      </c>
      <c r="B34" s="111">
        <f>B24</f>
        <v>57500</v>
      </c>
      <c r="C34" s="111">
        <f>SUM(C23:C33)</f>
        <v>57500</v>
      </c>
      <c r="D34" s="111">
        <f>B34-C34</f>
        <v>0</v>
      </c>
      <c r="E34" s="71" t="s">
        <v>11</v>
      </c>
      <c r="F34" s="111">
        <f>F24</f>
        <v>48000</v>
      </c>
      <c r="G34" s="111">
        <f>SUM(G23:G33)</f>
        <v>57500</v>
      </c>
      <c r="H34" s="111">
        <f>F34-G34</f>
        <v>-9500</v>
      </c>
      <c r="I34" s="2"/>
      <c r="J34" s="2"/>
    </row>
    <row r="35" spans="1:10" x14ac:dyDescent="0.25">
      <c r="A35" s="2"/>
      <c r="B35" s="2"/>
      <c r="C35" s="2" t="s">
        <v>71</v>
      </c>
      <c r="D35" s="2"/>
      <c r="E35" s="2"/>
      <c r="F35" s="2"/>
      <c r="G35" s="81"/>
      <c r="H35" s="2"/>
      <c r="I35" s="2"/>
      <c r="J35" s="2"/>
    </row>
    <row r="36" spans="1:10" x14ac:dyDescent="0.25">
      <c r="A36" s="2" t="s">
        <v>32</v>
      </c>
      <c r="B36" s="2"/>
      <c r="C36" s="2" t="s">
        <v>33</v>
      </c>
      <c r="D36" s="2"/>
      <c r="E36" s="2"/>
      <c r="F36" s="2" t="s">
        <v>249</v>
      </c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 t="s">
        <v>248</v>
      </c>
      <c r="B38" s="2"/>
      <c r="C38" s="2" t="s">
        <v>48</v>
      </c>
      <c r="D38" s="2"/>
      <c r="E38" s="2"/>
      <c r="F38" s="2" t="s">
        <v>250</v>
      </c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18" sqref="N18"/>
    </sheetView>
  </sheetViews>
  <sheetFormatPr defaultRowHeight="15" x14ac:dyDescent="0.25"/>
  <cols>
    <col min="1" max="1" width="13.28515625" customWidth="1"/>
    <col min="2" max="2" width="10.7109375" customWidth="1"/>
    <col min="3" max="3" width="9.140625" hidden="1" customWidth="1"/>
    <col min="4" max="4" width="12.42578125" hidden="1" customWidth="1"/>
    <col min="5" max="6" width="9.140625" hidden="1" customWidth="1"/>
    <col min="7" max="7" width="9.140625" style="2" customWidth="1"/>
    <col min="8" max="8" width="10.42578125" customWidth="1"/>
  </cols>
  <sheetData>
    <row r="1" spans="1:12" ht="29.25" x14ac:dyDescent="0.45">
      <c r="A1" s="2"/>
      <c r="B1" s="2"/>
      <c r="C1" s="2"/>
      <c r="D1" s="42" t="s">
        <v>47</v>
      </c>
      <c r="E1" s="43"/>
      <c r="F1" s="43"/>
      <c r="G1" s="43"/>
      <c r="H1" s="43"/>
      <c r="I1" s="43"/>
      <c r="J1" s="2"/>
      <c r="K1" s="2"/>
      <c r="L1" s="2"/>
    </row>
    <row r="2" spans="1:12" ht="21" x14ac:dyDescent="0.25">
      <c r="A2" s="12"/>
      <c r="B2" s="12"/>
      <c r="C2" s="12"/>
      <c r="D2" s="3" t="s">
        <v>1</v>
      </c>
      <c r="E2" s="3"/>
      <c r="F2" s="3"/>
      <c r="G2" s="3"/>
      <c r="H2" s="12"/>
      <c r="I2" s="12"/>
      <c r="J2" s="2"/>
      <c r="K2" s="2"/>
      <c r="L2" s="2"/>
    </row>
    <row r="3" spans="1:12" ht="21" x14ac:dyDescent="0.25">
      <c r="A3" s="35"/>
      <c r="B3" s="35"/>
      <c r="C3" s="35"/>
      <c r="D3" s="36"/>
      <c r="E3" s="36"/>
      <c r="F3" s="37" t="s">
        <v>56</v>
      </c>
      <c r="G3" s="37"/>
      <c r="H3" s="36"/>
      <c r="I3" s="36"/>
      <c r="J3" s="38"/>
      <c r="K3" s="38"/>
      <c r="L3" s="38"/>
    </row>
    <row r="4" spans="1:12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/>
      <c r="H4" s="4" t="s">
        <v>9</v>
      </c>
      <c r="I4" s="5" t="s">
        <v>10</v>
      </c>
      <c r="J4" s="4" t="s">
        <v>11</v>
      </c>
      <c r="K4" s="5" t="s">
        <v>12</v>
      </c>
      <c r="L4" s="5" t="s">
        <v>13</v>
      </c>
    </row>
    <row r="5" spans="1:12" x14ac:dyDescent="0.25">
      <c r="A5" s="6" t="s">
        <v>14</v>
      </c>
      <c r="B5" s="7">
        <v>1</v>
      </c>
      <c r="C5" s="9"/>
      <c r="D5" s="9"/>
      <c r="E5" s="10"/>
      <c r="F5" s="11"/>
      <c r="G5" s="11"/>
      <c r="H5" s="9">
        <v>9000</v>
      </c>
      <c r="I5" s="9">
        <v>9000</v>
      </c>
      <c r="J5" s="11"/>
      <c r="K5" s="10"/>
      <c r="L5" s="10"/>
    </row>
    <row r="6" spans="1:12" x14ac:dyDescent="0.25">
      <c r="A6" s="6" t="s">
        <v>14</v>
      </c>
      <c r="B6" s="7">
        <v>2</v>
      </c>
      <c r="C6" s="9"/>
      <c r="D6" s="9"/>
      <c r="E6" s="10"/>
      <c r="F6" s="11"/>
      <c r="G6" s="11"/>
      <c r="H6" s="9">
        <v>9000</v>
      </c>
      <c r="I6" s="9">
        <v>9000</v>
      </c>
      <c r="J6" s="11"/>
      <c r="K6" s="10"/>
      <c r="L6" s="10"/>
    </row>
    <row r="7" spans="1:12" x14ac:dyDescent="0.25">
      <c r="A7" s="6" t="s">
        <v>15</v>
      </c>
      <c r="B7" s="7">
        <v>3</v>
      </c>
      <c r="C7" s="9"/>
      <c r="D7" s="9"/>
      <c r="E7" s="10"/>
      <c r="F7" s="11"/>
      <c r="G7" s="11"/>
      <c r="H7" s="9">
        <v>8000</v>
      </c>
      <c r="I7" s="9">
        <v>8000</v>
      </c>
      <c r="J7" s="11"/>
      <c r="K7" s="10"/>
      <c r="L7" s="9">
        <v>7000</v>
      </c>
    </row>
    <row r="8" spans="1:12" x14ac:dyDescent="0.25">
      <c r="A8" s="6" t="s">
        <v>16</v>
      </c>
      <c r="B8" s="7">
        <v>4</v>
      </c>
      <c r="C8" s="9"/>
      <c r="D8" s="9"/>
      <c r="E8" s="10"/>
      <c r="F8" s="11"/>
      <c r="G8" s="11"/>
      <c r="H8" s="9">
        <v>8000</v>
      </c>
      <c r="I8" s="9">
        <v>8000</v>
      </c>
      <c r="J8" s="11"/>
      <c r="K8" s="10"/>
      <c r="L8" s="9">
        <v>7000</v>
      </c>
    </row>
    <row r="9" spans="1:12" x14ac:dyDescent="0.25">
      <c r="A9" s="6" t="s">
        <v>17</v>
      </c>
      <c r="B9" s="7">
        <v>5</v>
      </c>
      <c r="C9" s="9"/>
      <c r="D9" s="9"/>
      <c r="E9" s="10"/>
      <c r="F9" s="11"/>
      <c r="G9" s="11"/>
      <c r="H9" s="9">
        <v>8000</v>
      </c>
      <c r="I9" s="9">
        <v>8000</v>
      </c>
      <c r="J9" s="11"/>
      <c r="K9" s="10"/>
      <c r="L9" s="9"/>
    </row>
    <row r="10" spans="1:12" x14ac:dyDescent="0.25">
      <c r="A10" s="6" t="s">
        <v>44</v>
      </c>
      <c r="B10" s="7">
        <v>6</v>
      </c>
      <c r="C10" s="9"/>
      <c r="D10" s="9"/>
      <c r="E10" s="10"/>
      <c r="F10" s="11" t="s">
        <v>45</v>
      </c>
      <c r="G10" s="11"/>
      <c r="H10" s="9">
        <v>9000</v>
      </c>
      <c r="I10" s="9">
        <v>9000</v>
      </c>
      <c r="J10" s="11"/>
      <c r="K10" s="10"/>
      <c r="L10" s="9"/>
    </row>
    <row r="11" spans="1:12" x14ac:dyDescent="0.25">
      <c r="A11" s="6" t="s">
        <v>60</v>
      </c>
      <c r="B11" s="7">
        <v>7</v>
      </c>
      <c r="C11" s="9"/>
      <c r="D11" s="9"/>
      <c r="E11" s="10"/>
      <c r="F11" s="11" t="s">
        <v>45</v>
      </c>
      <c r="G11" s="11"/>
      <c r="H11" s="9">
        <v>2500</v>
      </c>
      <c r="I11" s="9">
        <v>2500</v>
      </c>
      <c r="J11" s="11"/>
      <c r="K11" s="10"/>
      <c r="L11" s="9"/>
    </row>
    <row r="12" spans="1:12" x14ac:dyDescent="0.25">
      <c r="A12" s="6" t="s">
        <v>19</v>
      </c>
      <c r="B12" s="7">
        <v>8</v>
      </c>
      <c r="C12" s="9"/>
      <c r="D12" s="9"/>
      <c r="E12" s="10"/>
      <c r="F12" s="11"/>
      <c r="G12" s="11"/>
      <c r="H12" s="9">
        <v>9000</v>
      </c>
      <c r="I12" s="9">
        <v>9000</v>
      </c>
      <c r="J12" s="11"/>
      <c r="K12" s="10"/>
      <c r="L12" s="9">
        <v>300</v>
      </c>
    </row>
    <row r="13" spans="1:12" x14ac:dyDescent="0.25">
      <c r="A13" s="6" t="s">
        <v>20</v>
      </c>
      <c r="B13" s="7">
        <v>9</v>
      </c>
      <c r="C13" s="9"/>
      <c r="D13" s="9"/>
      <c r="E13" s="10"/>
      <c r="F13" s="11"/>
      <c r="G13" s="11"/>
      <c r="H13" s="9">
        <v>9000</v>
      </c>
      <c r="I13" s="9">
        <v>9000</v>
      </c>
      <c r="J13" s="11"/>
      <c r="K13" s="10"/>
      <c r="L13" s="9"/>
    </row>
    <row r="14" spans="1:12" x14ac:dyDescent="0.25">
      <c r="A14" s="6" t="s">
        <v>46</v>
      </c>
      <c r="B14" s="7">
        <v>10</v>
      </c>
      <c r="C14" s="9"/>
      <c r="D14" s="9"/>
      <c r="E14" s="10"/>
      <c r="F14" s="11"/>
      <c r="G14" s="11"/>
      <c r="H14" s="9">
        <v>8500</v>
      </c>
      <c r="I14" s="9">
        <v>8500</v>
      </c>
      <c r="J14" s="11"/>
      <c r="K14" s="10"/>
      <c r="L14" s="10"/>
    </row>
    <row r="15" spans="1:12" x14ac:dyDescent="0.25">
      <c r="A15" s="6" t="s">
        <v>21</v>
      </c>
      <c r="B15" s="7">
        <v>11</v>
      </c>
      <c r="C15" s="9"/>
      <c r="D15" s="9"/>
      <c r="E15" s="10"/>
      <c r="F15" s="11"/>
      <c r="G15" s="11"/>
      <c r="H15" s="9">
        <v>9000</v>
      </c>
      <c r="I15" s="9">
        <v>9000</v>
      </c>
      <c r="J15" s="11"/>
      <c r="K15" s="10"/>
      <c r="L15" s="10"/>
    </row>
    <row r="16" spans="1:12" x14ac:dyDescent="0.25">
      <c r="A16" s="6" t="s">
        <v>22</v>
      </c>
      <c r="B16" s="7">
        <v>12</v>
      </c>
      <c r="C16" s="9"/>
      <c r="D16" s="9"/>
      <c r="E16" s="10"/>
      <c r="F16" s="11" t="s">
        <v>45</v>
      </c>
      <c r="G16" s="11"/>
      <c r="H16" s="9">
        <v>2500</v>
      </c>
      <c r="I16" s="9">
        <v>2500</v>
      </c>
      <c r="J16" s="11"/>
      <c r="K16" s="10"/>
      <c r="L16" s="10"/>
    </row>
    <row r="17" spans="1:12" x14ac:dyDescent="0.25">
      <c r="A17" s="6"/>
      <c r="B17" s="7"/>
      <c r="C17" s="9"/>
      <c r="D17" s="9"/>
      <c r="E17" s="10"/>
      <c r="F17" s="11"/>
      <c r="G17" s="11"/>
      <c r="H17" s="9"/>
      <c r="I17" s="9"/>
      <c r="J17" s="11"/>
      <c r="K17" s="10"/>
      <c r="L17" s="10"/>
    </row>
    <row r="18" spans="1:12" x14ac:dyDescent="0.25">
      <c r="A18" s="14"/>
      <c r="B18" s="15"/>
      <c r="C18" s="16">
        <v>0</v>
      </c>
      <c r="D18" s="16">
        <v>0</v>
      </c>
      <c r="E18" s="17"/>
      <c r="F18" s="18"/>
      <c r="G18" s="18"/>
      <c r="H18" s="18">
        <f>SUM(H5:H17)</f>
        <v>91500</v>
      </c>
      <c r="I18" s="18">
        <v>73600</v>
      </c>
      <c r="J18" s="18"/>
      <c r="K18" s="17"/>
      <c r="L18" s="40"/>
    </row>
    <row r="19" spans="1:12" x14ac:dyDescent="0.25">
      <c r="A19" s="19" t="s">
        <v>23</v>
      </c>
      <c r="B19" s="2"/>
      <c r="C19" s="2"/>
      <c r="D19" s="2"/>
      <c r="E19" s="2"/>
      <c r="F19" s="2"/>
      <c r="H19" s="20"/>
      <c r="I19" s="2"/>
      <c r="J19" s="2"/>
      <c r="K19" s="2"/>
      <c r="L19" s="2"/>
    </row>
    <row r="20" spans="1:12" x14ac:dyDescent="0.25">
      <c r="A20" s="13" t="s">
        <v>24</v>
      </c>
      <c r="B20" s="2"/>
      <c r="C20" s="2"/>
      <c r="D20" s="21">
        <v>89000</v>
      </c>
      <c r="E20" s="2"/>
      <c r="F20" s="2"/>
      <c r="H20" s="2"/>
      <c r="I20" s="2"/>
      <c r="J20" s="22"/>
      <c r="K20" s="2"/>
      <c r="L20" s="2"/>
    </row>
    <row r="21" spans="1:12" ht="16.5" x14ac:dyDescent="0.35">
      <c r="A21" s="13" t="s">
        <v>25</v>
      </c>
      <c r="B21" s="13"/>
      <c r="C21" s="23"/>
      <c r="D21" s="24"/>
      <c r="E21" s="2"/>
      <c r="F21" s="2"/>
      <c r="H21" s="2"/>
      <c r="I21" s="2"/>
      <c r="J21" s="2"/>
      <c r="K21" s="2"/>
      <c r="L21" s="2"/>
    </row>
    <row r="22" spans="1:12" x14ac:dyDescent="0.25">
      <c r="A22" s="25" t="s">
        <v>26</v>
      </c>
      <c r="B22" s="13"/>
      <c r="C22" s="23"/>
      <c r="D22" s="23"/>
      <c r="E22" s="2"/>
      <c r="F22" s="2"/>
      <c r="H22" s="26"/>
      <c r="I22" s="2"/>
      <c r="J22" s="2"/>
      <c r="K22" s="2"/>
      <c r="L22" s="2"/>
    </row>
    <row r="23" spans="1:12" x14ac:dyDescent="0.25">
      <c r="A23" s="13" t="s">
        <v>27</v>
      </c>
      <c r="B23" s="13"/>
      <c r="C23" s="23"/>
      <c r="D23" s="27">
        <f>D20*E23</f>
        <v>7120</v>
      </c>
      <c r="E23" s="1">
        <v>0.08</v>
      </c>
      <c r="F23" s="2"/>
      <c r="H23" s="20"/>
      <c r="I23" s="20"/>
      <c r="J23" s="2"/>
      <c r="K23" s="2"/>
      <c r="L23" s="2"/>
    </row>
    <row r="24" spans="1:12" x14ac:dyDescent="0.25">
      <c r="A24" s="13" t="s">
        <v>28</v>
      </c>
      <c r="B24" s="13"/>
      <c r="C24" s="23"/>
      <c r="D24" s="27">
        <v>900</v>
      </c>
      <c r="E24" s="2"/>
      <c r="F24" s="2"/>
      <c r="H24" s="20"/>
      <c r="I24" s="20"/>
      <c r="J24" s="2"/>
      <c r="K24" s="2"/>
      <c r="L24" s="2"/>
    </row>
    <row r="25" spans="1:12" x14ac:dyDescent="0.25">
      <c r="A25" s="13" t="s">
        <v>30</v>
      </c>
      <c r="B25" s="13"/>
      <c r="C25" s="23"/>
      <c r="D25" s="27">
        <v>9000</v>
      </c>
      <c r="E25" s="2"/>
      <c r="F25" s="2"/>
      <c r="H25" s="20"/>
      <c r="I25" s="20"/>
      <c r="J25" s="2"/>
      <c r="K25" s="2"/>
      <c r="L25" s="2"/>
    </row>
    <row r="26" spans="1:12" x14ac:dyDescent="0.25">
      <c r="A26" s="13" t="s">
        <v>55</v>
      </c>
      <c r="B26" s="13"/>
      <c r="C26" s="23"/>
      <c r="D26" s="27">
        <v>9000</v>
      </c>
      <c r="E26" s="2"/>
      <c r="F26" s="20" t="s">
        <v>31</v>
      </c>
      <c r="G26" s="20"/>
      <c r="H26" s="13" t="s">
        <v>32</v>
      </c>
      <c r="I26" s="13"/>
      <c r="J26" s="13" t="s">
        <v>34</v>
      </c>
      <c r="K26" s="13"/>
      <c r="L26" s="2"/>
    </row>
    <row r="27" spans="1:12" s="2" customFormat="1" x14ac:dyDescent="0.25">
      <c r="A27" s="13" t="s">
        <v>58</v>
      </c>
      <c r="B27" s="13"/>
      <c r="C27" s="23"/>
      <c r="D27" s="28">
        <v>10000</v>
      </c>
      <c r="F27" s="20"/>
      <c r="G27" s="20"/>
      <c r="H27" s="13"/>
      <c r="I27" s="13"/>
      <c r="J27" s="13"/>
      <c r="K27" s="13"/>
    </row>
    <row r="28" spans="1:12" x14ac:dyDescent="0.25">
      <c r="A28" s="2"/>
      <c r="B28" s="2"/>
      <c r="C28" s="2"/>
      <c r="D28" s="22">
        <f>SUM(D23:D27)</f>
        <v>36020</v>
      </c>
      <c r="E28" s="2"/>
      <c r="F28" s="13"/>
      <c r="G28" s="13"/>
      <c r="H28" s="13" t="s">
        <v>48</v>
      </c>
      <c r="I28" s="13"/>
      <c r="J28" s="13" t="s">
        <v>39</v>
      </c>
      <c r="K28" s="13"/>
      <c r="L28" s="2"/>
    </row>
    <row r="29" spans="1:12" s="2" customFormat="1" x14ac:dyDescent="0.25">
      <c r="F29" s="13"/>
      <c r="G29" s="13"/>
      <c r="H29" s="13" t="s">
        <v>41</v>
      </c>
      <c r="I29" s="13"/>
      <c r="J29" s="13" t="s">
        <v>43</v>
      </c>
      <c r="K29" s="13"/>
    </row>
    <row r="30" spans="1:12" s="2" customFormat="1" x14ac:dyDescent="0.25">
      <c r="A30" s="13"/>
      <c r="B30" s="13"/>
      <c r="C30" s="23"/>
      <c r="D30" s="28"/>
      <c r="F30" s="13"/>
      <c r="G30" s="13"/>
      <c r="H30" s="13"/>
      <c r="I30" s="13"/>
      <c r="J30" s="13"/>
      <c r="K30" s="13"/>
    </row>
    <row r="31" spans="1:12" ht="15.75" x14ac:dyDescent="0.25">
      <c r="A31" s="29" t="s">
        <v>36</v>
      </c>
      <c r="B31" s="13"/>
      <c r="C31" s="13"/>
      <c r="D31" s="30">
        <f>D20-D28</f>
        <v>52980</v>
      </c>
      <c r="E31" s="2"/>
      <c r="F31" s="13"/>
      <c r="G31" s="13"/>
      <c r="H31" s="13"/>
      <c r="I31" s="13"/>
      <c r="J31" s="13"/>
      <c r="K31" s="13"/>
      <c r="L31" s="2"/>
    </row>
    <row r="32" spans="1:12" x14ac:dyDescent="0.25">
      <c r="A32" s="12"/>
      <c r="B32" s="31"/>
      <c r="C32" s="2"/>
      <c r="D32" s="2"/>
      <c r="E32" s="12"/>
      <c r="F32" s="13"/>
      <c r="G32" s="13"/>
      <c r="K32" s="13">
        <v>445992</v>
      </c>
      <c r="L32" s="2"/>
    </row>
    <row r="33" spans="1:12" x14ac:dyDescent="0.25">
      <c r="A33" s="12" t="s">
        <v>57</v>
      </c>
      <c r="B33" s="31"/>
      <c r="C33" s="2"/>
      <c r="D33" s="22">
        <v>44200</v>
      </c>
      <c r="E33" s="2"/>
      <c r="F33" s="13" t="s">
        <v>40</v>
      </c>
      <c r="G33" s="13"/>
      <c r="K33" s="13"/>
      <c r="L33" s="2"/>
    </row>
    <row r="34" spans="1:12" x14ac:dyDescent="0.25">
      <c r="A34" s="12" t="s">
        <v>59</v>
      </c>
      <c r="B34" s="31"/>
      <c r="C34" s="2"/>
      <c r="D34" s="22">
        <f>D31-D33</f>
        <v>8780</v>
      </c>
      <c r="E34" s="2"/>
      <c r="F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2">
        <f>SUM(D33:D34)</f>
        <v>52980</v>
      </c>
      <c r="E35" s="2"/>
      <c r="F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44"/>
      <c r="E36" s="2"/>
      <c r="F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2"/>
      <c r="E37" s="2"/>
      <c r="F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2"/>
      <c r="E38" s="2"/>
      <c r="F38" s="2"/>
      <c r="H38" s="2"/>
      <c r="I38" s="2"/>
      <c r="J38" s="2"/>
      <c r="K38" s="2"/>
      <c r="L38" s="2"/>
    </row>
  </sheetData>
  <pageMargins left="0.7" right="0.7" top="0.75" bottom="0.75" header="0.3" footer="0.3"/>
  <pageSetup orientation="portrait" horizontalDpi="120" verticalDpi="72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G32" sqref="G32"/>
    </sheetView>
  </sheetViews>
  <sheetFormatPr defaultRowHeight="15" x14ac:dyDescent="0.25"/>
  <cols>
    <col min="1" max="1" width="12" customWidth="1"/>
    <col min="5" max="5" width="11.7109375" customWidth="1"/>
  </cols>
  <sheetData>
    <row r="1" spans="1:9" ht="18.75" x14ac:dyDescent="0.3">
      <c r="A1" s="104"/>
      <c r="B1" s="106" t="s">
        <v>1</v>
      </c>
      <c r="C1" s="104"/>
      <c r="D1" s="104"/>
      <c r="E1" s="104"/>
      <c r="F1" s="104"/>
      <c r="G1" s="2"/>
      <c r="H1" s="2"/>
      <c r="I1" s="2"/>
    </row>
    <row r="2" spans="1:9" ht="18.75" x14ac:dyDescent="0.3">
      <c r="A2" s="104"/>
      <c r="B2" s="106"/>
      <c r="C2" s="108" t="s">
        <v>225</v>
      </c>
      <c r="D2" s="104"/>
      <c r="E2" s="104"/>
      <c r="F2" s="104"/>
      <c r="G2" s="2"/>
      <c r="H2" s="2"/>
      <c r="I2" s="2"/>
    </row>
    <row r="3" spans="1:9" ht="18.75" x14ac:dyDescent="0.3">
      <c r="A3" s="107"/>
      <c r="B3" s="109" t="s">
        <v>255</v>
      </c>
      <c r="C3" s="2"/>
      <c r="D3" s="104"/>
      <c r="E3" s="107"/>
      <c r="F3" s="104"/>
      <c r="G3" s="2"/>
      <c r="H3" s="2"/>
      <c r="I3" s="2"/>
    </row>
    <row r="4" spans="1:9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  <c r="H4" s="2"/>
      <c r="I4" s="2"/>
    </row>
    <row r="5" spans="1:9" x14ac:dyDescent="0.25">
      <c r="A5" s="89" t="s">
        <v>46</v>
      </c>
      <c r="B5" s="45">
        <v>1</v>
      </c>
      <c r="C5" s="114">
        <v>9500</v>
      </c>
      <c r="D5" s="88">
        <v>9500</v>
      </c>
      <c r="E5" s="103">
        <f>D5+C5</f>
        <v>19000</v>
      </c>
      <c r="F5" s="45">
        <v>9500</v>
      </c>
      <c r="G5" s="103">
        <f>E5-F5</f>
        <v>9500</v>
      </c>
      <c r="H5" s="2"/>
      <c r="I5" s="2"/>
    </row>
    <row r="6" spans="1:9" x14ac:dyDescent="0.25">
      <c r="A6" s="89" t="s">
        <v>219</v>
      </c>
      <c r="B6" s="45">
        <v>2</v>
      </c>
      <c r="C6" s="10"/>
      <c r="D6" s="88"/>
      <c r="E6" s="103">
        <f t="shared" ref="E6:E16" si="0">D6+C6</f>
        <v>0</v>
      </c>
      <c r="F6" s="45"/>
      <c r="G6" s="103">
        <f t="shared" ref="G6:G16" si="1">E6-F6</f>
        <v>0</v>
      </c>
      <c r="H6" s="2"/>
      <c r="I6" s="2"/>
    </row>
    <row r="7" spans="1:9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  <c r="I7" s="2"/>
    </row>
    <row r="8" spans="1:9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  <c r="H8" s="2"/>
      <c r="I8" s="2"/>
    </row>
    <row r="9" spans="1:9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  <c r="I9" s="2"/>
    </row>
    <row r="10" spans="1:9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  <c r="I10" s="2"/>
    </row>
    <row r="11" spans="1:9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  <c r="H11" s="2"/>
      <c r="I11" s="2"/>
    </row>
    <row r="12" spans="1:9" x14ac:dyDescent="0.25">
      <c r="A12" s="89" t="s">
        <v>219</v>
      </c>
      <c r="B12" s="45">
        <v>8</v>
      </c>
      <c r="C12" s="10"/>
      <c r="D12" s="88"/>
      <c r="E12" s="103">
        <f t="shared" si="0"/>
        <v>0</v>
      </c>
      <c r="F12" s="45"/>
      <c r="G12" s="103">
        <f t="shared" si="1"/>
        <v>0</v>
      </c>
      <c r="H12" s="2"/>
      <c r="I12" s="2"/>
    </row>
    <row r="13" spans="1:9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  <c r="H13" s="2"/>
      <c r="I13" s="2"/>
    </row>
    <row r="14" spans="1:9" x14ac:dyDescent="0.25">
      <c r="A14" s="89" t="s">
        <v>247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  <c r="H14" s="2"/>
      <c r="I14" s="2"/>
    </row>
    <row r="15" spans="1:9" x14ac:dyDescent="0.25">
      <c r="A15" s="89" t="s">
        <v>219</v>
      </c>
      <c r="B15" s="45">
        <v>11</v>
      </c>
      <c r="C15" s="17"/>
      <c r="D15" s="88"/>
      <c r="E15" s="103">
        <f t="shared" si="0"/>
        <v>0</v>
      </c>
      <c r="F15" s="45"/>
      <c r="G15" s="103">
        <f t="shared" si="1"/>
        <v>0</v>
      </c>
      <c r="H15" s="2"/>
      <c r="I15" s="2"/>
    </row>
    <row r="16" spans="1:9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103">
        <f t="shared" si="1"/>
        <v>0</v>
      </c>
      <c r="H16" s="2" t="s">
        <v>45</v>
      </c>
      <c r="I16" s="2"/>
    </row>
    <row r="17" spans="1:9" x14ac:dyDescent="0.25">
      <c r="A17" s="89" t="s">
        <v>11</v>
      </c>
      <c r="B17" s="45"/>
      <c r="C17" s="45"/>
      <c r="D17" s="112">
        <f>SUM(D5:D16)</f>
        <v>57500</v>
      </c>
      <c r="E17" s="112">
        <f>SUM(E5:E16)</f>
        <v>67000</v>
      </c>
      <c r="F17" s="45">
        <f>SUM(F5:F16)</f>
        <v>57500</v>
      </c>
      <c r="G17" s="103">
        <f>SUM(G5:G16)</f>
        <v>9500</v>
      </c>
      <c r="H17" s="2"/>
      <c r="I17" s="2"/>
    </row>
    <row r="18" spans="1:9" x14ac:dyDescent="0.25">
      <c r="A18" s="90"/>
      <c r="B18" s="81"/>
      <c r="C18" s="81"/>
      <c r="D18" s="91"/>
      <c r="E18" s="91"/>
      <c r="F18" s="81"/>
      <c r="G18" s="81"/>
      <c r="H18" s="2"/>
      <c r="I18" s="2"/>
    </row>
    <row r="19" spans="1:9" ht="23.25" x14ac:dyDescent="0.35">
      <c r="A19" s="67" t="s">
        <v>119</v>
      </c>
      <c r="B19" s="2"/>
      <c r="C19" s="2"/>
      <c r="D19" s="2"/>
      <c r="E19" s="2"/>
      <c r="F19" s="77"/>
      <c r="G19" s="77"/>
      <c r="H19" s="2"/>
      <c r="I19" s="2"/>
    </row>
    <row r="20" spans="1:9" ht="18.75" x14ac:dyDescent="0.3">
      <c r="A20" s="113" t="s">
        <v>120</v>
      </c>
      <c r="B20" s="113" t="s">
        <v>121</v>
      </c>
      <c r="C20" s="113" t="s">
        <v>122</v>
      </c>
      <c r="D20" s="113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  <c r="I20" s="2"/>
    </row>
    <row r="21" spans="1:9" x14ac:dyDescent="0.25">
      <c r="A21" s="45" t="s">
        <v>254</v>
      </c>
      <c r="B21" s="110">
        <f>D17</f>
        <v>57500</v>
      </c>
      <c r="C21" s="45"/>
      <c r="D21" s="45"/>
      <c r="E21" s="125" t="s">
        <v>254</v>
      </c>
      <c r="F21" s="125">
        <f>F17</f>
        <v>57500</v>
      </c>
      <c r="G21" s="116"/>
      <c r="H21" s="116"/>
      <c r="I21" s="2"/>
    </row>
    <row r="22" spans="1:9" x14ac:dyDescent="0.25">
      <c r="A22" s="45" t="s">
        <v>189</v>
      </c>
      <c r="B22" s="69"/>
      <c r="C22" s="45"/>
      <c r="D22" s="45"/>
      <c r="E22" s="125" t="s">
        <v>189</v>
      </c>
      <c r="F22" s="131">
        <f>JULY!H34</f>
        <v>-9500</v>
      </c>
      <c r="G22" s="116"/>
      <c r="H22" s="117"/>
      <c r="I22" s="2"/>
    </row>
    <row r="23" spans="1:9" x14ac:dyDescent="0.25">
      <c r="A23" s="45" t="s">
        <v>124</v>
      </c>
      <c r="B23" s="70">
        <v>0.08</v>
      </c>
      <c r="C23" s="110">
        <f>B21*B23</f>
        <v>4600</v>
      </c>
      <c r="D23" s="45"/>
      <c r="E23" s="125" t="s">
        <v>239</v>
      </c>
      <c r="F23" s="120">
        <v>0.08</v>
      </c>
      <c r="G23" s="116">
        <f>F23*B21</f>
        <v>4600</v>
      </c>
      <c r="H23" s="117"/>
      <c r="I23" s="2"/>
    </row>
    <row r="24" spans="1:9" x14ac:dyDescent="0.25">
      <c r="A24" s="45" t="s">
        <v>175</v>
      </c>
      <c r="B24" s="110">
        <f>B21+B22</f>
        <v>57500</v>
      </c>
      <c r="C24" s="110"/>
      <c r="D24" s="45"/>
      <c r="E24" s="125" t="s">
        <v>175</v>
      </c>
      <c r="F24" s="131">
        <f>F21+F22</f>
        <v>48000</v>
      </c>
      <c r="G24" s="116"/>
      <c r="H24" s="117"/>
      <c r="I24" s="2"/>
    </row>
    <row r="25" spans="1:9" x14ac:dyDescent="0.25">
      <c r="A25" s="71" t="s">
        <v>125</v>
      </c>
      <c r="B25" s="45"/>
      <c r="C25" s="110"/>
      <c r="D25" s="45"/>
      <c r="E25" s="132" t="s">
        <v>125</v>
      </c>
      <c r="F25" s="116"/>
      <c r="G25" s="116"/>
      <c r="H25" s="120"/>
      <c r="I25" s="2"/>
    </row>
    <row r="26" spans="1:9" x14ac:dyDescent="0.25">
      <c r="A26" s="92" t="s">
        <v>200</v>
      </c>
      <c r="B26" s="45"/>
      <c r="C26" s="110">
        <f>D7+D9+D10+D16</f>
        <v>27500</v>
      </c>
      <c r="D26" s="45"/>
      <c r="E26" s="92" t="s">
        <v>200</v>
      </c>
      <c r="F26" s="116"/>
      <c r="G26" s="131">
        <f>C26</f>
        <v>27500</v>
      </c>
      <c r="H26" s="117"/>
      <c r="I26" s="2"/>
    </row>
    <row r="27" spans="1:9" x14ac:dyDescent="0.25">
      <c r="A27" s="101" t="s">
        <v>253</v>
      </c>
      <c r="B27" s="45"/>
      <c r="C27" s="45">
        <v>1000</v>
      </c>
      <c r="D27" s="45"/>
      <c r="E27" s="101" t="s">
        <v>253</v>
      </c>
      <c r="F27" s="116"/>
      <c r="G27" s="116">
        <v>1000</v>
      </c>
      <c r="H27" s="116"/>
      <c r="I27" s="2"/>
    </row>
    <row r="28" spans="1:9" x14ac:dyDescent="0.25">
      <c r="A28" s="100">
        <v>43323</v>
      </c>
      <c r="B28" s="45"/>
      <c r="C28" s="75">
        <v>24400</v>
      </c>
      <c r="D28" s="45"/>
      <c r="E28" s="100">
        <v>43323</v>
      </c>
      <c r="F28" s="45"/>
      <c r="G28" s="75">
        <v>24400</v>
      </c>
      <c r="H28" s="116"/>
      <c r="I28" s="2"/>
    </row>
    <row r="29" spans="1:9" x14ac:dyDescent="0.25">
      <c r="A29" s="101" t="s">
        <v>256</v>
      </c>
      <c r="B29" s="45"/>
      <c r="C29" s="45">
        <v>2000</v>
      </c>
      <c r="D29" s="45"/>
      <c r="E29" s="101" t="s">
        <v>256</v>
      </c>
      <c r="F29" s="45"/>
      <c r="G29" s="45">
        <v>2000</v>
      </c>
      <c r="H29" s="45"/>
      <c r="I29" s="2"/>
    </row>
    <row r="30" spans="1:9" x14ac:dyDescent="0.25">
      <c r="A30" s="101"/>
      <c r="B30" s="45"/>
      <c r="C30" s="45"/>
      <c r="D30" s="45"/>
      <c r="E30" s="101"/>
      <c r="F30" s="45"/>
      <c r="G30" s="45"/>
      <c r="H30" s="116"/>
      <c r="I30" s="2"/>
    </row>
    <row r="31" spans="1:9" x14ac:dyDescent="0.25">
      <c r="A31" s="101"/>
      <c r="B31" s="45"/>
      <c r="C31" s="45"/>
      <c r="D31" s="45"/>
      <c r="E31" s="101"/>
      <c r="F31" s="45"/>
      <c r="G31" s="45"/>
      <c r="H31" s="116"/>
      <c r="I31" s="2"/>
    </row>
    <row r="32" spans="1:9" x14ac:dyDescent="0.25">
      <c r="A32" s="101"/>
      <c r="B32" s="45"/>
      <c r="C32" s="45"/>
      <c r="D32" s="45"/>
      <c r="E32" s="101"/>
      <c r="F32" s="45"/>
      <c r="G32" s="45"/>
      <c r="H32" s="116"/>
      <c r="I32" s="2"/>
    </row>
    <row r="33" spans="1:9" x14ac:dyDescent="0.25">
      <c r="A33" s="101"/>
      <c r="B33" s="45"/>
      <c r="C33" s="75"/>
      <c r="D33" s="45"/>
      <c r="E33" s="101"/>
      <c r="F33" s="45"/>
      <c r="G33" s="75"/>
      <c r="H33" s="116"/>
      <c r="I33" s="2"/>
    </row>
    <row r="34" spans="1:9" x14ac:dyDescent="0.25">
      <c r="A34" s="71" t="s">
        <v>11</v>
      </c>
      <c r="B34" s="111">
        <f>B24</f>
        <v>57500</v>
      </c>
      <c r="C34" s="111">
        <f>SUM(C23:C33)</f>
        <v>59500</v>
      </c>
      <c r="D34" s="111">
        <f>B34-C34</f>
        <v>-2000</v>
      </c>
      <c r="E34" s="71" t="s">
        <v>11</v>
      </c>
      <c r="F34" s="111">
        <f>F24</f>
        <v>48000</v>
      </c>
      <c r="G34" s="111">
        <f>SUM(G23:G33)</f>
        <v>59500</v>
      </c>
      <c r="H34" s="111">
        <f>F34-G34</f>
        <v>-11500</v>
      </c>
      <c r="I34" s="2"/>
    </row>
    <row r="35" spans="1:9" x14ac:dyDescent="0.25">
      <c r="A35" s="2"/>
      <c r="B35" s="2"/>
      <c r="C35" s="2" t="s">
        <v>71</v>
      </c>
      <c r="D35" s="2"/>
      <c r="E35" s="2"/>
      <c r="F35" s="2"/>
      <c r="G35" s="81"/>
      <c r="H35" s="2"/>
      <c r="I35" s="2"/>
    </row>
    <row r="36" spans="1:9" x14ac:dyDescent="0.25">
      <c r="A36" s="2" t="s">
        <v>32</v>
      </c>
      <c r="B36" s="2"/>
      <c r="C36" s="2" t="s">
        <v>33</v>
      </c>
      <c r="D36" s="2"/>
      <c r="E36" s="2"/>
      <c r="F36" s="2" t="s">
        <v>249</v>
      </c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 t="s">
        <v>248</v>
      </c>
      <c r="B38" s="2"/>
      <c r="C38" s="2" t="s">
        <v>48</v>
      </c>
      <c r="D38" s="2"/>
      <c r="E38" s="2"/>
      <c r="F38" s="2" t="s">
        <v>250</v>
      </c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35" sqref="C35"/>
    </sheetView>
  </sheetViews>
  <sheetFormatPr defaultRowHeight="15" x14ac:dyDescent="0.25"/>
  <cols>
    <col min="1" max="1" width="12" style="2" customWidth="1"/>
    <col min="2" max="4" width="9.140625" style="2"/>
    <col min="5" max="5" width="11.7109375" style="2" customWidth="1"/>
    <col min="6" max="16384" width="9.140625" style="2"/>
  </cols>
  <sheetData>
    <row r="1" spans="1:8" ht="18.75" x14ac:dyDescent="0.3">
      <c r="A1" s="104"/>
      <c r="B1" s="106" t="s">
        <v>1</v>
      </c>
      <c r="C1" s="104"/>
      <c r="D1" s="104"/>
      <c r="E1" s="104"/>
      <c r="F1" s="104"/>
    </row>
    <row r="2" spans="1:8" ht="18.75" x14ac:dyDescent="0.3">
      <c r="A2" s="104"/>
      <c r="B2" s="106"/>
      <c r="C2" s="108" t="s">
        <v>225</v>
      </c>
      <c r="D2" s="104"/>
      <c r="E2" s="104"/>
      <c r="F2" s="104"/>
    </row>
    <row r="3" spans="1:8" ht="18.75" x14ac:dyDescent="0.3">
      <c r="A3" s="107"/>
      <c r="B3" s="109" t="s">
        <v>257</v>
      </c>
      <c r="D3" s="104"/>
      <c r="E3" s="107"/>
      <c r="F3" s="104"/>
    </row>
    <row r="4" spans="1:8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</row>
    <row r="5" spans="1:8" x14ac:dyDescent="0.25">
      <c r="A5" s="89" t="s">
        <v>46</v>
      </c>
      <c r="B5" s="45">
        <v>1</v>
      </c>
      <c r="C5" s="114">
        <v>9500</v>
      </c>
      <c r="D5" s="88">
        <v>9500</v>
      </c>
      <c r="E5" s="103">
        <f>D5+C5</f>
        <v>19000</v>
      </c>
      <c r="F5" s="45">
        <v>19000</v>
      </c>
      <c r="G5" s="103">
        <f>E5-F5</f>
        <v>0</v>
      </c>
    </row>
    <row r="6" spans="1:8" x14ac:dyDescent="0.25">
      <c r="A6" s="89" t="s">
        <v>219</v>
      </c>
      <c r="B6" s="45">
        <v>2</v>
      </c>
      <c r="C6" s="10"/>
      <c r="D6" s="88"/>
      <c r="E6" s="103">
        <f t="shared" ref="E6:E16" si="0">D6+C6</f>
        <v>0</v>
      </c>
      <c r="F6" s="45"/>
      <c r="G6" s="103">
        <f t="shared" ref="G6:G16" si="1">E6-F6</f>
        <v>0</v>
      </c>
    </row>
    <row r="7" spans="1:8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</row>
    <row r="8" spans="1:8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</row>
    <row r="9" spans="1:8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</row>
    <row r="10" spans="1:8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</row>
    <row r="11" spans="1:8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</row>
    <row r="12" spans="1:8" x14ac:dyDescent="0.25">
      <c r="A12" s="89" t="s">
        <v>219</v>
      </c>
      <c r="B12" s="45">
        <v>8</v>
      </c>
      <c r="C12" s="10"/>
      <c r="D12" s="88"/>
      <c r="E12" s="103">
        <f t="shared" si="0"/>
        <v>0</v>
      </c>
      <c r="F12" s="45"/>
      <c r="G12" s="103">
        <f t="shared" si="1"/>
        <v>0</v>
      </c>
    </row>
    <row r="13" spans="1:8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</row>
    <row r="14" spans="1:8" x14ac:dyDescent="0.25">
      <c r="A14" s="89" t="s">
        <v>247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</row>
    <row r="15" spans="1:8" x14ac:dyDescent="0.25">
      <c r="A15" s="89" t="s">
        <v>219</v>
      </c>
      <c r="B15" s="45">
        <v>11</v>
      </c>
      <c r="C15" s="17"/>
      <c r="D15" s="88"/>
      <c r="E15" s="103">
        <f t="shared" si="0"/>
        <v>0</v>
      </c>
      <c r="F15" s="45"/>
      <c r="G15" s="103">
        <f t="shared" si="1"/>
        <v>0</v>
      </c>
    </row>
    <row r="16" spans="1:8" x14ac:dyDescent="0.25">
      <c r="A16" s="89" t="s">
        <v>198</v>
      </c>
      <c r="B16" s="45">
        <v>12</v>
      </c>
      <c r="C16" s="45"/>
      <c r="D16" s="88">
        <v>2500</v>
      </c>
      <c r="E16" s="103">
        <f t="shared" si="0"/>
        <v>2500</v>
      </c>
      <c r="F16" s="45">
        <v>2500</v>
      </c>
      <c r="G16" s="103">
        <f t="shared" si="1"/>
        <v>0</v>
      </c>
      <c r="H16" s="2" t="s">
        <v>45</v>
      </c>
    </row>
    <row r="17" spans="1:8" x14ac:dyDescent="0.25">
      <c r="A17" s="89" t="s">
        <v>11</v>
      </c>
      <c r="B17" s="45"/>
      <c r="C17" s="45"/>
      <c r="D17" s="112">
        <f>SUM(D5:D16)</f>
        <v>57500</v>
      </c>
      <c r="E17" s="112">
        <f>SUM(E5:E16)</f>
        <v>67000</v>
      </c>
      <c r="F17" s="45">
        <f>SUM(F5:F16)</f>
        <v>67000</v>
      </c>
      <c r="G17" s="103">
        <f>SUM(G5:G16)</f>
        <v>0</v>
      </c>
    </row>
    <row r="18" spans="1:8" x14ac:dyDescent="0.25">
      <c r="A18" s="90"/>
      <c r="B18" s="81"/>
      <c r="C18" s="81"/>
      <c r="D18" s="91"/>
      <c r="E18" s="91"/>
      <c r="F18" s="81"/>
      <c r="G18" s="81"/>
    </row>
    <row r="19" spans="1:8" ht="23.25" x14ac:dyDescent="0.35">
      <c r="A19" s="67" t="s">
        <v>119</v>
      </c>
      <c r="F19" s="77"/>
      <c r="G19" s="77"/>
    </row>
    <row r="20" spans="1:8" ht="18.75" x14ac:dyDescent="0.3">
      <c r="A20" s="113" t="s">
        <v>120</v>
      </c>
      <c r="B20" s="113" t="s">
        <v>121</v>
      </c>
      <c r="C20" s="113" t="s">
        <v>122</v>
      </c>
      <c r="D20" s="113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8" x14ac:dyDescent="0.25">
      <c r="A21" s="45" t="s">
        <v>205</v>
      </c>
      <c r="B21" s="110">
        <f>D17</f>
        <v>57500</v>
      </c>
      <c r="C21" s="45"/>
      <c r="D21" s="45"/>
      <c r="E21" s="125" t="s">
        <v>205</v>
      </c>
      <c r="F21" s="125">
        <f>F17</f>
        <v>67000</v>
      </c>
      <c r="G21" s="116"/>
      <c r="H21" s="116"/>
    </row>
    <row r="22" spans="1:8" x14ac:dyDescent="0.25">
      <c r="A22" s="45" t="s">
        <v>189</v>
      </c>
      <c r="B22" s="69">
        <f>AUGUS!D34</f>
        <v>-2000</v>
      </c>
      <c r="C22" s="45"/>
      <c r="D22" s="45"/>
      <c r="E22" s="125" t="s">
        <v>189</v>
      </c>
      <c r="F22" s="131">
        <f>AUGUS!H34</f>
        <v>-11500</v>
      </c>
      <c r="G22" s="116"/>
      <c r="H22" s="117"/>
    </row>
    <row r="23" spans="1:8" x14ac:dyDescent="0.25">
      <c r="A23" s="45" t="s">
        <v>124</v>
      </c>
      <c r="B23" s="70">
        <v>0.08</v>
      </c>
      <c r="C23" s="110">
        <f>B21*B23</f>
        <v>4600</v>
      </c>
      <c r="D23" s="45"/>
      <c r="E23" s="125" t="s">
        <v>239</v>
      </c>
      <c r="F23" s="120">
        <v>0.08</v>
      </c>
      <c r="G23" s="116">
        <f>F23*B21</f>
        <v>4600</v>
      </c>
      <c r="H23" s="117"/>
    </row>
    <row r="24" spans="1:8" x14ac:dyDescent="0.25">
      <c r="A24" s="45" t="s">
        <v>175</v>
      </c>
      <c r="B24" s="110">
        <f>B21+B22</f>
        <v>55500</v>
      </c>
      <c r="C24" s="110"/>
      <c r="D24" s="45"/>
      <c r="E24" s="125" t="s">
        <v>175</v>
      </c>
      <c r="F24" s="131">
        <f>F21+F22</f>
        <v>55500</v>
      </c>
      <c r="G24" s="116"/>
      <c r="H24" s="117"/>
    </row>
    <row r="25" spans="1:8" x14ac:dyDescent="0.25">
      <c r="A25" s="71" t="s">
        <v>125</v>
      </c>
      <c r="B25" s="45"/>
      <c r="C25" s="110"/>
      <c r="D25" s="45"/>
      <c r="E25" s="132" t="s">
        <v>125</v>
      </c>
      <c r="F25" s="116"/>
      <c r="G25" s="116"/>
      <c r="H25" s="120"/>
    </row>
    <row r="26" spans="1:8" x14ac:dyDescent="0.25">
      <c r="A26" s="92" t="s">
        <v>200</v>
      </c>
      <c r="B26" s="45"/>
      <c r="C26" s="110">
        <f>D5+D7+D9+D10+D16</f>
        <v>37000</v>
      </c>
      <c r="D26" s="45"/>
      <c r="E26" s="92" t="s">
        <v>200</v>
      </c>
      <c r="F26" s="116"/>
      <c r="G26" s="131">
        <f>C26</f>
        <v>37000</v>
      </c>
      <c r="H26" s="117"/>
    </row>
    <row r="27" spans="1:8" x14ac:dyDescent="0.25">
      <c r="A27" s="101" t="s">
        <v>253</v>
      </c>
      <c r="B27" s="45"/>
      <c r="C27" s="45">
        <v>600</v>
      </c>
      <c r="D27" s="45"/>
      <c r="E27" s="101" t="s">
        <v>253</v>
      </c>
      <c r="F27" s="116"/>
      <c r="G27" s="116">
        <v>600</v>
      </c>
      <c r="H27" s="116"/>
    </row>
    <row r="28" spans="1:8" x14ac:dyDescent="0.25">
      <c r="A28" s="100">
        <v>43353</v>
      </c>
      <c r="B28" s="45"/>
      <c r="C28" s="75">
        <v>5127</v>
      </c>
      <c r="D28" s="45"/>
      <c r="E28" s="100">
        <v>43353</v>
      </c>
      <c r="F28" s="45"/>
      <c r="G28" s="75">
        <v>5127</v>
      </c>
      <c r="H28" s="116"/>
    </row>
    <row r="29" spans="1:8" x14ac:dyDescent="0.25">
      <c r="A29" s="101">
        <v>43355</v>
      </c>
      <c r="B29" s="45"/>
      <c r="C29" s="45">
        <v>17673</v>
      </c>
      <c r="D29" s="45"/>
      <c r="E29" s="101">
        <v>43355</v>
      </c>
      <c r="F29" s="45"/>
      <c r="G29" s="45">
        <v>17673</v>
      </c>
      <c r="H29" s="45"/>
    </row>
    <row r="30" spans="1:8" x14ac:dyDescent="0.25">
      <c r="A30" s="101"/>
      <c r="B30" s="45"/>
      <c r="C30" s="45"/>
      <c r="D30" s="45"/>
      <c r="E30" s="101"/>
      <c r="F30" s="45"/>
      <c r="G30" s="45"/>
      <c r="H30" s="116"/>
    </row>
    <row r="31" spans="1:8" x14ac:dyDescent="0.25">
      <c r="A31" s="101"/>
      <c r="B31" s="45"/>
      <c r="C31" s="45"/>
      <c r="D31" s="45"/>
      <c r="E31" s="101"/>
      <c r="F31" s="45"/>
      <c r="G31" s="45"/>
      <c r="H31" s="116"/>
    </row>
    <row r="32" spans="1:8" x14ac:dyDescent="0.25">
      <c r="A32" s="101"/>
      <c r="B32" s="45"/>
      <c r="C32" s="45"/>
      <c r="D32" s="45"/>
      <c r="E32" s="101"/>
      <c r="F32" s="45"/>
      <c r="G32" s="45"/>
      <c r="H32" s="116"/>
    </row>
    <row r="33" spans="1:8" x14ac:dyDescent="0.25">
      <c r="A33" s="101"/>
      <c r="B33" s="45"/>
      <c r="C33" s="75"/>
      <c r="D33" s="45"/>
      <c r="E33" s="101"/>
      <c r="F33" s="45"/>
      <c r="G33" s="75"/>
      <c r="H33" s="116"/>
    </row>
    <row r="34" spans="1:8" x14ac:dyDescent="0.25">
      <c r="A34" s="71" t="s">
        <v>11</v>
      </c>
      <c r="B34" s="111">
        <f>B24</f>
        <v>55500</v>
      </c>
      <c r="C34" s="111">
        <f>SUM(C23:C33)</f>
        <v>65000</v>
      </c>
      <c r="D34" s="111">
        <f>B34-C34</f>
        <v>-9500</v>
      </c>
      <c r="E34" s="71" t="s">
        <v>11</v>
      </c>
      <c r="F34" s="111">
        <f>F24</f>
        <v>55500</v>
      </c>
      <c r="G34" s="111">
        <f>SUM(G23:G33)</f>
        <v>65000</v>
      </c>
      <c r="H34" s="111">
        <f>F34-G34</f>
        <v>-9500</v>
      </c>
    </row>
    <row r="35" spans="1:8" x14ac:dyDescent="0.25">
      <c r="C35" s="2" t="s">
        <v>71</v>
      </c>
      <c r="D35" s="2" t="s">
        <v>261</v>
      </c>
      <c r="G35" s="81"/>
    </row>
    <row r="36" spans="1:8" x14ac:dyDescent="0.25">
      <c r="A36" s="2" t="s">
        <v>32</v>
      </c>
      <c r="C36" s="2" t="s">
        <v>33</v>
      </c>
      <c r="F36" s="2" t="s">
        <v>249</v>
      </c>
    </row>
    <row r="38" spans="1:8" x14ac:dyDescent="0.25">
      <c r="A38" s="2" t="s">
        <v>248</v>
      </c>
      <c r="C38" s="2" t="s">
        <v>48</v>
      </c>
      <c r="F38" s="2" t="s">
        <v>250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A16" sqref="A16"/>
    </sheetView>
  </sheetViews>
  <sheetFormatPr defaultRowHeight="15" x14ac:dyDescent="0.25"/>
  <cols>
    <col min="1" max="1" width="12" style="2" customWidth="1"/>
    <col min="2" max="4" width="9.140625" style="2"/>
    <col min="5" max="5" width="11.85546875" style="2" customWidth="1"/>
    <col min="6" max="16384" width="9.140625" style="2"/>
  </cols>
  <sheetData>
    <row r="1" spans="1:8" ht="18.75" x14ac:dyDescent="0.3">
      <c r="A1" s="104"/>
      <c r="B1" s="106" t="s">
        <v>1</v>
      </c>
      <c r="C1" s="104"/>
      <c r="D1" s="104"/>
      <c r="E1" s="104"/>
      <c r="F1" s="104"/>
    </row>
    <row r="2" spans="1:8" ht="18.75" x14ac:dyDescent="0.3">
      <c r="A2" s="104"/>
      <c r="B2" s="106"/>
      <c r="C2" s="108" t="s">
        <v>225</v>
      </c>
      <c r="D2" s="104"/>
      <c r="E2" s="104"/>
      <c r="F2" s="104"/>
    </row>
    <row r="3" spans="1:8" ht="18.75" x14ac:dyDescent="0.3">
      <c r="A3" s="107"/>
      <c r="B3" s="109" t="s">
        <v>259</v>
      </c>
      <c r="D3" s="104"/>
      <c r="E3" s="107"/>
      <c r="F3" s="104"/>
    </row>
    <row r="4" spans="1:8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</row>
    <row r="5" spans="1:8" x14ac:dyDescent="0.25">
      <c r="A5" s="89" t="s">
        <v>46</v>
      </c>
      <c r="B5" s="45">
        <v>1</v>
      </c>
      <c r="C5" s="114"/>
      <c r="D5" s="88">
        <v>9500</v>
      </c>
      <c r="E5" s="103">
        <f>D5+C5</f>
        <v>9500</v>
      </c>
      <c r="F5" s="45"/>
      <c r="G5" s="103">
        <f>E5-F5</f>
        <v>9500</v>
      </c>
    </row>
    <row r="6" spans="1:8" x14ac:dyDescent="0.25">
      <c r="A6" s="89" t="s">
        <v>109</v>
      </c>
      <c r="B6" s="45">
        <v>2</v>
      </c>
      <c r="C6" s="10"/>
      <c r="D6" s="88">
        <v>9000</v>
      </c>
      <c r="E6" s="103">
        <f t="shared" ref="E6:E16" si="0">D6+C6</f>
        <v>9000</v>
      </c>
      <c r="F6" s="45">
        <v>9000</v>
      </c>
      <c r="G6" s="103">
        <f t="shared" ref="G6:G16" si="1">E6-F6</f>
        <v>0</v>
      </c>
      <c r="H6" s="2" t="s">
        <v>45</v>
      </c>
    </row>
    <row r="7" spans="1:8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</row>
    <row r="8" spans="1:8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</row>
    <row r="9" spans="1:8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</row>
    <row r="10" spans="1:8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</row>
    <row r="11" spans="1:8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</row>
    <row r="12" spans="1:8" x14ac:dyDescent="0.25">
      <c r="A12" s="89" t="s">
        <v>219</v>
      </c>
      <c r="B12" s="45">
        <v>8</v>
      </c>
      <c r="C12" s="10"/>
      <c r="D12" s="88"/>
      <c r="E12" s="103">
        <f t="shared" si="0"/>
        <v>0</v>
      </c>
      <c r="F12" s="45"/>
      <c r="G12" s="103">
        <f t="shared" si="1"/>
        <v>0</v>
      </c>
    </row>
    <row r="13" spans="1:8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</row>
    <row r="14" spans="1:8" x14ac:dyDescent="0.25">
      <c r="A14" s="89" t="s">
        <v>219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</row>
    <row r="15" spans="1:8" x14ac:dyDescent="0.25">
      <c r="A15" s="89" t="s">
        <v>258</v>
      </c>
      <c r="B15" s="45">
        <v>11</v>
      </c>
      <c r="C15" s="17"/>
      <c r="D15" s="88">
        <v>9000</v>
      </c>
      <c r="E15" s="103">
        <f t="shared" si="0"/>
        <v>9000</v>
      </c>
      <c r="F15" s="45">
        <v>9000</v>
      </c>
      <c r="G15" s="103">
        <f t="shared" si="1"/>
        <v>0</v>
      </c>
    </row>
    <row r="16" spans="1:8" x14ac:dyDescent="0.25">
      <c r="A16" s="89"/>
      <c r="B16" s="45">
        <v>12</v>
      </c>
      <c r="C16" s="45"/>
      <c r="D16" s="88"/>
      <c r="E16" s="103">
        <f t="shared" si="0"/>
        <v>0</v>
      </c>
      <c r="F16" s="45"/>
      <c r="G16" s="103">
        <f t="shared" si="1"/>
        <v>0</v>
      </c>
    </row>
    <row r="17" spans="1:12" x14ac:dyDescent="0.25">
      <c r="A17" s="89" t="s">
        <v>11</v>
      </c>
      <c r="B17" s="45"/>
      <c r="C17" s="45"/>
      <c r="D17" s="112">
        <f>SUM(D5:D16)</f>
        <v>73000</v>
      </c>
      <c r="E17" s="133">
        <f>SUM(E5:E16)</f>
        <v>73000</v>
      </c>
      <c r="F17" s="134">
        <f>SUM(F5:F16)</f>
        <v>63500</v>
      </c>
      <c r="G17" s="133">
        <f>SUM(G5:G16)</f>
        <v>9500</v>
      </c>
    </row>
    <row r="18" spans="1:12" x14ac:dyDescent="0.25">
      <c r="A18" s="90"/>
      <c r="B18" s="81"/>
      <c r="C18" s="81"/>
      <c r="D18" s="91"/>
      <c r="E18" s="91"/>
      <c r="F18" s="81"/>
      <c r="G18" s="81"/>
    </row>
    <row r="19" spans="1:12" ht="23.25" x14ac:dyDescent="0.35">
      <c r="A19" s="67" t="s">
        <v>119</v>
      </c>
      <c r="F19" s="77"/>
      <c r="G19" s="77"/>
    </row>
    <row r="20" spans="1:12" ht="18.75" x14ac:dyDescent="0.3">
      <c r="A20" s="113" t="s">
        <v>120</v>
      </c>
      <c r="B20" s="113" t="s">
        <v>121</v>
      </c>
      <c r="C20" s="113" t="s">
        <v>122</v>
      </c>
      <c r="D20" s="113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12" x14ac:dyDescent="0.25">
      <c r="A21" s="45" t="s">
        <v>207</v>
      </c>
      <c r="B21" s="110">
        <f>D17</f>
        <v>73000</v>
      </c>
      <c r="C21" s="45"/>
      <c r="D21" s="45"/>
      <c r="E21" s="125" t="s">
        <v>207</v>
      </c>
      <c r="F21" s="125">
        <f>F17</f>
        <v>63500</v>
      </c>
      <c r="G21" s="116"/>
      <c r="H21" s="116"/>
    </row>
    <row r="22" spans="1:12" x14ac:dyDescent="0.25">
      <c r="A22" s="45" t="s">
        <v>189</v>
      </c>
      <c r="B22" s="69">
        <f>SEPT!D34</f>
        <v>-9500</v>
      </c>
      <c r="C22" s="45"/>
      <c r="D22" s="45"/>
      <c r="E22" s="125" t="s">
        <v>189</v>
      </c>
      <c r="F22" s="131">
        <f>SEPT!H34</f>
        <v>-9500</v>
      </c>
      <c r="G22" s="116"/>
      <c r="H22" s="117"/>
    </row>
    <row r="23" spans="1:12" x14ac:dyDescent="0.25">
      <c r="A23" s="45" t="s">
        <v>124</v>
      </c>
      <c r="B23" s="70">
        <v>0.08</v>
      </c>
      <c r="C23" s="110">
        <f>B21*B23</f>
        <v>5840</v>
      </c>
      <c r="D23" s="45"/>
      <c r="E23" s="125" t="s">
        <v>239</v>
      </c>
      <c r="F23" s="120">
        <v>0.08</v>
      </c>
      <c r="G23" s="116">
        <f>F23*B21</f>
        <v>5840</v>
      </c>
      <c r="H23" s="117"/>
    </row>
    <row r="24" spans="1:12" x14ac:dyDescent="0.25">
      <c r="A24" s="45" t="s">
        <v>175</v>
      </c>
      <c r="B24" s="110">
        <f>B21+B22</f>
        <v>63500</v>
      </c>
      <c r="C24" s="110"/>
      <c r="D24" s="45"/>
      <c r="E24" s="125" t="s">
        <v>175</v>
      </c>
      <c r="F24" s="131">
        <f>F21+F22</f>
        <v>54000</v>
      </c>
      <c r="G24" s="116"/>
      <c r="H24" s="117"/>
    </row>
    <row r="25" spans="1:12" x14ac:dyDescent="0.25">
      <c r="A25" s="71" t="s">
        <v>125</v>
      </c>
      <c r="B25" s="45"/>
      <c r="C25" s="110"/>
      <c r="D25" s="45"/>
      <c r="E25" s="132" t="s">
        <v>125</v>
      </c>
      <c r="F25" s="116"/>
      <c r="G25" s="116"/>
      <c r="H25" s="120"/>
    </row>
    <row r="26" spans="1:12" x14ac:dyDescent="0.25">
      <c r="A26" s="92" t="s">
        <v>200</v>
      </c>
      <c r="B26" s="45"/>
      <c r="C26" s="110">
        <f>D6+D7+D9+D10</f>
        <v>34000</v>
      </c>
      <c r="D26" s="45"/>
      <c r="E26" s="92" t="s">
        <v>200</v>
      </c>
      <c r="F26" s="116"/>
      <c r="G26" s="131">
        <f>C26</f>
        <v>34000</v>
      </c>
      <c r="H26" s="117"/>
    </row>
    <row r="27" spans="1:12" x14ac:dyDescent="0.25">
      <c r="A27" s="101" t="s">
        <v>253</v>
      </c>
      <c r="B27" s="45"/>
      <c r="C27" s="45">
        <v>1200</v>
      </c>
      <c r="D27" s="45"/>
      <c r="E27" s="101" t="s">
        <v>253</v>
      </c>
      <c r="F27" s="116"/>
      <c r="G27" s="116">
        <v>1200</v>
      </c>
      <c r="H27" s="116"/>
    </row>
    <row r="28" spans="1:12" x14ac:dyDescent="0.25">
      <c r="A28" s="100" t="s">
        <v>260</v>
      </c>
      <c r="B28" s="45"/>
      <c r="C28" s="75">
        <v>100</v>
      </c>
      <c r="D28" s="45"/>
      <c r="E28" s="100" t="s">
        <v>260</v>
      </c>
      <c r="F28" s="45"/>
      <c r="G28" s="75">
        <v>100</v>
      </c>
      <c r="H28" s="116"/>
      <c r="L28" s="2" t="s">
        <v>262</v>
      </c>
    </row>
    <row r="29" spans="1:12" x14ac:dyDescent="0.25">
      <c r="A29" s="101" t="s">
        <v>172</v>
      </c>
      <c r="B29" s="45"/>
      <c r="C29" s="45">
        <v>3056</v>
      </c>
      <c r="D29" s="45"/>
      <c r="E29" s="101" t="s">
        <v>172</v>
      </c>
      <c r="F29" s="45"/>
      <c r="G29" s="45">
        <v>3056</v>
      </c>
      <c r="H29" s="45"/>
    </row>
    <row r="30" spans="1:12" x14ac:dyDescent="0.25">
      <c r="A30" s="101">
        <v>43385</v>
      </c>
      <c r="B30" s="45"/>
      <c r="C30" s="45">
        <v>19304</v>
      </c>
      <c r="D30" s="45"/>
      <c r="E30" s="101">
        <v>43385</v>
      </c>
      <c r="F30" s="45"/>
      <c r="G30" s="45">
        <v>19304</v>
      </c>
      <c r="H30" s="116"/>
      <c r="J30" s="44"/>
    </row>
    <row r="31" spans="1:12" x14ac:dyDescent="0.25">
      <c r="A31" s="101">
        <v>43396</v>
      </c>
      <c r="B31" s="45"/>
      <c r="C31" s="45">
        <v>2030</v>
      </c>
      <c r="D31" s="45"/>
      <c r="E31" s="101">
        <v>43396</v>
      </c>
      <c r="F31" s="45"/>
      <c r="G31" s="45">
        <v>2030</v>
      </c>
      <c r="H31" s="116"/>
    </row>
    <row r="32" spans="1:12" x14ac:dyDescent="0.25">
      <c r="A32" s="101">
        <v>43404</v>
      </c>
      <c r="B32" s="45"/>
      <c r="C32" s="45">
        <v>5061</v>
      </c>
      <c r="D32" s="45"/>
      <c r="E32" s="101">
        <v>43404</v>
      </c>
      <c r="F32" s="45"/>
      <c r="G32" s="45">
        <v>5061</v>
      </c>
      <c r="H32" s="116"/>
    </row>
    <row r="33" spans="1:8" x14ac:dyDescent="0.25">
      <c r="A33" s="101"/>
      <c r="B33" s="45"/>
      <c r="C33" s="75"/>
      <c r="D33" s="45"/>
      <c r="E33" s="101"/>
      <c r="F33" s="45"/>
      <c r="G33" s="75"/>
      <c r="H33" s="116"/>
    </row>
    <row r="34" spans="1:8" x14ac:dyDescent="0.25">
      <c r="A34" s="71" t="s">
        <v>11</v>
      </c>
      <c r="B34" s="111">
        <f>B24</f>
        <v>63500</v>
      </c>
      <c r="C34" s="111">
        <f>SUM(C23:C33)</f>
        <v>70591</v>
      </c>
      <c r="D34" s="111">
        <f>B34-C34</f>
        <v>-7091</v>
      </c>
      <c r="E34" s="71" t="s">
        <v>11</v>
      </c>
      <c r="F34" s="111">
        <f>F24</f>
        <v>54000</v>
      </c>
      <c r="G34" s="111">
        <f>SUM(G23:G33)</f>
        <v>70591</v>
      </c>
      <c r="H34" s="111">
        <f>F34-G34</f>
        <v>-16591</v>
      </c>
    </row>
    <row r="35" spans="1:8" x14ac:dyDescent="0.25">
      <c r="C35" s="2" t="s">
        <v>71</v>
      </c>
      <c r="G35" s="81"/>
    </row>
    <row r="36" spans="1:8" x14ac:dyDescent="0.25">
      <c r="A36" s="2" t="s">
        <v>32</v>
      </c>
      <c r="C36" s="2" t="s">
        <v>33</v>
      </c>
      <c r="F36" s="2" t="s">
        <v>249</v>
      </c>
    </row>
    <row r="38" spans="1:8" x14ac:dyDescent="0.25">
      <c r="A38" s="2" t="s">
        <v>248</v>
      </c>
      <c r="C38" s="2" t="s">
        <v>48</v>
      </c>
      <c r="F38" s="2" t="s">
        <v>250</v>
      </c>
    </row>
  </sheetData>
  <pageMargins left="0" right="0" top="0" bottom="0" header="0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A16" sqref="A16"/>
    </sheetView>
  </sheetViews>
  <sheetFormatPr defaultRowHeight="15" x14ac:dyDescent="0.25"/>
  <cols>
    <col min="1" max="1" width="12" style="2" customWidth="1"/>
    <col min="2" max="4" width="9.140625" style="2"/>
    <col min="5" max="5" width="11.85546875" style="2" customWidth="1"/>
    <col min="6" max="16384" width="9.140625" style="2"/>
  </cols>
  <sheetData>
    <row r="1" spans="1:8" ht="18.75" x14ac:dyDescent="0.3">
      <c r="A1" s="104"/>
      <c r="B1" s="106" t="s">
        <v>1</v>
      </c>
      <c r="C1" s="104"/>
      <c r="D1" s="104"/>
      <c r="E1" s="104"/>
      <c r="F1" s="104"/>
    </row>
    <row r="2" spans="1:8" ht="18.75" x14ac:dyDescent="0.3">
      <c r="A2" s="104"/>
      <c r="B2" s="106"/>
      <c r="C2" s="108" t="s">
        <v>225</v>
      </c>
      <c r="D2" s="104"/>
      <c r="E2" s="104"/>
      <c r="F2" s="104"/>
    </row>
    <row r="3" spans="1:8" ht="18.75" x14ac:dyDescent="0.3">
      <c r="A3" s="107"/>
      <c r="B3" s="109" t="s">
        <v>263</v>
      </c>
      <c r="D3" s="104"/>
      <c r="E3" s="107"/>
      <c r="F3" s="104"/>
    </row>
    <row r="4" spans="1:8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</row>
    <row r="5" spans="1:8" x14ac:dyDescent="0.25">
      <c r="A5" s="89" t="s">
        <v>46</v>
      </c>
      <c r="B5" s="45">
        <v>1</v>
      </c>
      <c r="C5" s="114">
        <v>9500</v>
      </c>
      <c r="D5" s="88">
        <v>9500</v>
      </c>
      <c r="E5" s="103">
        <f>D5+C5</f>
        <v>19000</v>
      </c>
      <c r="F5" s="45">
        <v>9500</v>
      </c>
      <c r="G5" s="103">
        <f>E5-F5</f>
        <v>9500</v>
      </c>
    </row>
    <row r="6" spans="1:8" x14ac:dyDescent="0.25">
      <c r="A6" s="89" t="s">
        <v>109</v>
      </c>
      <c r="B6" s="45">
        <v>2</v>
      </c>
      <c r="C6" s="10"/>
      <c r="D6" s="88">
        <v>9000</v>
      </c>
      <c r="E6" s="103">
        <f t="shared" ref="E6:E16" si="0">D6+C6</f>
        <v>9000</v>
      </c>
      <c r="F6" s="45">
        <v>9000</v>
      </c>
      <c r="G6" s="103">
        <f t="shared" ref="G6:G16" si="1">E6-F6</f>
        <v>0</v>
      </c>
      <c r="H6" s="2" t="s">
        <v>45</v>
      </c>
    </row>
    <row r="7" spans="1:8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</row>
    <row r="8" spans="1:8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</row>
    <row r="9" spans="1:8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</row>
    <row r="10" spans="1:8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</row>
    <row r="11" spans="1:8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</row>
    <row r="12" spans="1:8" x14ac:dyDescent="0.25">
      <c r="A12" s="89" t="s">
        <v>219</v>
      </c>
      <c r="B12" s="45">
        <v>8</v>
      </c>
      <c r="C12" s="10"/>
      <c r="D12" s="88"/>
      <c r="E12" s="103">
        <f t="shared" si="0"/>
        <v>0</v>
      </c>
      <c r="F12" s="45"/>
      <c r="G12" s="103">
        <f t="shared" si="1"/>
        <v>0</v>
      </c>
    </row>
    <row r="13" spans="1:8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</row>
    <row r="14" spans="1:8" x14ac:dyDescent="0.25">
      <c r="A14" s="89" t="s">
        <v>219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</row>
    <row r="15" spans="1:8" x14ac:dyDescent="0.25">
      <c r="A15" s="89" t="s">
        <v>258</v>
      </c>
      <c r="B15" s="45">
        <v>11</v>
      </c>
      <c r="C15" s="17"/>
      <c r="D15" s="88">
        <v>9000</v>
      </c>
      <c r="E15" s="103">
        <f t="shared" si="0"/>
        <v>9000</v>
      </c>
      <c r="F15" s="45"/>
      <c r="G15" s="103">
        <f t="shared" si="1"/>
        <v>9000</v>
      </c>
    </row>
    <row r="16" spans="1:8" x14ac:dyDescent="0.25">
      <c r="A16" s="89"/>
      <c r="B16" s="45">
        <v>12</v>
      </c>
      <c r="C16" s="45"/>
      <c r="D16" s="88"/>
      <c r="E16" s="103">
        <f t="shared" si="0"/>
        <v>0</v>
      </c>
      <c r="F16" s="45"/>
      <c r="G16" s="103">
        <f t="shared" si="1"/>
        <v>0</v>
      </c>
    </row>
    <row r="17" spans="1:12" x14ac:dyDescent="0.25">
      <c r="A17" s="89" t="s">
        <v>11</v>
      </c>
      <c r="B17" s="45"/>
      <c r="C17" s="45"/>
      <c r="D17" s="112">
        <f>SUM(D5:D16)</f>
        <v>73000</v>
      </c>
      <c r="E17" s="133">
        <f>SUM(E5:E16)</f>
        <v>82500</v>
      </c>
      <c r="F17" s="134">
        <f>SUM(F5:F16)</f>
        <v>64000</v>
      </c>
      <c r="G17" s="133">
        <f>SUM(G5:G16)</f>
        <v>18500</v>
      </c>
    </row>
    <row r="18" spans="1:12" x14ac:dyDescent="0.25">
      <c r="A18" s="90"/>
      <c r="B18" s="81"/>
      <c r="C18" s="81"/>
      <c r="D18" s="91"/>
      <c r="E18" s="91"/>
      <c r="F18" s="81"/>
      <c r="G18" s="81"/>
    </row>
    <row r="19" spans="1:12" ht="23.25" x14ac:dyDescent="0.35">
      <c r="A19" s="67" t="s">
        <v>119</v>
      </c>
      <c r="F19" s="77"/>
      <c r="G19" s="77"/>
    </row>
    <row r="20" spans="1:12" ht="18.75" x14ac:dyDescent="0.3">
      <c r="A20" s="113" t="s">
        <v>120</v>
      </c>
      <c r="B20" s="113" t="s">
        <v>121</v>
      </c>
      <c r="C20" s="113" t="s">
        <v>122</v>
      </c>
      <c r="D20" s="113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12" x14ac:dyDescent="0.25">
      <c r="A21" s="45" t="s">
        <v>80</v>
      </c>
      <c r="B21" s="110">
        <f>D17</f>
        <v>73000</v>
      </c>
      <c r="C21" s="45"/>
      <c r="D21" s="45"/>
      <c r="E21" s="125" t="s">
        <v>80</v>
      </c>
      <c r="F21" s="125">
        <f>F17</f>
        <v>64000</v>
      </c>
      <c r="G21" s="116"/>
      <c r="H21" s="116"/>
    </row>
    <row r="22" spans="1:12" x14ac:dyDescent="0.25">
      <c r="A22" s="45" t="s">
        <v>189</v>
      </c>
      <c r="B22" s="110">
        <f>OCTOBER!D34</f>
        <v>-7091</v>
      </c>
      <c r="C22" s="45"/>
      <c r="D22" s="45"/>
      <c r="E22" s="125" t="s">
        <v>189</v>
      </c>
      <c r="F22" s="131">
        <f>OCTOBER!H34</f>
        <v>-16591</v>
      </c>
      <c r="G22" s="116"/>
      <c r="H22" s="117"/>
    </row>
    <row r="23" spans="1:12" x14ac:dyDescent="0.25">
      <c r="A23" s="45" t="s">
        <v>124</v>
      </c>
      <c r="B23" s="70">
        <v>0.08</v>
      </c>
      <c r="C23" s="110">
        <f>B21*B23</f>
        <v>5840</v>
      </c>
      <c r="D23" s="45"/>
      <c r="E23" s="125" t="s">
        <v>239</v>
      </c>
      <c r="F23" s="120">
        <v>0.08</v>
      </c>
      <c r="G23" s="116">
        <f>F23*B21</f>
        <v>5840</v>
      </c>
      <c r="H23" s="117"/>
    </row>
    <row r="24" spans="1:12" x14ac:dyDescent="0.25">
      <c r="A24" s="45" t="s">
        <v>175</v>
      </c>
      <c r="B24" s="110">
        <f>B21+B22</f>
        <v>65909</v>
      </c>
      <c r="C24" s="110"/>
      <c r="D24" s="45"/>
      <c r="E24" s="125" t="s">
        <v>175</v>
      </c>
      <c r="F24" s="131">
        <f>F21+F22</f>
        <v>47409</v>
      </c>
      <c r="G24" s="116"/>
      <c r="H24" s="117"/>
    </row>
    <row r="25" spans="1:12" x14ac:dyDescent="0.25">
      <c r="A25" s="71" t="s">
        <v>125</v>
      </c>
      <c r="B25" s="45"/>
      <c r="C25" s="110"/>
      <c r="D25" s="45"/>
      <c r="E25" s="132" t="s">
        <v>125</v>
      </c>
      <c r="F25" s="116"/>
      <c r="G25" s="116"/>
      <c r="H25" s="120"/>
    </row>
    <row r="26" spans="1:12" x14ac:dyDescent="0.25">
      <c r="A26" s="92" t="s">
        <v>200</v>
      </c>
      <c r="B26" s="45"/>
      <c r="C26" s="110">
        <f>D6+D7+D9+D10</f>
        <v>34000</v>
      </c>
      <c r="D26" s="45"/>
      <c r="E26" s="92" t="s">
        <v>200</v>
      </c>
      <c r="F26" s="116"/>
      <c r="G26" s="131">
        <f>C26</f>
        <v>34000</v>
      </c>
      <c r="H26" s="117"/>
    </row>
    <row r="27" spans="1:12" x14ac:dyDescent="0.25">
      <c r="A27" s="101" t="s">
        <v>253</v>
      </c>
      <c r="B27" s="45"/>
      <c r="C27" s="45"/>
      <c r="D27" s="45"/>
      <c r="E27" s="101" t="s">
        <v>253</v>
      </c>
      <c r="F27" s="116"/>
      <c r="G27" s="116"/>
      <c r="H27" s="116"/>
    </row>
    <row r="28" spans="1:12" x14ac:dyDescent="0.25">
      <c r="A28" s="100" t="s">
        <v>264</v>
      </c>
      <c r="B28" s="45"/>
      <c r="C28" s="75">
        <v>9500</v>
      </c>
      <c r="D28" s="45"/>
      <c r="E28" s="100" t="s">
        <v>264</v>
      </c>
      <c r="F28" s="45"/>
      <c r="G28" s="75">
        <v>9500</v>
      </c>
      <c r="H28" s="116"/>
      <c r="L28" s="2" t="s">
        <v>262</v>
      </c>
    </row>
    <row r="29" spans="1:12" x14ac:dyDescent="0.25">
      <c r="A29" s="101">
        <v>43416</v>
      </c>
      <c r="B29" s="45"/>
      <c r="C29" s="45">
        <v>16569</v>
      </c>
      <c r="D29" s="45"/>
      <c r="E29" s="101">
        <v>43416</v>
      </c>
      <c r="F29" s="45"/>
      <c r="G29" s="45">
        <v>16569</v>
      </c>
      <c r="H29" s="45"/>
    </row>
    <row r="30" spans="1:12" x14ac:dyDescent="0.25">
      <c r="A30" s="101"/>
      <c r="B30" s="45"/>
      <c r="C30" s="45"/>
      <c r="D30" s="45"/>
      <c r="E30" s="101"/>
      <c r="F30" s="45"/>
      <c r="G30" s="45"/>
      <c r="H30" s="116"/>
    </row>
    <row r="31" spans="1:12" x14ac:dyDescent="0.25">
      <c r="A31" s="101"/>
      <c r="B31" s="45"/>
      <c r="C31" s="45"/>
      <c r="D31" s="45"/>
      <c r="E31" s="101"/>
      <c r="F31" s="45"/>
      <c r="G31" s="45"/>
      <c r="H31" s="116"/>
    </row>
    <row r="32" spans="1:12" x14ac:dyDescent="0.25">
      <c r="A32" s="101"/>
      <c r="B32" s="45"/>
      <c r="C32" s="45"/>
      <c r="D32" s="45"/>
      <c r="E32" s="101"/>
      <c r="F32" s="45"/>
      <c r="G32" s="45"/>
      <c r="H32" s="116"/>
    </row>
    <row r="33" spans="1:8" x14ac:dyDescent="0.25">
      <c r="A33" s="101"/>
      <c r="B33" s="45"/>
      <c r="C33" s="75"/>
      <c r="D33" s="45"/>
      <c r="E33" s="101"/>
      <c r="F33" s="45"/>
      <c r="G33" s="75"/>
      <c r="H33" s="116"/>
    </row>
    <row r="34" spans="1:8" x14ac:dyDescent="0.25">
      <c r="A34" s="71" t="s">
        <v>11</v>
      </c>
      <c r="B34" s="111">
        <f>B24</f>
        <v>65909</v>
      </c>
      <c r="C34" s="111">
        <f>SUM(C23:C33)</f>
        <v>65909</v>
      </c>
      <c r="D34" s="111">
        <f>B34-C34</f>
        <v>0</v>
      </c>
      <c r="E34" s="71" t="s">
        <v>11</v>
      </c>
      <c r="F34" s="111">
        <f>F24</f>
        <v>47409</v>
      </c>
      <c r="G34" s="111">
        <f>SUM(G23:G33)</f>
        <v>65909</v>
      </c>
      <c r="H34" s="111">
        <f>F34-G34</f>
        <v>-18500</v>
      </c>
    </row>
    <row r="35" spans="1:8" x14ac:dyDescent="0.25">
      <c r="C35" s="2" t="s">
        <v>71</v>
      </c>
      <c r="G35" s="81"/>
    </row>
    <row r="36" spans="1:8" x14ac:dyDescent="0.25">
      <c r="A36" s="2" t="s">
        <v>32</v>
      </c>
      <c r="C36" s="2" t="s">
        <v>33</v>
      </c>
      <c r="F36" s="2" t="s">
        <v>249</v>
      </c>
    </row>
    <row r="38" spans="1:8" x14ac:dyDescent="0.25">
      <c r="A38" s="2" t="s">
        <v>248</v>
      </c>
      <c r="C38" s="2" t="s">
        <v>48</v>
      </c>
      <c r="F38" s="2" t="s">
        <v>250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F15" sqref="F15"/>
    </sheetView>
  </sheetViews>
  <sheetFormatPr defaultRowHeight="15" x14ac:dyDescent="0.25"/>
  <cols>
    <col min="1" max="1" width="13.140625" style="2" customWidth="1"/>
    <col min="2" max="2" width="9.140625" style="2"/>
    <col min="3" max="3" width="9.5703125" style="2" bestFit="1" customWidth="1"/>
    <col min="4" max="4" width="9.140625" style="2"/>
    <col min="5" max="5" width="12.28515625" style="2" customWidth="1"/>
    <col min="6" max="16384" width="9.140625" style="2"/>
  </cols>
  <sheetData>
    <row r="1" spans="1:8" ht="18.75" x14ac:dyDescent="0.3">
      <c r="A1" s="104"/>
      <c r="B1" s="106" t="s">
        <v>1</v>
      </c>
      <c r="C1" s="104"/>
      <c r="D1" s="104"/>
      <c r="E1" s="104"/>
      <c r="F1" s="104"/>
    </row>
    <row r="2" spans="1:8" ht="18.75" x14ac:dyDescent="0.3">
      <c r="A2" s="104"/>
      <c r="B2" s="106"/>
      <c r="C2" s="108" t="s">
        <v>225</v>
      </c>
      <c r="D2" s="104"/>
      <c r="E2" s="104"/>
      <c r="F2" s="104"/>
    </row>
    <row r="3" spans="1:8" ht="18.75" x14ac:dyDescent="0.3">
      <c r="A3" s="107"/>
      <c r="B3" s="109" t="s">
        <v>265</v>
      </c>
      <c r="D3" s="104"/>
      <c r="E3" s="107"/>
      <c r="F3" s="104"/>
    </row>
    <row r="4" spans="1:8" x14ac:dyDescent="0.25">
      <c r="A4" s="4" t="s">
        <v>3</v>
      </c>
      <c r="B4" s="8" t="s">
        <v>4</v>
      </c>
      <c r="C4" s="4" t="s">
        <v>7</v>
      </c>
      <c r="D4" s="4" t="s">
        <v>9</v>
      </c>
      <c r="E4" s="5" t="s">
        <v>10</v>
      </c>
      <c r="F4" s="5" t="s">
        <v>72</v>
      </c>
      <c r="G4" s="5" t="s">
        <v>216</v>
      </c>
    </row>
    <row r="5" spans="1:8" x14ac:dyDescent="0.25">
      <c r="A5" s="89" t="s">
        <v>46</v>
      </c>
      <c r="B5" s="45">
        <v>1</v>
      </c>
      <c r="C5" s="114">
        <v>9500</v>
      </c>
      <c r="D5" s="88">
        <v>9500</v>
      </c>
      <c r="E5" s="103">
        <f>D5+C5</f>
        <v>19000</v>
      </c>
      <c r="F5" s="45"/>
      <c r="G5" s="103">
        <f>E5-F5</f>
        <v>19000</v>
      </c>
    </row>
    <row r="6" spans="1:8" x14ac:dyDescent="0.25">
      <c r="A6" s="89" t="s">
        <v>109</v>
      </c>
      <c r="B6" s="45">
        <v>2</v>
      </c>
      <c r="C6" s="10"/>
      <c r="D6" s="88">
        <v>9000</v>
      </c>
      <c r="E6" s="103">
        <f t="shared" ref="E6:E16" si="0">D6+C6</f>
        <v>9000</v>
      </c>
      <c r="F6" s="45">
        <v>9000</v>
      </c>
      <c r="G6" s="103">
        <f t="shared" ref="G6:G16" si="1">E6-F6</f>
        <v>0</v>
      </c>
      <c r="H6" s="2" t="s">
        <v>45</v>
      </c>
    </row>
    <row r="7" spans="1:8" x14ac:dyDescent="0.25">
      <c r="A7" s="89" t="s">
        <v>130</v>
      </c>
      <c r="B7" s="45">
        <v>3</v>
      </c>
      <c r="C7" s="10"/>
      <c r="D7" s="102">
        <v>8000</v>
      </c>
      <c r="E7" s="103">
        <f t="shared" si="0"/>
        <v>8000</v>
      </c>
      <c r="F7" s="45">
        <v>8000</v>
      </c>
      <c r="G7" s="103">
        <f t="shared" si="1"/>
        <v>0</v>
      </c>
      <c r="H7" s="2" t="s">
        <v>45</v>
      </c>
    </row>
    <row r="8" spans="1:8" x14ac:dyDescent="0.25">
      <c r="A8" s="89" t="s">
        <v>208</v>
      </c>
      <c r="B8" s="45">
        <v>4</v>
      </c>
      <c r="C8" s="10"/>
      <c r="D8" s="88">
        <v>9000</v>
      </c>
      <c r="E8" s="103">
        <f t="shared" si="0"/>
        <v>9000</v>
      </c>
      <c r="F8" s="45">
        <v>9000</v>
      </c>
      <c r="G8" s="103">
        <f t="shared" si="1"/>
        <v>0</v>
      </c>
    </row>
    <row r="9" spans="1:8" x14ac:dyDescent="0.25">
      <c r="A9" s="89" t="s">
        <v>194</v>
      </c>
      <c r="B9" s="45">
        <v>5</v>
      </c>
      <c r="C9" s="10"/>
      <c r="D9" s="102">
        <v>8000</v>
      </c>
      <c r="E9" s="103">
        <f t="shared" si="0"/>
        <v>8000</v>
      </c>
      <c r="F9" s="45">
        <v>8000</v>
      </c>
      <c r="G9" s="103">
        <f t="shared" si="1"/>
        <v>0</v>
      </c>
      <c r="H9" s="2" t="s">
        <v>45</v>
      </c>
    </row>
    <row r="10" spans="1:8" x14ac:dyDescent="0.25">
      <c r="A10" s="89" t="s">
        <v>167</v>
      </c>
      <c r="B10" s="45">
        <v>6</v>
      </c>
      <c r="C10" s="10"/>
      <c r="D10" s="102">
        <v>9000</v>
      </c>
      <c r="E10" s="103">
        <f t="shared" si="0"/>
        <v>9000</v>
      </c>
      <c r="F10" s="45">
        <v>9000</v>
      </c>
      <c r="G10" s="103">
        <f t="shared" si="1"/>
        <v>0</v>
      </c>
      <c r="H10" s="2" t="s">
        <v>45</v>
      </c>
    </row>
    <row r="11" spans="1:8" x14ac:dyDescent="0.25">
      <c r="A11" s="89" t="s">
        <v>195</v>
      </c>
      <c r="B11" s="45">
        <v>7</v>
      </c>
      <c r="C11" s="10"/>
      <c r="D11" s="88">
        <v>2500</v>
      </c>
      <c r="E11" s="103">
        <f t="shared" si="0"/>
        <v>2500</v>
      </c>
      <c r="F11" s="45">
        <v>2500</v>
      </c>
      <c r="G11" s="103">
        <f t="shared" si="1"/>
        <v>0</v>
      </c>
    </row>
    <row r="12" spans="1:8" x14ac:dyDescent="0.25">
      <c r="A12" s="89" t="s">
        <v>219</v>
      </c>
      <c r="B12" s="45">
        <v>8</v>
      </c>
      <c r="C12" s="10"/>
      <c r="D12" s="88"/>
      <c r="E12" s="103">
        <f t="shared" si="0"/>
        <v>0</v>
      </c>
      <c r="F12" s="45"/>
      <c r="G12" s="103">
        <f t="shared" si="1"/>
        <v>0</v>
      </c>
    </row>
    <row r="13" spans="1:8" x14ac:dyDescent="0.25">
      <c r="A13" s="89" t="s">
        <v>199</v>
      </c>
      <c r="B13" s="45">
        <v>9</v>
      </c>
      <c r="C13" s="10"/>
      <c r="D13" s="88">
        <v>9000</v>
      </c>
      <c r="E13" s="103">
        <f t="shared" si="0"/>
        <v>9000</v>
      </c>
      <c r="F13" s="45">
        <v>9000</v>
      </c>
      <c r="G13" s="103">
        <f t="shared" si="1"/>
        <v>0</v>
      </c>
    </row>
    <row r="14" spans="1:8" x14ac:dyDescent="0.25">
      <c r="A14" s="89" t="s">
        <v>219</v>
      </c>
      <c r="B14" s="45">
        <v>10</v>
      </c>
      <c r="C14" s="10"/>
      <c r="D14" s="88"/>
      <c r="E14" s="103">
        <f t="shared" si="0"/>
        <v>0</v>
      </c>
      <c r="F14" s="45"/>
      <c r="G14" s="103">
        <f t="shared" si="1"/>
        <v>0</v>
      </c>
    </row>
    <row r="15" spans="1:8" x14ac:dyDescent="0.25">
      <c r="A15" s="89" t="s">
        <v>258</v>
      </c>
      <c r="B15" s="45">
        <v>11</v>
      </c>
      <c r="C15" s="135">
        <v>9000</v>
      </c>
      <c r="D15" s="88">
        <v>9000</v>
      </c>
      <c r="E15" s="103">
        <f t="shared" si="0"/>
        <v>18000</v>
      </c>
      <c r="F15" s="45"/>
      <c r="G15" s="103">
        <f t="shared" si="1"/>
        <v>18000</v>
      </c>
    </row>
    <row r="16" spans="1:8" x14ac:dyDescent="0.25">
      <c r="A16" s="89"/>
      <c r="B16" s="45">
        <v>12</v>
      </c>
      <c r="C16" s="45"/>
      <c r="D16" s="88"/>
      <c r="E16" s="103">
        <f t="shared" si="0"/>
        <v>0</v>
      </c>
      <c r="F16" s="45"/>
      <c r="G16" s="103">
        <f t="shared" si="1"/>
        <v>0</v>
      </c>
    </row>
    <row r="17" spans="1:8" x14ac:dyDescent="0.25">
      <c r="A17" s="89" t="s">
        <v>11</v>
      </c>
      <c r="B17" s="45"/>
      <c r="C17" s="45"/>
      <c r="D17" s="112">
        <f>SUM(D5:D16)</f>
        <v>73000</v>
      </c>
      <c r="E17" s="133">
        <f>SUM(E5:E16)</f>
        <v>91500</v>
      </c>
      <c r="F17" s="134">
        <f>SUM(F5:F16)</f>
        <v>54500</v>
      </c>
      <c r="G17" s="133">
        <f>SUM(G5:G16)</f>
        <v>37000</v>
      </c>
    </row>
    <row r="18" spans="1:8" x14ac:dyDescent="0.25">
      <c r="A18" s="90"/>
      <c r="B18" s="81"/>
      <c r="C18" s="81"/>
      <c r="D18" s="91"/>
      <c r="E18" s="91"/>
      <c r="F18" s="81"/>
      <c r="G18" s="81"/>
    </row>
    <row r="19" spans="1:8" ht="23.25" x14ac:dyDescent="0.35">
      <c r="A19" s="67" t="s">
        <v>119</v>
      </c>
      <c r="F19" s="77"/>
      <c r="G19" s="77"/>
    </row>
    <row r="20" spans="1:8" ht="18.75" x14ac:dyDescent="0.3">
      <c r="A20" s="113" t="s">
        <v>120</v>
      </c>
      <c r="B20" s="113" t="s">
        <v>121</v>
      </c>
      <c r="C20" s="113" t="s">
        <v>122</v>
      </c>
      <c r="D20" s="113" t="s">
        <v>82</v>
      </c>
      <c r="E20" s="130" t="s">
        <v>237</v>
      </c>
      <c r="F20" s="130" t="s">
        <v>238</v>
      </c>
      <c r="G20" s="130" t="s">
        <v>122</v>
      </c>
      <c r="H20" s="130" t="s">
        <v>216</v>
      </c>
    </row>
    <row r="21" spans="1:8" x14ac:dyDescent="0.25">
      <c r="A21" s="45" t="s">
        <v>213</v>
      </c>
      <c r="B21" s="110">
        <f>D17</f>
        <v>73000</v>
      </c>
      <c r="C21" s="45"/>
      <c r="D21" s="45"/>
      <c r="E21" s="125" t="s">
        <v>213</v>
      </c>
      <c r="F21" s="125">
        <f>F17</f>
        <v>54500</v>
      </c>
      <c r="G21" s="116"/>
      <c r="H21" s="116"/>
    </row>
    <row r="22" spans="1:8" x14ac:dyDescent="0.25">
      <c r="A22" s="45" t="s">
        <v>189</v>
      </c>
      <c r="B22" s="110">
        <f>NOVEMBER!D34</f>
        <v>0</v>
      </c>
      <c r="C22" s="45"/>
      <c r="D22" s="45"/>
      <c r="E22" s="125" t="s">
        <v>189</v>
      </c>
      <c r="F22" s="131">
        <f>NOVEMBER!H34</f>
        <v>-18500</v>
      </c>
      <c r="G22" s="116"/>
      <c r="H22" s="117"/>
    </row>
    <row r="23" spans="1:8" x14ac:dyDescent="0.25">
      <c r="A23" s="45" t="s">
        <v>124</v>
      </c>
      <c r="B23" s="70">
        <v>0.08</v>
      </c>
      <c r="C23" s="110">
        <f>B21*B23</f>
        <v>5840</v>
      </c>
      <c r="D23" s="45"/>
      <c r="E23" s="125" t="s">
        <v>239</v>
      </c>
      <c r="F23" s="120">
        <v>0.08</v>
      </c>
      <c r="G23" s="116">
        <f>F23*B21</f>
        <v>5840</v>
      </c>
      <c r="H23" s="117"/>
    </row>
    <row r="24" spans="1:8" x14ac:dyDescent="0.25">
      <c r="A24" s="71" t="s">
        <v>125</v>
      </c>
      <c r="B24" s="45"/>
      <c r="C24" s="110"/>
      <c r="D24" s="45"/>
      <c r="E24" s="132" t="s">
        <v>125</v>
      </c>
      <c r="F24" s="116"/>
      <c r="G24" s="116"/>
      <c r="H24" s="120"/>
    </row>
    <row r="25" spans="1:8" x14ac:dyDescent="0.25">
      <c r="A25" s="92" t="s">
        <v>200</v>
      </c>
      <c r="B25" s="45"/>
      <c r="C25" s="110">
        <f>D6+D7+D9+D10</f>
        <v>34000</v>
      </c>
      <c r="D25" s="45"/>
      <c r="E25" s="92" t="s">
        <v>200</v>
      </c>
      <c r="F25" s="116"/>
      <c r="G25" s="131">
        <f>C25</f>
        <v>34000</v>
      </c>
      <c r="H25" s="117"/>
    </row>
    <row r="26" spans="1:8" x14ac:dyDescent="0.25">
      <c r="A26" s="101" t="s">
        <v>253</v>
      </c>
      <c r="B26" s="45"/>
      <c r="C26" s="45">
        <v>700</v>
      </c>
      <c r="D26" s="45"/>
      <c r="E26" s="101" t="s">
        <v>253</v>
      </c>
      <c r="F26" s="116"/>
      <c r="G26" s="116">
        <v>700</v>
      </c>
      <c r="H26" s="116"/>
    </row>
    <row r="27" spans="1:8" x14ac:dyDescent="0.25">
      <c r="A27" s="100" t="s">
        <v>266</v>
      </c>
      <c r="B27" s="45"/>
      <c r="C27" s="75">
        <v>32460</v>
      </c>
      <c r="D27" s="45"/>
      <c r="E27" s="100" t="s">
        <v>266</v>
      </c>
      <c r="F27" s="45"/>
      <c r="G27" s="75">
        <v>32460</v>
      </c>
      <c r="H27" s="116"/>
    </row>
    <row r="28" spans="1:8" x14ac:dyDescent="0.25">
      <c r="A28" s="101"/>
      <c r="B28" s="45"/>
      <c r="C28" s="45"/>
      <c r="D28" s="45"/>
      <c r="E28" s="101"/>
      <c r="F28" s="45"/>
      <c r="G28" s="45"/>
      <c r="H28" s="45"/>
    </row>
    <row r="29" spans="1:8" x14ac:dyDescent="0.25">
      <c r="A29" s="101"/>
      <c r="B29" s="45"/>
      <c r="C29" s="45"/>
      <c r="D29" s="45"/>
      <c r="E29" s="101"/>
      <c r="F29" s="45"/>
      <c r="G29" s="45"/>
      <c r="H29" s="116"/>
    </row>
    <row r="30" spans="1:8" x14ac:dyDescent="0.25">
      <c r="A30" s="101"/>
      <c r="B30" s="45"/>
      <c r="C30" s="45"/>
      <c r="D30" s="45"/>
      <c r="E30" s="101"/>
      <c r="F30" s="45"/>
      <c r="G30" s="45"/>
      <c r="H30" s="116"/>
    </row>
    <row r="31" spans="1:8" x14ac:dyDescent="0.25">
      <c r="A31" s="101"/>
      <c r="B31" s="45"/>
      <c r="C31" s="45"/>
      <c r="D31" s="45"/>
      <c r="E31" s="101"/>
      <c r="F31" s="45"/>
      <c r="G31" s="45"/>
      <c r="H31" s="116"/>
    </row>
    <row r="32" spans="1:8" x14ac:dyDescent="0.25">
      <c r="A32" s="101"/>
      <c r="B32" s="45"/>
      <c r="C32" s="75"/>
      <c r="D32" s="45"/>
      <c r="E32" s="101"/>
      <c r="F32" s="45"/>
      <c r="G32" s="75"/>
      <c r="H32" s="116"/>
    </row>
    <row r="33" spans="1:8" x14ac:dyDescent="0.25">
      <c r="A33" s="71" t="s">
        <v>11</v>
      </c>
      <c r="B33" s="111">
        <f>B21+B22-C23</f>
        <v>67160</v>
      </c>
      <c r="C33" s="111">
        <f>SUM(C25:C32)</f>
        <v>67160</v>
      </c>
      <c r="D33" s="111">
        <f>B33-C33</f>
        <v>0</v>
      </c>
      <c r="E33" s="71" t="s">
        <v>11</v>
      </c>
      <c r="F33" s="111">
        <f>F21+F22-G23</f>
        <v>30160</v>
      </c>
      <c r="G33" s="111">
        <f>SUM(G25:G32)</f>
        <v>67160</v>
      </c>
      <c r="H33" s="111">
        <f>F33-G33</f>
        <v>-37000</v>
      </c>
    </row>
    <row r="34" spans="1:8" x14ac:dyDescent="0.25">
      <c r="C34" s="2" t="s">
        <v>71</v>
      </c>
      <c r="G34" s="81"/>
    </row>
    <row r="35" spans="1:8" x14ac:dyDescent="0.25">
      <c r="A35" s="2" t="s">
        <v>32</v>
      </c>
      <c r="C35" s="2" t="s">
        <v>33</v>
      </c>
      <c r="F35" s="2" t="s">
        <v>249</v>
      </c>
    </row>
    <row r="37" spans="1:8" x14ac:dyDescent="0.25">
      <c r="A37" s="2" t="s">
        <v>248</v>
      </c>
      <c r="C37" s="2" t="s">
        <v>48</v>
      </c>
      <c r="F37" s="2" t="s">
        <v>250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45"/>
  <sheetViews>
    <sheetView topLeftCell="A13" zoomScaleNormal="100" workbookViewId="0">
      <selection activeCell="A8" sqref="A8"/>
    </sheetView>
  </sheetViews>
  <sheetFormatPr defaultRowHeight="15" x14ac:dyDescent="0.25"/>
  <cols>
    <col min="1" max="1" width="15.28515625" style="2" customWidth="1"/>
    <col min="2" max="2" width="10.5703125" style="2" bestFit="1" customWidth="1"/>
    <col min="3" max="3" width="10.7109375" style="2" bestFit="1" customWidth="1"/>
    <col min="4" max="4" width="11.28515625" style="2" bestFit="1" customWidth="1"/>
    <col min="5" max="5" width="16.5703125" style="2" customWidth="1"/>
    <col min="6" max="6" width="11.7109375" style="2" bestFit="1" customWidth="1"/>
    <col min="7" max="7" width="10.5703125" style="2" bestFit="1" customWidth="1"/>
    <col min="8" max="8" width="10.140625" style="2" customWidth="1"/>
    <col min="9" max="16384" width="9.140625" style="2"/>
  </cols>
  <sheetData>
    <row r="9" spans="1:8" ht="18.75" x14ac:dyDescent="0.3">
      <c r="A9" s="104"/>
      <c r="B9" s="156" t="s">
        <v>291</v>
      </c>
      <c r="C9" s="157"/>
      <c r="D9" s="157"/>
      <c r="E9" s="157"/>
      <c r="F9" s="158"/>
    </row>
    <row r="10" spans="1:8" ht="18.75" x14ac:dyDescent="0.3">
      <c r="A10" s="104"/>
      <c r="B10" s="156"/>
      <c r="C10" s="159" t="s">
        <v>225</v>
      </c>
      <c r="D10" s="157"/>
      <c r="E10" s="157"/>
      <c r="F10" s="158"/>
    </row>
    <row r="11" spans="1:8" ht="18.75" x14ac:dyDescent="0.25">
      <c r="A11" s="107"/>
      <c r="B11" s="160" t="s">
        <v>267</v>
      </c>
      <c r="C11" s="157"/>
      <c r="D11" s="157"/>
      <c r="E11" s="161"/>
      <c r="F11" s="158"/>
    </row>
    <row r="12" spans="1:8" x14ac:dyDescent="0.25">
      <c r="A12" s="162" t="s">
        <v>3</v>
      </c>
      <c r="B12" s="163" t="s">
        <v>4</v>
      </c>
      <c r="C12" s="162" t="s">
        <v>7</v>
      </c>
      <c r="D12" s="162" t="s">
        <v>9</v>
      </c>
      <c r="E12" s="164" t="s">
        <v>10</v>
      </c>
      <c r="F12" s="164" t="s">
        <v>72</v>
      </c>
      <c r="G12" s="164" t="s">
        <v>216</v>
      </c>
      <c r="H12" s="137"/>
    </row>
    <row r="13" spans="1:8" x14ac:dyDescent="0.25">
      <c r="A13" s="89" t="s">
        <v>46</v>
      </c>
      <c r="B13" s="45">
        <v>1</v>
      </c>
      <c r="C13" s="114">
        <v>19000</v>
      </c>
      <c r="D13" s="114">
        <v>12000</v>
      </c>
      <c r="E13" s="114">
        <f>D13+C13</f>
        <v>31000</v>
      </c>
      <c r="F13" s="114">
        <v>27600</v>
      </c>
      <c r="G13" s="114">
        <f>E13-F13</f>
        <v>3400</v>
      </c>
    </row>
    <row r="14" spans="1:8" x14ac:dyDescent="0.25">
      <c r="A14" s="89" t="s">
        <v>208</v>
      </c>
      <c r="B14" s="45">
        <v>2</v>
      </c>
      <c r="C14" s="136"/>
      <c r="D14" s="136">
        <v>10000</v>
      </c>
      <c r="E14" s="136">
        <f t="shared" ref="E14:E24" si="0">D14+C14</f>
        <v>10000</v>
      </c>
      <c r="F14" s="114">
        <v>10000</v>
      </c>
      <c r="G14" s="114">
        <f t="shared" ref="G14:G24" si="1">E14-F14</f>
        <v>0</v>
      </c>
    </row>
    <row r="15" spans="1:8" x14ac:dyDescent="0.25">
      <c r="A15" s="89" t="s">
        <v>130</v>
      </c>
      <c r="B15" s="45">
        <v>3</v>
      </c>
      <c r="C15" s="136"/>
      <c r="D15" s="136">
        <v>8000</v>
      </c>
      <c r="E15" s="136">
        <f t="shared" si="0"/>
        <v>8000</v>
      </c>
      <c r="F15" s="114">
        <v>8000</v>
      </c>
      <c r="G15" s="114">
        <f t="shared" si="1"/>
        <v>0</v>
      </c>
      <c r="H15" s="2" t="s">
        <v>45</v>
      </c>
    </row>
    <row r="16" spans="1:8" x14ac:dyDescent="0.25">
      <c r="A16" s="89" t="s">
        <v>269</v>
      </c>
      <c r="B16" s="45">
        <v>4</v>
      </c>
      <c r="C16" s="136"/>
      <c r="D16" s="136">
        <v>10000</v>
      </c>
      <c r="E16" s="136">
        <f t="shared" si="0"/>
        <v>10000</v>
      </c>
      <c r="F16" s="114">
        <v>10000</v>
      </c>
      <c r="G16" s="114">
        <f t="shared" si="1"/>
        <v>0</v>
      </c>
      <c r="H16" s="2" t="s">
        <v>45</v>
      </c>
    </row>
    <row r="17" spans="1:8" x14ac:dyDescent="0.25">
      <c r="A17" s="89" t="s">
        <v>194</v>
      </c>
      <c r="B17" s="45">
        <v>5</v>
      </c>
      <c r="C17" s="136"/>
      <c r="D17" s="136">
        <v>8000</v>
      </c>
      <c r="E17" s="136">
        <f t="shared" si="0"/>
        <v>8000</v>
      </c>
      <c r="F17" s="114">
        <v>8000</v>
      </c>
      <c r="G17" s="114">
        <f t="shared" si="1"/>
        <v>0</v>
      </c>
      <c r="H17" s="2" t="s">
        <v>45</v>
      </c>
    </row>
    <row r="18" spans="1:8" x14ac:dyDescent="0.25">
      <c r="A18" s="89" t="s">
        <v>167</v>
      </c>
      <c r="B18" s="45">
        <v>6</v>
      </c>
      <c r="C18" s="136"/>
      <c r="D18" s="136">
        <v>9000</v>
      </c>
      <c r="E18" s="136">
        <f t="shared" si="0"/>
        <v>9000</v>
      </c>
      <c r="F18" s="114">
        <v>9000</v>
      </c>
      <c r="G18" s="114">
        <f t="shared" si="1"/>
        <v>0</v>
      </c>
      <c r="H18" s="2" t="s">
        <v>45</v>
      </c>
    </row>
    <row r="19" spans="1:8" x14ac:dyDescent="0.25">
      <c r="A19" s="89" t="s">
        <v>195</v>
      </c>
      <c r="B19" s="45">
        <v>7</v>
      </c>
      <c r="C19" s="136"/>
      <c r="D19" s="136">
        <v>2500</v>
      </c>
      <c r="E19" s="136">
        <f t="shared" si="0"/>
        <v>2500</v>
      </c>
      <c r="F19" s="114">
        <v>2500</v>
      </c>
      <c r="G19" s="114">
        <f t="shared" si="1"/>
        <v>0</v>
      </c>
    </row>
    <row r="20" spans="1:8" x14ac:dyDescent="0.25">
      <c r="A20" s="89"/>
      <c r="B20" s="45">
        <v>8</v>
      </c>
      <c r="C20" s="136"/>
      <c r="D20" s="136"/>
      <c r="E20" s="136"/>
      <c r="F20" s="114"/>
      <c r="G20" s="114"/>
    </row>
    <row r="21" spans="1:8" x14ac:dyDescent="0.25">
      <c r="A21" s="89" t="s">
        <v>199</v>
      </c>
      <c r="B21" s="45">
        <v>9</v>
      </c>
      <c r="C21" s="136"/>
      <c r="D21" s="136">
        <v>10000</v>
      </c>
      <c r="E21" s="136">
        <f t="shared" si="0"/>
        <v>10000</v>
      </c>
      <c r="F21" s="114">
        <v>10000</v>
      </c>
      <c r="G21" s="114">
        <f t="shared" si="1"/>
        <v>0</v>
      </c>
    </row>
    <row r="22" spans="1:8" x14ac:dyDescent="0.25">
      <c r="A22" s="89" t="s">
        <v>270</v>
      </c>
      <c r="B22" s="45">
        <v>10</v>
      </c>
      <c r="C22" s="136"/>
      <c r="D22" s="136">
        <v>9000</v>
      </c>
      <c r="E22" s="136">
        <f t="shared" si="0"/>
        <v>9000</v>
      </c>
      <c r="F22" s="114">
        <v>9000</v>
      </c>
      <c r="G22" s="114">
        <f t="shared" si="1"/>
        <v>0</v>
      </c>
      <c r="H22" s="2" t="s">
        <v>45</v>
      </c>
    </row>
    <row r="23" spans="1:8" x14ac:dyDescent="0.25">
      <c r="A23" s="89" t="s">
        <v>258</v>
      </c>
      <c r="B23" s="45">
        <v>11</v>
      </c>
      <c r="C23" s="136">
        <v>18000</v>
      </c>
      <c r="D23" s="136"/>
      <c r="E23" s="136">
        <f t="shared" si="0"/>
        <v>18000</v>
      </c>
      <c r="F23" s="114">
        <v>18000</v>
      </c>
      <c r="G23" s="114">
        <f t="shared" si="1"/>
        <v>0</v>
      </c>
    </row>
    <row r="24" spans="1:8" x14ac:dyDescent="0.25">
      <c r="A24" s="89"/>
      <c r="B24" s="45">
        <v>12</v>
      </c>
      <c r="C24" s="136"/>
      <c r="D24" s="136"/>
      <c r="E24" s="136">
        <f t="shared" si="0"/>
        <v>0</v>
      </c>
      <c r="F24" s="114"/>
      <c r="G24" s="114">
        <f t="shared" si="1"/>
        <v>0</v>
      </c>
    </row>
    <row r="25" spans="1:8" x14ac:dyDescent="0.25">
      <c r="A25" s="112" t="s">
        <v>11</v>
      </c>
      <c r="B25" s="45"/>
      <c r="C25" s="114"/>
      <c r="D25" s="166">
        <f>SUM(D13:D24)</f>
        <v>78500</v>
      </c>
      <c r="E25" s="166">
        <f>SUM(E13:E24)</f>
        <v>115500</v>
      </c>
      <c r="F25" s="166">
        <f>SUM(F13:F24)</f>
        <v>112100</v>
      </c>
      <c r="G25" s="166">
        <f>SUM(G13:G24)</f>
        <v>3400</v>
      </c>
    </row>
    <row r="26" spans="1:8" x14ac:dyDescent="0.25">
      <c r="A26" s="90"/>
      <c r="B26" s="81"/>
      <c r="C26" s="81"/>
      <c r="D26" s="91"/>
      <c r="E26" s="91"/>
      <c r="F26" s="81"/>
      <c r="G26" s="81"/>
    </row>
    <row r="27" spans="1:8" ht="18.75" x14ac:dyDescent="0.3">
      <c r="A27" s="165" t="s">
        <v>119</v>
      </c>
      <c r="B27" s="137"/>
      <c r="C27" s="137"/>
      <c r="D27" s="137"/>
      <c r="E27" s="137"/>
      <c r="F27" s="142"/>
      <c r="G27" s="142"/>
      <c r="H27" s="137"/>
    </row>
    <row r="28" spans="1:8" x14ac:dyDescent="0.25">
      <c r="A28" s="140" t="s">
        <v>120</v>
      </c>
      <c r="B28" s="140" t="s">
        <v>121</v>
      </c>
      <c r="C28" s="140" t="s">
        <v>122</v>
      </c>
      <c r="D28" s="140" t="s">
        <v>82</v>
      </c>
      <c r="E28" s="145" t="s">
        <v>237</v>
      </c>
      <c r="F28" s="145" t="s">
        <v>238</v>
      </c>
      <c r="G28" s="145" t="s">
        <v>122</v>
      </c>
      <c r="H28" s="145" t="s">
        <v>216</v>
      </c>
    </row>
    <row r="29" spans="1:8" x14ac:dyDescent="0.25">
      <c r="A29" s="92" t="s">
        <v>212</v>
      </c>
      <c r="B29" s="136">
        <f>D25</f>
        <v>78500</v>
      </c>
      <c r="C29" s="136"/>
      <c r="D29" s="136"/>
      <c r="E29" s="167" t="s">
        <v>212</v>
      </c>
      <c r="F29" s="167">
        <f>F25</f>
        <v>112100</v>
      </c>
      <c r="G29" s="136"/>
      <c r="H29" s="136"/>
    </row>
    <row r="30" spans="1:8" x14ac:dyDescent="0.25">
      <c r="A30" s="92" t="s">
        <v>189</v>
      </c>
      <c r="B30" s="136">
        <f>NOVEMBER!D34</f>
        <v>0</v>
      </c>
      <c r="C30" s="136"/>
      <c r="D30" s="136"/>
      <c r="E30" s="167" t="s">
        <v>189</v>
      </c>
      <c r="F30" s="136">
        <f>DECEMBER!H33</f>
        <v>-37000</v>
      </c>
      <c r="G30" s="136"/>
      <c r="H30" s="136"/>
    </row>
    <row r="31" spans="1:8" x14ac:dyDescent="0.25">
      <c r="A31" s="92" t="s">
        <v>124</v>
      </c>
      <c r="B31" s="170">
        <v>0.08</v>
      </c>
      <c r="C31" s="136">
        <f>B29*B31</f>
        <v>6280</v>
      </c>
      <c r="D31" s="136"/>
      <c r="E31" s="167" t="s">
        <v>239</v>
      </c>
      <c r="F31" s="170">
        <v>0.08</v>
      </c>
      <c r="G31" s="136">
        <f>F31*B29</f>
        <v>6280</v>
      </c>
      <c r="H31" s="136"/>
    </row>
    <row r="32" spans="1:8" x14ac:dyDescent="0.25">
      <c r="A32" s="140" t="s">
        <v>125</v>
      </c>
      <c r="B32" s="168"/>
      <c r="C32" s="168"/>
      <c r="D32" s="168"/>
      <c r="E32" s="169" t="s">
        <v>125</v>
      </c>
      <c r="F32" s="168"/>
      <c r="G32" s="168"/>
      <c r="H32" s="136"/>
    </row>
    <row r="33" spans="1:8" x14ac:dyDescent="0.25">
      <c r="A33" s="92" t="s">
        <v>200</v>
      </c>
      <c r="B33" s="136"/>
      <c r="C33" s="136">
        <f>D15+D16+D17+D18+D20+D22</f>
        <v>44000</v>
      </c>
      <c r="D33" s="136"/>
      <c r="E33" s="136" t="s">
        <v>200</v>
      </c>
      <c r="F33" s="136"/>
      <c r="G33" s="136">
        <f>C33</f>
        <v>44000</v>
      </c>
      <c r="H33" s="136"/>
    </row>
    <row r="34" spans="1:8" x14ac:dyDescent="0.25">
      <c r="A34" s="92" t="s">
        <v>268</v>
      </c>
      <c r="B34" s="136"/>
      <c r="C34" s="136">
        <v>4061</v>
      </c>
      <c r="D34" s="136"/>
      <c r="E34" s="136" t="s">
        <v>268</v>
      </c>
      <c r="F34" s="136"/>
      <c r="G34" s="136">
        <v>4061</v>
      </c>
      <c r="H34" s="136"/>
    </row>
    <row r="35" spans="1:8" x14ac:dyDescent="0.25">
      <c r="A35" s="143" t="s">
        <v>271</v>
      </c>
      <c r="B35" s="136"/>
      <c r="C35" s="167">
        <v>1000</v>
      </c>
      <c r="D35" s="136"/>
      <c r="E35" s="167" t="s">
        <v>271</v>
      </c>
      <c r="F35" s="136"/>
      <c r="G35" s="167">
        <v>1000</v>
      </c>
      <c r="H35" s="136"/>
    </row>
    <row r="36" spans="1:8" x14ac:dyDescent="0.25">
      <c r="A36" s="144" t="s">
        <v>272</v>
      </c>
      <c r="B36" s="136"/>
      <c r="C36" s="136">
        <v>23159</v>
      </c>
      <c r="D36" s="136"/>
      <c r="E36" s="136" t="s">
        <v>272</v>
      </c>
      <c r="F36" s="136"/>
      <c r="G36" s="136">
        <v>23159</v>
      </c>
      <c r="H36" s="136"/>
    </row>
    <row r="37" spans="1:8" x14ac:dyDescent="0.25">
      <c r="A37" s="144" t="s">
        <v>290</v>
      </c>
      <c r="B37" s="136"/>
      <c r="C37" s="136">
        <v>18000</v>
      </c>
      <c r="D37" s="136"/>
      <c r="E37" s="136" t="s">
        <v>290</v>
      </c>
      <c r="F37" s="136"/>
      <c r="G37" s="136">
        <v>18000</v>
      </c>
      <c r="H37" s="136"/>
    </row>
    <row r="38" spans="1:8" x14ac:dyDescent="0.25">
      <c r="A38" s="144"/>
      <c r="B38" s="136"/>
      <c r="C38" s="136"/>
      <c r="D38" s="136"/>
      <c r="E38" s="136"/>
      <c r="F38" s="136"/>
      <c r="G38" s="136"/>
      <c r="H38" s="136"/>
    </row>
    <row r="39" spans="1:8" x14ac:dyDescent="0.25">
      <c r="A39" s="144"/>
      <c r="B39" s="136"/>
      <c r="C39" s="136"/>
      <c r="D39" s="136"/>
      <c r="E39" s="136"/>
      <c r="F39" s="136"/>
      <c r="G39" s="136"/>
      <c r="H39" s="136"/>
    </row>
    <row r="40" spans="1:8" x14ac:dyDescent="0.25">
      <c r="A40" s="144"/>
      <c r="B40" s="136"/>
      <c r="C40" s="167"/>
      <c r="D40" s="136"/>
      <c r="E40" s="136"/>
      <c r="F40" s="136"/>
      <c r="G40" s="167"/>
      <c r="H40" s="136"/>
    </row>
    <row r="41" spans="1:8" x14ac:dyDescent="0.25">
      <c r="A41" s="140" t="s">
        <v>11</v>
      </c>
      <c r="B41" s="168">
        <f>B29+B30-C31</f>
        <v>72220</v>
      </c>
      <c r="C41" s="168">
        <f>SUM(C33:C40)</f>
        <v>90220</v>
      </c>
      <c r="D41" s="168">
        <f>B41-C41</f>
        <v>-18000</v>
      </c>
      <c r="E41" s="168" t="s">
        <v>11</v>
      </c>
      <c r="F41" s="168">
        <f>F29+F30-G31</f>
        <v>68820</v>
      </c>
      <c r="G41" s="168">
        <f>SUM(G33:G40)</f>
        <v>90220</v>
      </c>
      <c r="H41" s="168">
        <f>F41-G41</f>
        <v>-21400</v>
      </c>
    </row>
    <row r="42" spans="1:8" x14ac:dyDescent="0.25">
      <c r="C42" s="2" t="s">
        <v>71</v>
      </c>
      <c r="G42" s="81"/>
    </row>
    <row r="43" spans="1:8" x14ac:dyDescent="0.25">
      <c r="A43" s="2" t="s">
        <v>32</v>
      </c>
      <c r="C43" s="2" t="s">
        <v>33</v>
      </c>
      <c r="F43" s="2" t="s">
        <v>249</v>
      </c>
    </row>
    <row r="45" spans="1:8" x14ac:dyDescent="0.25">
      <c r="A45" s="2" t="s">
        <v>248</v>
      </c>
      <c r="C45" s="2" t="s">
        <v>48</v>
      </c>
      <c r="F45" s="2" t="s">
        <v>250</v>
      </c>
    </row>
  </sheetData>
  <pageMargins left="0.25" right="0" top="0.5" bottom="0.25" header="0.3" footer="0.5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3"/>
  <sheetViews>
    <sheetView topLeftCell="A7" zoomScaleNormal="100" workbookViewId="0">
      <selection activeCell="B8" sqref="B8"/>
    </sheetView>
  </sheetViews>
  <sheetFormatPr defaultRowHeight="15" x14ac:dyDescent="0.25"/>
  <cols>
    <col min="1" max="1" width="15.5703125" style="2" customWidth="1"/>
    <col min="2" max="2" width="11.28515625" style="2" bestFit="1" customWidth="1"/>
    <col min="3" max="3" width="10.5703125" style="2" bestFit="1" customWidth="1"/>
    <col min="4" max="4" width="11.28515625" style="2" bestFit="1" customWidth="1"/>
    <col min="5" max="5" width="15.42578125" style="2" customWidth="1"/>
    <col min="6" max="6" width="11.28515625" style="2" bestFit="1" customWidth="1"/>
    <col min="7" max="7" width="10.5703125" style="2" bestFit="1" customWidth="1"/>
    <col min="8" max="8" width="11.28515625" style="2" bestFit="1" customWidth="1"/>
    <col min="9" max="16384" width="9.140625" style="2"/>
  </cols>
  <sheetData>
    <row r="7" spans="1:9" ht="18.75" x14ac:dyDescent="0.3">
      <c r="A7" s="104"/>
      <c r="B7" s="156" t="s">
        <v>291</v>
      </c>
      <c r="C7" s="157"/>
      <c r="D7" s="157"/>
      <c r="E7" s="157"/>
      <c r="F7" s="104"/>
    </row>
    <row r="8" spans="1:9" ht="18.75" x14ac:dyDescent="0.3">
      <c r="A8" s="104"/>
      <c r="B8" s="156"/>
      <c r="C8" s="159" t="s">
        <v>225</v>
      </c>
      <c r="D8" s="157"/>
      <c r="E8" s="157"/>
      <c r="F8" s="104"/>
    </row>
    <row r="9" spans="1:9" ht="18.75" x14ac:dyDescent="0.3">
      <c r="A9" s="107"/>
      <c r="B9" s="160" t="s">
        <v>273</v>
      </c>
      <c r="C9" s="157"/>
      <c r="D9" s="157"/>
      <c r="E9" s="161"/>
      <c r="F9" s="104"/>
    </row>
    <row r="10" spans="1:9" x14ac:dyDescent="0.25">
      <c r="A10" s="162" t="s">
        <v>3</v>
      </c>
      <c r="B10" s="171" t="s">
        <v>4</v>
      </c>
      <c r="C10" s="172" t="s">
        <v>7</v>
      </c>
      <c r="D10" s="172" t="s">
        <v>9</v>
      </c>
      <c r="E10" s="173" t="s">
        <v>10</v>
      </c>
      <c r="F10" s="173" t="s">
        <v>72</v>
      </c>
      <c r="G10" s="173" t="s">
        <v>216</v>
      </c>
      <c r="H10" s="174"/>
      <c r="I10" s="137"/>
    </row>
    <row r="11" spans="1:9" x14ac:dyDescent="0.25">
      <c r="A11" s="138" t="s">
        <v>46</v>
      </c>
      <c r="B11" s="136">
        <v>1</v>
      </c>
      <c r="C11" s="136">
        <v>3400</v>
      </c>
      <c r="D11" s="136">
        <v>12000</v>
      </c>
      <c r="E11" s="136">
        <f>D11+C11</f>
        <v>15400</v>
      </c>
      <c r="F11" s="136">
        <v>12000</v>
      </c>
      <c r="G11" s="136">
        <f>E11-F11</f>
        <v>3400</v>
      </c>
      <c r="H11" s="174"/>
      <c r="I11" s="137"/>
    </row>
    <row r="12" spans="1:9" x14ac:dyDescent="0.25">
      <c r="A12" s="138" t="s">
        <v>208</v>
      </c>
      <c r="B12" s="136">
        <v>2</v>
      </c>
      <c r="C12" s="136"/>
      <c r="D12" s="136">
        <v>10000</v>
      </c>
      <c r="E12" s="136">
        <f t="shared" ref="E12:E22" si="0">D12+C12</f>
        <v>10000</v>
      </c>
      <c r="F12" s="136">
        <v>10000</v>
      </c>
      <c r="G12" s="136">
        <f t="shared" ref="G12:G22" si="1">E12-F12</f>
        <v>0</v>
      </c>
      <c r="H12" s="174"/>
      <c r="I12" s="137"/>
    </row>
    <row r="13" spans="1:9" x14ac:dyDescent="0.25">
      <c r="A13" s="138" t="s">
        <v>130</v>
      </c>
      <c r="B13" s="136">
        <v>3</v>
      </c>
      <c r="C13" s="136"/>
      <c r="D13" s="136">
        <v>9000</v>
      </c>
      <c r="E13" s="136">
        <f t="shared" si="0"/>
        <v>9000</v>
      </c>
      <c r="F13" s="136">
        <v>9000</v>
      </c>
      <c r="G13" s="136">
        <f t="shared" si="1"/>
        <v>0</v>
      </c>
      <c r="H13" s="174"/>
      <c r="I13" s="137"/>
    </row>
    <row r="14" spans="1:9" x14ac:dyDescent="0.25">
      <c r="A14" s="138" t="s">
        <v>269</v>
      </c>
      <c r="B14" s="136">
        <v>4</v>
      </c>
      <c r="C14" s="136"/>
      <c r="D14" s="136">
        <v>7500</v>
      </c>
      <c r="E14" s="136">
        <f t="shared" si="0"/>
        <v>7500</v>
      </c>
      <c r="F14" s="136">
        <v>7500</v>
      </c>
      <c r="G14" s="136">
        <f t="shared" si="1"/>
        <v>0</v>
      </c>
      <c r="H14" s="174"/>
      <c r="I14" s="137"/>
    </row>
    <row r="15" spans="1:9" x14ac:dyDescent="0.25">
      <c r="A15" s="138" t="s">
        <v>194</v>
      </c>
      <c r="B15" s="136">
        <v>5</v>
      </c>
      <c r="C15" s="136"/>
      <c r="D15" s="136">
        <v>8500</v>
      </c>
      <c r="E15" s="136">
        <f t="shared" si="0"/>
        <v>8500</v>
      </c>
      <c r="F15" s="136">
        <v>8500</v>
      </c>
      <c r="G15" s="136">
        <f t="shared" si="1"/>
        <v>0</v>
      </c>
      <c r="H15" s="174" t="s">
        <v>45</v>
      </c>
      <c r="I15" s="137"/>
    </row>
    <row r="16" spans="1:9" x14ac:dyDescent="0.25">
      <c r="A16" s="138" t="s">
        <v>167</v>
      </c>
      <c r="B16" s="136">
        <v>6</v>
      </c>
      <c r="C16" s="136"/>
      <c r="D16" s="136">
        <v>10000</v>
      </c>
      <c r="E16" s="136">
        <f t="shared" si="0"/>
        <v>10000</v>
      </c>
      <c r="F16" s="136">
        <v>10000</v>
      </c>
      <c r="G16" s="136">
        <f t="shared" si="1"/>
        <v>0</v>
      </c>
      <c r="H16" s="174" t="s">
        <v>45</v>
      </c>
      <c r="I16" s="137"/>
    </row>
    <row r="17" spans="1:9" x14ac:dyDescent="0.25">
      <c r="A17" s="138" t="s">
        <v>195</v>
      </c>
      <c r="B17" s="136">
        <v>7</v>
      </c>
      <c r="C17" s="136"/>
      <c r="D17" s="136">
        <v>2500</v>
      </c>
      <c r="E17" s="136">
        <f t="shared" si="0"/>
        <v>2500</v>
      </c>
      <c r="F17" s="136">
        <v>2500</v>
      </c>
      <c r="G17" s="136">
        <f t="shared" si="1"/>
        <v>0</v>
      </c>
      <c r="H17" s="174"/>
      <c r="I17" s="137"/>
    </row>
    <row r="18" spans="1:9" x14ac:dyDescent="0.25">
      <c r="A18" s="138"/>
      <c r="B18" s="136">
        <v>8</v>
      </c>
      <c r="C18" s="136"/>
      <c r="D18" s="136"/>
      <c r="E18" s="136"/>
      <c r="F18" s="136"/>
      <c r="G18" s="136"/>
      <c r="H18" s="174"/>
      <c r="I18" s="137"/>
    </row>
    <row r="19" spans="1:9" x14ac:dyDescent="0.25">
      <c r="A19" s="138" t="s">
        <v>199</v>
      </c>
      <c r="B19" s="136">
        <v>9</v>
      </c>
      <c r="C19" s="136"/>
      <c r="D19" s="136">
        <v>10000</v>
      </c>
      <c r="E19" s="136">
        <f t="shared" si="0"/>
        <v>10000</v>
      </c>
      <c r="F19" s="136">
        <v>10000</v>
      </c>
      <c r="G19" s="136">
        <f t="shared" si="1"/>
        <v>0</v>
      </c>
      <c r="H19" s="174"/>
      <c r="I19" s="137"/>
    </row>
    <row r="20" spans="1:9" x14ac:dyDescent="0.25">
      <c r="A20" s="138" t="s">
        <v>270</v>
      </c>
      <c r="B20" s="136">
        <v>10</v>
      </c>
      <c r="C20" s="136"/>
      <c r="D20" s="136">
        <v>10000</v>
      </c>
      <c r="E20" s="136">
        <f t="shared" si="0"/>
        <v>10000</v>
      </c>
      <c r="F20" s="136">
        <v>10000</v>
      </c>
      <c r="G20" s="136">
        <f t="shared" si="1"/>
        <v>0</v>
      </c>
      <c r="H20" s="174"/>
      <c r="I20" s="137"/>
    </row>
    <row r="21" spans="1:9" x14ac:dyDescent="0.25">
      <c r="A21" s="138"/>
      <c r="B21" s="136">
        <v>11</v>
      </c>
      <c r="C21" s="136"/>
      <c r="D21" s="136"/>
      <c r="E21" s="136">
        <f t="shared" si="0"/>
        <v>0</v>
      </c>
      <c r="F21" s="136"/>
      <c r="G21" s="136">
        <f t="shared" si="1"/>
        <v>0</v>
      </c>
      <c r="H21" s="174"/>
      <c r="I21" s="137"/>
    </row>
    <row r="22" spans="1:9" x14ac:dyDescent="0.25">
      <c r="A22" s="138"/>
      <c r="B22" s="136">
        <v>12</v>
      </c>
      <c r="C22" s="136"/>
      <c r="D22" s="136"/>
      <c r="E22" s="136">
        <f t="shared" si="0"/>
        <v>0</v>
      </c>
      <c r="F22" s="136"/>
      <c r="G22" s="136">
        <f t="shared" si="1"/>
        <v>0</v>
      </c>
      <c r="H22" s="174"/>
      <c r="I22" s="137"/>
    </row>
    <row r="23" spans="1:9" x14ac:dyDescent="0.25">
      <c r="A23" s="139" t="s">
        <v>11</v>
      </c>
      <c r="B23" s="136"/>
      <c r="C23" s="136"/>
      <c r="D23" s="168">
        <f>SUM(D11:D22)</f>
        <v>79500</v>
      </c>
      <c r="E23" s="168">
        <f>SUM(E11:E22)</f>
        <v>82900</v>
      </c>
      <c r="F23" s="168">
        <f>SUM(F11:F22)</f>
        <v>79500</v>
      </c>
      <c r="G23" s="168">
        <f>SUM(G11:G22)</f>
        <v>3400</v>
      </c>
      <c r="H23" s="174"/>
      <c r="I23" s="137"/>
    </row>
    <row r="24" spans="1:9" x14ac:dyDescent="0.25">
      <c r="A24" s="141"/>
      <c r="B24" s="175"/>
      <c r="C24" s="175"/>
      <c r="D24" s="175"/>
      <c r="E24" s="175"/>
      <c r="F24" s="175"/>
      <c r="G24" s="175"/>
      <c r="H24" s="174"/>
      <c r="I24" s="137"/>
    </row>
    <row r="25" spans="1:9" ht="18.75" customHeight="1" x14ac:dyDescent="0.3">
      <c r="A25" s="165" t="s">
        <v>119</v>
      </c>
      <c r="B25" s="174"/>
      <c r="C25" s="174"/>
      <c r="D25" s="174"/>
      <c r="E25" s="174"/>
      <c r="F25" s="176"/>
      <c r="G25" s="176"/>
      <c r="H25" s="174"/>
      <c r="I25" s="137"/>
    </row>
    <row r="26" spans="1:9" x14ac:dyDescent="0.25">
      <c r="A26" s="140" t="s">
        <v>120</v>
      </c>
      <c r="B26" s="168" t="s">
        <v>121</v>
      </c>
      <c r="C26" s="168" t="s">
        <v>122</v>
      </c>
      <c r="D26" s="168" t="s">
        <v>82</v>
      </c>
      <c r="E26" s="169" t="s">
        <v>237</v>
      </c>
      <c r="F26" s="169" t="s">
        <v>238</v>
      </c>
      <c r="G26" s="169" t="s">
        <v>122</v>
      </c>
      <c r="H26" s="169" t="s">
        <v>216</v>
      </c>
      <c r="I26" s="137"/>
    </row>
    <row r="27" spans="1:9" x14ac:dyDescent="0.25">
      <c r="A27" s="92" t="s">
        <v>217</v>
      </c>
      <c r="B27" s="136">
        <f>D23</f>
        <v>79500</v>
      </c>
      <c r="C27" s="136"/>
      <c r="D27" s="136"/>
      <c r="E27" s="167" t="s">
        <v>217</v>
      </c>
      <c r="F27" s="167">
        <f>F23</f>
        <v>79500</v>
      </c>
      <c r="G27" s="136"/>
      <c r="H27" s="136"/>
      <c r="I27" s="137"/>
    </row>
    <row r="28" spans="1:9" x14ac:dyDescent="0.25">
      <c r="A28" s="92" t="s">
        <v>189</v>
      </c>
      <c r="B28" s="136">
        <f>JANUARY!D41</f>
        <v>-18000</v>
      </c>
      <c r="C28" s="136"/>
      <c r="D28" s="136"/>
      <c r="E28" s="167" t="s">
        <v>189</v>
      </c>
      <c r="F28" s="136">
        <f>JANUARY!H41</f>
        <v>-21400</v>
      </c>
      <c r="G28" s="136"/>
      <c r="H28" s="136"/>
      <c r="I28" s="137"/>
    </row>
    <row r="29" spans="1:9" x14ac:dyDescent="0.25">
      <c r="A29" s="92" t="s">
        <v>124</v>
      </c>
      <c r="B29" s="170">
        <v>0.08</v>
      </c>
      <c r="C29" s="136">
        <f>B27*B29</f>
        <v>6360</v>
      </c>
      <c r="D29" s="136"/>
      <c r="E29" s="167" t="s">
        <v>239</v>
      </c>
      <c r="F29" s="170">
        <v>0.08</v>
      </c>
      <c r="G29" s="136">
        <f>F29*B27</f>
        <v>6360</v>
      </c>
      <c r="H29" s="136"/>
      <c r="I29" s="137"/>
    </row>
    <row r="30" spans="1:9" x14ac:dyDescent="0.25">
      <c r="A30" s="140" t="s">
        <v>125</v>
      </c>
      <c r="B30" s="168"/>
      <c r="C30" s="168"/>
      <c r="D30" s="168"/>
      <c r="E30" s="169" t="s">
        <v>125</v>
      </c>
      <c r="F30" s="168"/>
      <c r="G30" s="168"/>
      <c r="H30" s="168"/>
      <c r="I30" s="137"/>
    </row>
    <row r="31" spans="1:9" x14ac:dyDescent="0.25">
      <c r="A31" s="92" t="s">
        <v>200</v>
      </c>
      <c r="B31" s="136"/>
      <c r="C31" s="136">
        <f>D16+D15</f>
        <v>18500</v>
      </c>
      <c r="D31" s="136"/>
      <c r="E31" s="136" t="s">
        <v>200</v>
      </c>
      <c r="F31" s="136"/>
      <c r="G31" s="136">
        <f>C31</f>
        <v>18500</v>
      </c>
      <c r="H31" s="136"/>
      <c r="I31" s="137"/>
    </row>
    <row r="32" spans="1:9" x14ac:dyDescent="0.25">
      <c r="A32" s="92" t="s">
        <v>274</v>
      </c>
      <c r="B32" s="136"/>
      <c r="C32" s="136">
        <v>3056</v>
      </c>
      <c r="D32" s="136"/>
      <c r="E32" s="136" t="s">
        <v>274</v>
      </c>
      <c r="F32" s="136"/>
      <c r="G32" s="136">
        <v>3056</v>
      </c>
      <c r="H32" s="136"/>
      <c r="I32" s="137"/>
    </row>
    <row r="33" spans="1:9" x14ac:dyDescent="0.25">
      <c r="A33" s="143" t="s">
        <v>275</v>
      </c>
      <c r="B33" s="136"/>
      <c r="C33" s="167">
        <v>1000</v>
      </c>
      <c r="D33" s="136"/>
      <c r="E33" s="167" t="s">
        <v>275</v>
      </c>
      <c r="F33" s="136"/>
      <c r="G33" s="167">
        <v>1000</v>
      </c>
      <c r="H33" s="136"/>
      <c r="I33" s="137"/>
    </row>
    <row r="34" spans="1:9" x14ac:dyDescent="0.25">
      <c r="A34" s="144" t="s">
        <v>276</v>
      </c>
      <c r="B34" s="136"/>
      <c r="C34" s="136">
        <v>50584</v>
      </c>
      <c r="D34" s="136"/>
      <c r="E34" s="136" t="s">
        <v>276</v>
      </c>
      <c r="F34" s="136"/>
      <c r="G34" s="136">
        <v>50584</v>
      </c>
      <c r="H34" s="136"/>
      <c r="I34" s="137"/>
    </row>
    <row r="35" spans="1:9" x14ac:dyDescent="0.25">
      <c r="A35" s="144"/>
      <c r="B35" s="136"/>
      <c r="C35" s="136"/>
      <c r="D35" s="136"/>
      <c r="E35" s="136"/>
      <c r="F35" s="136"/>
      <c r="G35" s="136"/>
      <c r="H35" s="136"/>
      <c r="I35" s="137"/>
    </row>
    <row r="36" spans="1:9" x14ac:dyDescent="0.25">
      <c r="A36" s="144"/>
      <c r="B36" s="136"/>
      <c r="C36" s="136"/>
      <c r="D36" s="136"/>
      <c r="E36" s="136"/>
      <c r="F36" s="136"/>
      <c r="G36" s="136"/>
      <c r="H36" s="136"/>
      <c r="I36" s="137"/>
    </row>
    <row r="37" spans="1:9" x14ac:dyDescent="0.25">
      <c r="A37" s="144"/>
      <c r="B37" s="136"/>
      <c r="C37" s="136"/>
      <c r="D37" s="136"/>
      <c r="E37" s="136"/>
      <c r="F37" s="136"/>
      <c r="G37" s="136"/>
      <c r="H37" s="136"/>
      <c r="I37" s="137"/>
    </row>
    <row r="38" spans="1:9" x14ac:dyDescent="0.25">
      <c r="A38" s="144"/>
      <c r="B38" s="136"/>
      <c r="C38" s="167"/>
      <c r="D38" s="136"/>
      <c r="E38" s="136"/>
      <c r="F38" s="136"/>
      <c r="G38" s="167"/>
      <c r="H38" s="136"/>
      <c r="I38" s="137"/>
    </row>
    <row r="39" spans="1:9" x14ac:dyDescent="0.25">
      <c r="A39" s="140" t="s">
        <v>11</v>
      </c>
      <c r="B39" s="168">
        <f>B27+B28-C29</f>
        <v>55140</v>
      </c>
      <c r="C39" s="168">
        <f>SUM(C31:C38)</f>
        <v>73140</v>
      </c>
      <c r="D39" s="168">
        <f>B39-C39</f>
        <v>-18000</v>
      </c>
      <c r="E39" s="168" t="s">
        <v>11</v>
      </c>
      <c r="F39" s="168">
        <f>F27+F28-G29</f>
        <v>51740</v>
      </c>
      <c r="G39" s="168">
        <f>SUM(G31:G38)</f>
        <v>73140</v>
      </c>
      <c r="H39" s="168">
        <f>F39-G39</f>
        <v>-21400</v>
      </c>
      <c r="I39" s="137"/>
    </row>
    <row r="40" spans="1:9" x14ac:dyDescent="0.25">
      <c r="A40" s="137"/>
      <c r="B40" s="137"/>
      <c r="C40" s="137" t="s">
        <v>71</v>
      </c>
      <c r="D40" s="137"/>
      <c r="E40" s="137"/>
      <c r="F40" s="137"/>
      <c r="G40" s="96"/>
      <c r="H40" s="137"/>
      <c r="I40" s="137"/>
    </row>
    <row r="41" spans="1:9" x14ac:dyDescent="0.25">
      <c r="A41" s="2" t="s">
        <v>32</v>
      </c>
      <c r="C41" s="2" t="s">
        <v>33</v>
      </c>
      <c r="F41" s="2" t="s">
        <v>249</v>
      </c>
    </row>
    <row r="43" spans="1:9" x14ac:dyDescent="0.25">
      <c r="A43" s="2" t="s">
        <v>248</v>
      </c>
      <c r="C43" s="2" t="s">
        <v>48</v>
      </c>
      <c r="F43" s="2" t="s">
        <v>250</v>
      </c>
    </row>
  </sheetData>
  <pageMargins left="0.25" right="0" top="0.5" bottom="0.25" header="0.3" footer="0.5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43"/>
  <sheetViews>
    <sheetView zoomScaleNormal="100" workbookViewId="0">
      <selection activeCell="A5" sqref="A5:XFD5"/>
    </sheetView>
  </sheetViews>
  <sheetFormatPr defaultRowHeight="15" x14ac:dyDescent="0.25"/>
  <cols>
    <col min="1" max="1" width="15.28515625" style="2" customWidth="1"/>
    <col min="2" max="2" width="11.28515625" style="2" bestFit="1" customWidth="1"/>
    <col min="3" max="3" width="10.5703125" style="2" bestFit="1" customWidth="1"/>
    <col min="4" max="4" width="11.28515625" style="2" bestFit="1" customWidth="1"/>
    <col min="5" max="5" width="16.140625" style="2" customWidth="1"/>
    <col min="6" max="6" width="11.28515625" style="2" bestFit="1" customWidth="1"/>
    <col min="7" max="7" width="10.5703125" style="2" bestFit="1" customWidth="1"/>
    <col min="8" max="8" width="11.28515625" style="2" bestFit="1" customWidth="1"/>
    <col min="9" max="16384" width="9.140625" style="2"/>
  </cols>
  <sheetData>
    <row r="7" spans="1:10" ht="18.75" x14ac:dyDescent="0.3">
      <c r="A7" s="104"/>
      <c r="B7" s="156" t="s">
        <v>291</v>
      </c>
      <c r="C7" s="157"/>
      <c r="D7" s="157"/>
      <c r="E7" s="157"/>
      <c r="F7" s="104"/>
    </row>
    <row r="8" spans="1:10" ht="18.75" x14ac:dyDescent="0.3">
      <c r="A8" s="104"/>
      <c r="B8" s="156"/>
      <c r="C8" s="159" t="s">
        <v>225</v>
      </c>
      <c r="D8" s="157"/>
      <c r="E8" s="157"/>
      <c r="F8" s="104"/>
    </row>
    <row r="9" spans="1:10" ht="18.75" x14ac:dyDescent="0.3">
      <c r="A9" s="107"/>
      <c r="B9" s="160" t="s">
        <v>277</v>
      </c>
      <c r="C9" s="157"/>
      <c r="D9" s="157"/>
      <c r="E9" s="161"/>
      <c r="F9" s="104"/>
    </row>
    <row r="10" spans="1:10" x14ac:dyDescent="0.25">
      <c r="A10" s="162" t="s">
        <v>3</v>
      </c>
      <c r="B10" s="171" t="s">
        <v>4</v>
      </c>
      <c r="C10" s="172" t="s">
        <v>7</v>
      </c>
      <c r="D10" s="172" t="s">
        <v>9</v>
      </c>
      <c r="E10" s="173" t="s">
        <v>10</v>
      </c>
      <c r="F10" s="173" t="s">
        <v>72</v>
      </c>
      <c r="G10" s="173" t="s">
        <v>216</v>
      </c>
      <c r="H10" s="174"/>
      <c r="I10" s="137"/>
    </row>
    <row r="11" spans="1:10" x14ac:dyDescent="0.25">
      <c r="A11" s="138" t="s">
        <v>46</v>
      </c>
      <c r="B11" s="136">
        <v>1</v>
      </c>
      <c r="C11" s="136">
        <v>3400</v>
      </c>
      <c r="D11" s="136">
        <v>12000</v>
      </c>
      <c r="E11" s="136">
        <f>D11+C11</f>
        <v>15400</v>
      </c>
      <c r="F11" s="136">
        <v>12000</v>
      </c>
      <c r="G11" s="136">
        <f>E11-F11</f>
        <v>3400</v>
      </c>
      <c r="H11" s="174"/>
      <c r="I11" s="137"/>
    </row>
    <row r="12" spans="1:10" x14ac:dyDescent="0.25">
      <c r="A12" s="138" t="s">
        <v>208</v>
      </c>
      <c r="B12" s="136">
        <v>2</v>
      </c>
      <c r="C12" s="136"/>
      <c r="D12" s="136">
        <v>10000</v>
      </c>
      <c r="E12" s="136">
        <f t="shared" ref="E12:E22" si="0">D12+C12</f>
        <v>10000</v>
      </c>
      <c r="F12" s="136">
        <v>10000</v>
      </c>
      <c r="G12" s="136">
        <f t="shared" ref="G12:G22" si="1">E12-F12</f>
        <v>0</v>
      </c>
      <c r="H12" s="174"/>
      <c r="I12" s="137"/>
    </row>
    <row r="13" spans="1:10" x14ac:dyDescent="0.25">
      <c r="A13" s="138" t="s">
        <v>130</v>
      </c>
      <c r="B13" s="136">
        <v>3</v>
      </c>
      <c r="C13" s="136"/>
      <c r="D13" s="136">
        <v>9000</v>
      </c>
      <c r="E13" s="136">
        <f t="shared" si="0"/>
        <v>9000</v>
      </c>
      <c r="F13" s="136">
        <v>9000</v>
      </c>
      <c r="G13" s="136">
        <f t="shared" si="1"/>
        <v>0</v>
      </c>
      <c r="H13" s="174"/>
      <c r="I13" s="137"/>
    </row>
    <row r="14" spans="1:10" x14ac:dyDescent="0.25">
      <c r="A14" s="138" t="s">
        <v>269</v>
      </c>
      <c r="B14" s="136">
        <v>4</v>
      </c>
      <c r="C14" s="136"/>
      <c r="D14" s="136">
        <v>7500</v>
      </c>
      <c r="E14" s="136">
        <f t="shared" si="0"/>
        <v>7500</v>
      </c>
      <c r="F14" s="136">
        <v>7500</v>
      </c>
      <c r="G14" s="136">
        <f t="shared" si="1"/>
        <v>0</v>
      </c>
      <c r="H14" s="174"/>
      <c r="I14" s="137"/>
    </row>
    <row r="15" spans="1:10" x14ac:dyDescent="0.25">
      <c r="A15" s="138" t="s">
        <v>194</v>
      </c>
      <c r="B15" s="136">
        <v>5</v>
      </c>
      <c r="C15" s="136"/>
      <c r="D15" s="136">
        <v>8500</v>
      </c>
      <c r="E15" s="136">
        <f t="shared" si="0"/>
        <v>8500</v>
      </c>
      <c r="F15" s="136">
        <v>8500</v>
      </c>
      <c r="G15" s="136">
        <f t="shared" si="1"/>
        <v>0</v>
      </c>
      <c r="H15" s="174" t="s">
        <v>45</v>
      </c>
      <c r="I15" s="137"/>
    </row>
    <row r="16" spans="1:10" x14ac:dyDescent="0.25">
      <c r="A16" s="138" t="s">
        <v>167</v>
      </c>
      <c r="B16" s="136">
        <v>6</v>
      </c>
      <c r="C16" s="136"/>
      <c r="D16" s="136">
        <v>10000</v>
      </c>
      <c r="E16" s="136">
        <f t="shared" si="0"/>
        <v>10000</v>
      </c>
      <c r="F16" s="136">
        <v>10000</v>
      </c>
      <c r="G16" s="136">
        <f t="shared" si="1"/>
        <v>0</v>
      </c>
      <c r="H16" s="174" t="s">
        <v>45</v>
      </c>
      <c r="I16" s="137"/>
      <c r="J16" s="44"/>
    </row>
    <row r="17" spans="1:10" x14ac:dyDescent="0.25">
      <c r="A17" s="138" t="s">
        <v>195</v>
      </c>
      <c r="B17" s="136">
        <v>7</v>
      </c>
      <c r="C17" s="136"/>
      <c r="D17" s="136">
        <v>2500</v>
      </c>
      <c r="E17" s="136">
        <f t="shared" si="0"/>
        <v>2500</v>
      </c>
      <c r="F17" s="136">
        <v>2500</v>
      </c>
      <c r="G17" s="136">
        <f t="shared" si="1"/>
        <v>0</v>
      </c>
      <c r="H17" s="174"/>
      <c r="I17" s="137"/>
      <c r="J17" s="44"/>
    </row>
    <row r="18" spans="1:10" x14ac:dyDescent="0.25">
      <c r="A18" s="138"/>
      <c r="B18" s="136">
        <v>8</v>
      </c>
      <c r="C18" s="136"/>
      <c r="D18" s="136"/>
      <c r="E18" s="136"/>
      <c r="F18" s="136"/>
      <c r="G18" s="136"/>
      <c r="H18" s="174"/>
      <c r="I18" s="137"/>
    </row>
    <row r="19" spans="1:10" x14ac:dyDescent="0.25">
      <c r="A19" s="138" t="s">
        <v>199</v>
      </c>
      <c r="B19" s="136">
        <v>9</v>
      </c>
      <c r="C19" s="136"/>
      <c r="D19" s="136">
        <v>10000</v>
      </c>
      <c r="E19" s="136">
        <f t="shared" si="0"/>
        <v>10000</v>
      </c>
      <c r="F19" s="136">
        <v>10000</v>
      </c>
      <c r="G19" s="136">
        <f t="shared" si="1"/>
        <v>0</v>
      </c>
      <c r="H19" s="174"/>
      <c r="I19" s="137"/>
    </row>
    <row r="20" spans="1:10" x14ac:dyDescent="0.25">
      <c r="A20" s="138" t="s">
        <v>270</v>
      </c>
      <c r="B20" s="136">
        <v>10</v>
      </c>
      <c r="C20" s="136"/>
      <c r="D20" s="136">
        <v>10000</v>
      </c>
      <c r="E20" s="136">
        <f t="shared" si="0"/>
        <v>10000</v>
      </c>
      <c r="F20" s="136">
        <v>10000</v>
      </c>
      <c r="G20" s="136">
        <f t="shared" si="1"/>
        <v>0</v>
      </c>
      <c r="H20" s="174"/>
      <c r="I20" s="137"/>
    </row>
    <row r="21" spans="1:10" x14ac:dyDescent="0.25">
      <c r="A21" s="138"/>
      <c r="B21" s="136">
        <v>11</v>
      </c>
      <c r="C21" s="136"/>
      <c r="D21" s="136"/>
      <c r="E21" s="136">
        <f t="shared" si="0"/>
        <v>0</v>
      </c>
      <c r="F21" s="136"/>
      <c r="G21" s="136">
        <f t="shared" si="1"/>
        <v>0</v>
      </c>
      <c r="H21" s="174"/>
      <c r="I21" s="137"/>
    </row>
    <row r="22" spans="1:10" x14ac:dyDescent="0.25">
      <c r="A22" s="138"/>
      <c r="B22" s="136">
        <v>12</v>
      </c>
      <c r="C22" s="136"/>
      <c r="D22" s="136"/>
      <c r="E22" s="136">
        <f t="shared" si="0"/>
        <v>0</v>
      </c>
      <c r="F22" s="136"/>
      <c r="G22" s="136">
        <f t="shared" si="1"/>
        <v>0</v>
      </c>
      <c r="H22" s="174"/>
      <c r="I22" s="137"/>
    </row>
    <row r="23" spans="1:10" x14ac:dyDescent="0.25">
      <c r="A23" s="139" t="s">
        <v>11</v>
      </c>
      <c r="B23" s="136"/>
      <c r="C23" s="136"/>
      <c r="D23" s="168">
        <f>SUM(D11:D22)</f>
        <v>79500</v>
      </c>
      <c r="E23" s="168">
        <f>SUM(E11:E22)</f>
        <v>82900</v>
      </c>
      <c r="F23" s="168">
        <f>SUM(F11:F22)</f>
        <v>79500</v>
      </c>
      <c r="G23" s="168">
        <f>SUM(G11:G22)</f>
        <v>3400</v>
      </c>
      <c r="H23" s="174"/>
      <c r="I23" s="137"/>
    </row>
    <row r="24" spans="1:10" x14ac:dyDescent="0.25">
      <c r="A24" s="141"/>
      <c r="B24" s="175"/>
      <c r="C24" s="175"/>
      <c r="D24" s="175"/>
      <c r="E24" s="175"/>
      <c r="F24" s="175"/>
      <c r="G24" s="175"/>
      <c r="H24" s="174"/>
      <c r="I24" s="137"/>
    </row>
    <row r="25" spans="1:10" ht="18.75" customHeight="1" x14ac:dyDescent="0.3">
      <c r="A25" s="165" t="s">
        <v>119</v>
      </c>
      <c r="B25" s="174"/>
      <c r="C25" s="174"/>
      <c r="D25" s="174"/>
      <c r="E25" s="174"/>
      <c r="F25" s="176"/>
      <c r="G25" s="176"/>
      <c r="H25" s="174"/>
      <c r="I25" s="137"/>
    </row>
    <row r="26" spans="1:10" x14ac:dyDescent="0.25">
      <c r="A26" s="140" t="s">
        <v>120</v>
      </c>
      <c r="B26" s="168" t="s">
        <v>121</v>
      </c>
      <c r="C26" s="168" t="s">
        <v>122</v>
      </c>
      <c r="D26" s="168" t="s">
        <v>82</v>
      </c>
      <c r="E26" s="169" t="s">
        <v>237</v>
      </c>
      <c r="F26" s="169" t="s">
        <v>238</v>
      </c>
      <c r="G26" s="169" t="s">
        <v>122</v>
      </c>
      <c r="H26" s="169" t="s">
        <v>216</v>
      </c>
      <c r="I26" s="137"/>
    </row>
    <row r="27" spans="1:10" x14ac:dyDescent="0.25">
      <c r="A27" s="92" t="s">
        <v>229</v>
      </c>
      <c r="B27" s="136">
        <f>D23</f>
        <v>79500</v>
      </c>
      <c r="C27" s="136"/>
      <c r="D27" s="136"/>
      <c r="E27" s="167" t="s">
        <v>229</v>
      </c>
      <c r="F27" s="167">
        <f>F23</f>
        <v>79500</v>
      </c>
      <c r="G27" s="136"/>
      <c r="H27" s="136"/>
      <c r="I27" s="137"/>
    </row>
    <row r="28" spans="1:10" x14ac:dyDescent="0.25">
      <c r="A28" s="92" t="s">
        <v>189</v>
      </c>
      <c r="B28" s="136">
        <f>JANUARY!D41</f>
        <v>-18000</v>
      </c>
      <c r="C28" s="136"/>
      <c r="D28" s="136"/>
      <c r="E28" s="167" t="s">
        <v>189</v>
      </c>
      <c r="F28" s="136">
        <f>JANUARY!H41</f>
        <v>-21400</v>
      </c>
      <c r="G28" s="136"/>
      <c r="H28" s="136"/>
      <c r="I28" s="137"/>
    </row>
    <row r="29" spans="1:10" x14ac:dyDescent="0.25">
      <c r="A29" s="92" t="s">
        <v>124</v>
      </c>
      <c r="B29" s="170">
        <v>0.08</v>
      </c>
      <c r="C29" s="136">
        <f>B27*B29</f>
        <v>6360</v>
      </c>
      <c r="D29" s="136"/>
      <c r="E29" s="167" t="s">
        <v>239</v>
      </c>
      <c r="F29" s="170">
        <v>0.08</v>
      </c>
      <c r="G29" s="136">
        <f>F29*B27</f>
        <v>6360</v>
      </c>
      <c r="H29" s="136"/>
      <c r="I29" s="137"/>
    </row>
    <row r="30" spans="1:10" x14ac:dyDescent="0.25">
      <c r="A30" s="140" t="s">
        <v>125</v>
      </c>
      <c r="B30" s="168"/>
      <c r="C30" s="168"/>
      <c r="D30" s="168"/>
      <c r="E30" s="169" t="s">
        <v>125</v>
      </c>
      <c r="F30" s="168"/>
      <c r="G30" s="168"/>
      <c r="H30" s="168"/>
      <c r="I30" s="137"/>
    </row>
    <row r="31" spans="1:10" x14ac:dyDescent="0.25">
      <c r="A31" s="92" t="s">
        <v>200</v>
      </c>
      <c r="B31" s="136"/>
      <c r="C31" s="136">
        <f>D16+D15</f>
        <v>18500</v>
      </c>
      <c r="D31" s="136"/>
      <c r="E31" s="136" t="s">
        <v>200</v>
      </c>
      <c r="F31" s="136"/>
      <c r="G31" s="136">
        <f>C31</f>
        <v>18500</v>
      </c>
      <c r="H31" s="136"/>
      <c r="I31" s="137"/>
    </row>
    <row r="32" spans="1:10" x14ac:dyDescent="0.25">
      <c r="A32" s="143" t="s">
        <v>275</v>
      </c>
      <c r="B32" s="136"/>
      <c r="C32" s="167">
        <v>2200</v>
      </c>
      <c r="D32" s="136"/>
      <c r="E32" s="167" t="s">
        <v>275</v>
      </c>
      <c r="F32" s="136"/>
      <c r="G32" s="167">
        <v>2200</v>
      </c>
      <c r="H32" s="136"/>
      <c r="I32" s="137"/>
    </row>
    <row r="33" spans="1:9" x14ac:dyDescent="0.25">
      <c r="A33" s="45" t="s">
        <v>278</v>
      </c>
      <c r="B33" s="114"/>
      <c r="C33" s="114">
        <v>52440</v>
      </c>
      <c r="D33" s="114"/>
      <c r="E33" s="114" t="s">
        <v>278</v>
      </c>
      <c r="F33" s="114"/>
      <c r="G33" s="114">
        <v>52440</v>
      </c>
      <c r="H33" s="136"/>
      <c r="I33" s="137"/>
    </row>
    <row r="34" spans="1:9" x14ac:dyDescent="0.25">
      <c r="A34" s="144" t="s">
        <v>279</v>
      </c>
      <c r="B34" s="136"/>
      <c r="C34" s="136">
        <v>3000</v>
      </c>
      <c r="D34" s="136"/>
      <c r="E34" s="136" t="s">
        <v>279</v>
      </c>
      <c r="F34" s="136"/>
      <c r="G34" s="136">
        <v>3000</v>
      </c>
      <c r="H34" s="136"/>
      <c r="I34" s="137"/>
    </row>
    <row r="35" spans="1:9" x14ac:dyDescent="0.25">
      <c r="A35" s="144"/>
      <c r="B35" s="136"/>
      <c r="C35" s="136"/>
      <c r="D35" s="136"/>
      <c r="E35" s="136"/>
      <c r="F35" s="136"/>
      <c r="G35" s="136"/>
      <c r="H35" s="136"/>
      <c r="I35" s="137"/>
    </row>
    <row r="36" spans="1:9" x14ac:dyDescent="0.25">
      <c r="A36" s="144"/>
      <c r="B36" s="136"/>
      <c r="C36" s="136"/>
      <c r="D36" s="136"/>
      <c r="E36" s="136"/>
      <c r="F36" s="136"/>
      <c r="G36" s="136"/>
      <c r="H36" s="136"/>
      <c r="I36" s="137"/>
    </row>
    <row r="37" spans="1:9" x14ac:dyDescent="0.25">
      <c r="A37" s="144"/>
      <c r="B37" s="136"/>
      <c r="C37" s="136"/>
      <c r="D37" s="136"/>
      <c r="E37" s="136"/>
      <c r="F37" s="136"/>
      <c r="G37" s="136"/>
      <c r="H37" s="136"/>
      <c r="I37" s="137"/>
    </row>
    <row r="38" spans="1:9" x14ac:dyDescent="0.25">
      <c r="A38" s="144"/>
      <c r="B38" s="136"/>
      <c r="C38" s="167"/>
      <c r="D38" s="136"/>
      <c r="E38" s="136"/>
      <c r="F38" s="136"/>
      <c r="G38" s="167"/>
      <c r="H38" s="136"/>
      <c r="I38" s="137"/>
    </row>
    <row r="39" spans="1:9" x14ac:dyDescent="0.25">
      <c r="A39" s="140" t="s">
        <v>11</v>
      </c>
      <c r="B39" s="168">
        <f>B27+B28-C29</f>
        <v>55140</v>
      </c>
      <c r="C39" s="168">
        <f>SUM(C31:C38)</f>
        <v>76140</v>
      </c>
      <c r="D39" s="168">
        <f>B39-C39</f>
        <v>-21000</v>
      </c>
      <c r="E39" s="168" t="s">
        <v>11</v>
      </c>
      <c r="F39" s="168">
        <f>F27+F28-G29</f>
        <v>51740</v>
      </c>
      <c r="G39" s="168">
        <f>SUM(G31:G38)</f>
        <v>76140</v>
      </c>
      <c r="H39" s="168">
        <f>F39-G39</f>
        <v>-24400</v>
      </c>
      <c r="I39" s="137"/>
    </row>
    <row r="40" spans="1:9" x14ac:dyDescent="0.25">
      <c r="A40" s="137"/>
      <c r="B40" s="137"/>
      <c r="C40" s="137" t="s">
        <v>71</v>
      </c>
      <c r="D40" s="137"/>
      <c r="E40" s="137"/>
      <c r="F40" s="137"/>
      <c r="G40" s="96"/>
      <c r="H40" s="137"/>
      <c r="I40" s="137"/>
    </row>
    <row r="41" spans="1:9" x14ac:dyDescent="0.25">
      <c r="A41" s="2" t="s">
        <v>32</v>
      </c>
      <c r="C41" s="2" t="s">
        <v>33</v>
      </c>
      <c r="F41" s="2" t="s">
        <v>249</v>
      </c>
    </row>
    <row r="43" spans="1:9" x14ac:dyDescent="0.25">
      <c r="A43" s="2" t="s">
        <v>248</v>
      </c>
      <c r="C43" s="2" t="s">
        <v>48</v>
      </c>
      <c r="F43" s="2" t="s">
        <v>250</v>
      </c>
    </row>
  </sheetData>
  <pageMargins left="0.25" right="0" top="0.5" bottom="0.25" header="0.3" footer="0.5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44"/>
  <sheetViews>
    <sheetView topLeftCell="A10" zoomScaleNormal="100" workbookViewId="0">
      <selection activeCell="A11" sqref="A11"/>
    </sheetView>
  </sheetViews>
  <sheetFormatPr defaultRowHeight="15" x14ac:dyDescent="0.25"/>
  <cols>
    <col min="1" max="1" width="14.28515625" style="2" customWidth="1"/>
    <col min="2" max="2" width="10.5703125" style="2" bestFit="1" customWidth="1"/>
    <col min="3" max="3" width="10" style="2" bestFit="1" customWidth="1"/>
    <col min="4" max="4" width="10.5703125" style="2" bestFit="1" customWidth="1"/>
    <col min="5" max="5" width="12.28515625" style="2" customWidth="1"/>
    <col min="6" max="6" width="10.5703125" style="2" bestFit="1" customWidth="1"/>
    <col min="7" max="7" width="10" style="2" bestFit="1" customWidth="1"/>
    <col min="8" max="8" width="10.5703125" style="2" bestFit="1" customWidth="1"/>
    <col min="9" max="16384" width="9.140625" style="2"/>
  </cols>
  <sheetData>
    <row r="8" spans="1:9" ht="18.75" x14ac:dyDescent="0.3">
      <c r="A8" s="104"/>
      <c r="B8" s="156" t="s">
        <v>291</v>
      </c>
      <c r="C8" s="157"/>
      <c r="D8" s="157"/>
      <c r="E8" s="157"/>
      <c r="F8" s="104"/>
    </row>
    <row r="9" spans="1:9" ht="18.75" x14ac:dyDescent="0.3">
      <c r="A9" s="104"/>
      <c r="B9" s="156"/>
      <c r="C9" s="159" t="s">
        <v>225</v>
      </c>
      <c r="D9" s="157"/>
      <c r="E9" s="157"/>
      <c r="F9" s="104"/>
    </row>
    <row r="10" spans="1:9" ht="18.75" x14ac:dyDescent="0.3">
      <c r="A10" s="107"/>
      <c r="B10" s="160" t="s">
        <v>280</v>
      </c>
      <c r="C10" s="157"/>
      <c r="D10" s="157"/>
      <c r="E10" s="161"/>
      <c r="F10" s="104"/>
    </row>
    <row r="11" spans="1:9" x14ac:dyDescent="0.25">
      <c r="A11" s="162" t="s">
        <v>3</v>
      </c>
      <c r="B11" s="171" t="s">
        <v>4</v>
      </c>
      <c r="C11" s="172" t="s">
        <v>7</v>
      </c>
      <c r="D11" s="172" t="s">
        <v>9</v>
      </c>
      <c r="E11" s="173" t="s">
        <v>10</v>
      </c>
      <c r="F11" s="173" t="s">
        <v>72</v>
      </c>
      <c r="G11" s="173" t="s">
        <v>216</v>
      </c>
      <c r="H11" s="177"/>
      <c r="I11" s="146"/>
    </row>
    <row r="12" spans="1:9" x14ac:dyDescent="0.25">
      <c r="A12" s="147" t="s">
        <v>46</v>
      </c>
      <c r="B12" s="149">
        <v>1</v>
      </c>
      <c r="C12" s="149">
        <v>3400</v>
      </c>
      <c r="D12" s="149">
        <v>12000</v>
      </c>
      <c r="E12" s="149">
        <f>D12+C12</f>
        <v>15400</v>
      </c>
      <c r="F12" s="149">
        <v>12000</v>
      </c>
      <c r="G12" s="149">
        <f>E12-F12</f>
        <v>3400</v>
      </c>
      <c r="H12" s="177"/>
      <c r="I12" s="146"/>
    </row>
    <row r="13" spans="1:9" x14ac:dyDescent="0.25">
      <c r="A13" s="147" t="s">
        <v>208</v>
      </c>
      <c r="B13" s="149">
        <v>2</v>
      </c>
      <c r="C13" s="149"/>
      <c r="D13" s="149">
        <v>10000</v>
      </c>
      <c r="E13" s="149">
        <f t="shared" ref="E13:E23" si="0">D13+C13</f>
        <v>10000</v>
      </c>
      <c r="F13" s="149">
        <v>10000</v>
      </c>
      <c r="G13" s="149">
        <f t="shared" ref="G13:G23" si="1">E13-F13</f>
        <v>0</v>
      </c>
      <c r="H13" s="177"/>
      <c r="I13" s="146"/>
    </row>
    <row r="14" spans="1:9" x14ac:dyDescent="0.25">
      <c r="A14" s="147" t="s">
        <v>130</v>
      </c>
      <c r="B14" s="149">
        <v>3</v>
      </c>
      <c r="C14" s="149"/>
      <c r="D14" s="149">
        <v>9000</v>
      </c>
      <c r="E14" s="149">
        <f t="shared" si="0"/>
        <v>9000</v>
      </c>
      <c r="F14" s="149">
        <v>9000</v>
      </c>
      <c r="G14" s="149">
        <f t="shared" si="1"/>
        <v>0</v>
      </c>
      <c r="H14" s="177"/>
      <c r="I14" s="146"/>
    </row>
    <row r="15" spans="1:9" x14ac:dyDescent="0.25">
      <c r="A15" s="147" t="s">
        <v>269</v>
      </c>
      <c r="B15" s="149">
        <v>4</v>
      </c>
      <c r="C15" s="149"/>
      <c r="D15" s="149">
        <v>7500</v>
      </c>
      <c r="E15" s="149">
        <f t="shared" si="0"/>
        <v>7500</v>
      </c>
      <c r="F15" s="149">
        <v>7500</v>
      </c>
      <c r="G15" s="149">
        <f t="shared" si="1"/>
        <v>0</v>
      </c>
      <c r="H15" s="177"/>
      <c r="I15" s="146"/>
    </row>
    <row r="16" spans="1:9" x14ac:dyDescent="0.25">
      <c r="A16" s="147" t="s">
        <v>194</v>
      </c>
      <c r="B16" s="149">
        <v>5</v>
      </c>
      <c r="C16" s="149"/>
      <c r="D16" s="149">
        <v>8500</v>
      </c>
      <c r="E16" s="149">
        <f t="shared" si="0"/>
        <v>8500</v>
      </c>
      <c r="F16" s="149">
        <v>8500</v>
      </c>
      <c r="G16" s="149">
        <f t="shared" si="1"/>
        <v>0</v>
      </c>
      <c r="H16" s="177" t="s">
        <v>45</v>
      </c>
      <c r="I16" s="146"/>
    </row>
    <row r="17" spans="1:10" x14ac:dyDescent="0.25">
      <c r="A17" s="147" t="s">
        <v>167</v>
      </c>
      <c r="B17" s="149">
        <v>6</v>
      </c>
      <c r="C17" s="149"/>
      <c r="D17" s="149">
        <v>10000</v>
      </c>
      <c r="E17" s="149">
        <f t="shared" si="0"/>
        <v>10000</v>
      </c>
      <c r="F17" s="149">
        <v>10000</v>
      </c>
      <c r="G17" s="149">
        <f t="shared" si="1"/>
        <v>0</v>
      </c>
      <c r="H17" s="177" t="s">
        <v>45</v>
      </c>
      <c r="I17" s="146"/>
      <c r="J17" s="44"/>
    </row>
    <row r="18" spans="1:10" x14ac:dyDescent="0.25">
      <c r="A18" s="147" t="s">
        <v>195</v>
      </c>
      <c r="B18" s="149">
        <v>7</v>
      </c>
      <c r="C18" s="149"/>
      <c r="D18" s="149">
        <v>2500</v>
      </c>
      <c r="E18" s="149">
        <f t="shared" si="0"/>
        <v>2500</v>
      </c>
      <c r="F18" s="149">
        <v>2500</v>
      </c>
      <c r="G18" s="149">
        <f t="shared" si="1"/>
        <v>0</v>
      </c>
      <c r="H18" s="177"/>
      <c r="I18" s="146"/>
      <c r="J18" s="44"/>
    </row>
    <row r="19" spans="1:10" x14ac:dyDescent="0.25">
      <c r="A19" s="147"/>
      <c r="B19" s="149">
        <v>8</v>
      </c>
      <c r="C19" s="149"/>
      <c r="D19" s="149"/>
      <c r="E19" s="149">
        <f t="shared" si="0"/>
        <v>0</v>
      </c>
      <c r="F19" s="149"/>
      <c r="G19" s="149"/>
      <c r="H19" s="177"/>
      <c r="I19" s="146"/>
    </row>
    <row r="20" spans="1:10" x14ac:dyDescent="0.25">
      <c r="A20" s="147" t="s">
        <v>199</v>
      </c>
      <c r="B20" s="149">
        <v>9</v>
      </c>
      <c r="C20" s="149"/>
      <c r="D20" s="149">
        <v>10000</v>
      </c>
      <c r="E20" s="149">
        <f t="shared" si="0"/>
        <v>10000</v>
      </c>
      <c r="F20" s="149">
        <v>10000</v>
      </c>
      <c r="G20" s="149">
        <f t="shared" si="1"/>
        <v>0</v>
      </c>
      <c r="H20" s="177"/>
      <c r="I20" s="146"/>
    </row>
    <row r="21" spans="1:10" x14ac:dyDescent="0.25">
      <c r="A21" s="147" t="s">
        <v>270</v>
      </c>
      <c r="B21" s="149">
        <v>10</v>
      </c>
      <c r="C21" s="149"/>
      <c r="D21" s="149">
        <v>10000</v>
      </c>
      <c r="E21" s="149">
        <f t="shared" si="0"/>
        <v>10000</v>
      </c>
      <c r="F21" s="149">
        <v>10000</v>
      </c>
      <c r="G21" s="149">
        <f t="shared" si="1"/>
        <v>0</v>
      </c>
      <c r="H21" s="177"/>
      <c r="I21" s="146"/>
    </row>
    <row r="22" spans="1:10" x14ac:dyDescent="0.25">
      <c r="A22" s="147"/>
      <c r="B22" s="149">
        <v>11</v>
      </c>
      <c r="C22" s="149"/>
      <c r="D22" s="149"/>
      <c r="E22" s="149">
        <f t="shared" si="0"/>
        <v>0</v>
      </c>
      <c r="F22" s="149"/>
      <c r="G22" s="149">
        <f t="shared" si="1"/>
        <v>0</v>
      </c>
      <c r="H22" s="177"/>
      <c r="I22" s="146"/>
    </row>
    <row r="23" spans="1:10" x14ac:dyDescent="0.25">
      <c r="A23" s="147"/>
      <c r="B23" s="149">
        <v>12</v>
      </c>
      <c r="C23" s="149"/>
      <c r="D23" s="149"/>
      <c r="E23" s="149">
        <f t="shared" si="0"/>
        <v>0</v>
      </c>
      <c r="F23" s="149"/>
      <c r="G23" s="149">
        <f t="shared" si="1"/>
        <v>0</v>
      </c>
      <c r="H23" s="177"/>
      <c r="I23" s="146"/>
    </row>
    <row r="24" spans="1:10" x14ac:dyDescent="0.25">
      <c r="A24" s="150" t="s">
        <v>11</v>
      </c>
      <c r="B24" s="149"/>
      <c r="C24" s="149"/>
      <c r="D24" s="178">
        <f>SUM(D12:D23)</f>
        <v>79500</v>
      </c>
      <c r="E24" s="178">
        <f>SUM(E12:E23)</f>
        <v>82900</v>
      </c>
      <c r="F24" s="178">
        <f>SUM(F12:F23)</f>
        <v>79500</v>
      </c>
      <c r="G24" s="178">
        <f>SUM(G12:G23)</f>
        <v>3400</v>
      </c>
      <c r="H24" s="177"/>
      <c r="I24" s="146"/>
    </row>
    <row r="25" spans="1:10" x14ac:dyDescent="0.25">
      <c r="A25" s="152"/>
      <c r="B25" s="179"/>
      <c r="C25" s="179"/>
      <c r="D25" s="179"/>
      <c r="E25" s="179"/>
      <c r="F25" s="179"/>
      <c r="G25" s="179"/>
      <c r="H25" s="177"/>
      <c r="I25" s="146"/>
    </row>
    <row r="26" spans="1:10" ht="18.75" customHeight="1" x14ac:dyDescent="0.3">
      <c r="A26" s="165" t="s">
        <v>119</v>
      </c>
      <c r="B26" s="177"/>
      <c r="C26" s="177"/>
      <c r="D26" s="177"/>
      <c r="E26" s="177"/>
      <c r="F26" s="180"/>
      <c r="G26" s="180"/>
      <c r="H26" s="177"/>
      <c r="I26" s="146"/>
    </row>
    <row r="27" spans="1:10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</row>
    <row r="28" spans="1:10" x14ac:dyDescent="0.25">
      <c r="A28" s="148" t="s">
        <v>234</v>
      </c>
      <c r="B28" s="149">
        <f>D24</f>
        <v>79500</v>
      </c>
      <c r="C28" s="149"/>
      <c r="D28" s="149"/>
      <c r="E28" s="181" t="s">
        <v>234</v>
      </c>
      <c r="F28" s="181">
        <f>F24</f>
        <v>79500</v>
      </c>
      <c r="G28" s="149"/>
      <c r="H28" s="149"/>
      <c r="I28" s="146"/>
    </row>
    <row r="29" spans="1:10" x14ac:dyDescent="0.25">
      <c r="A29" s="148" t="s">
        <v>189</v>
      </c>
      <c r="B29" s="149">
        <f>'MARCH '!D39</f>
        <v>-21000</v>
      </c>
      <c r="C29" s="149"/>
      <c r="D29" s="149"/>
      <c r="E29" s="181" t="s">
        <v>189</v>
      </c>
      <c r="F29" s="149">
        <f>'MARCH '!H39</f>
        <v>-24400</v>
      </c>
      <c r="G29" s="149"/>
      <c r="H29" s="149"/>
      <c r="I29" s="146"/>
    </row>
    <row r="30" spans="1:10" x14ac:dyDescent="0.25">
      <c r="A30" s="148" t="s">
        <v>124</v>
      </c>
      <c r="B30" s="184">
        <v>0.08</v>
      </c>
      <c r="C30" s="149">
        <f>B28*B30</f>
        <v>6360</v>
      </c>
      <c r="D30" s="149"/>
      <c r="E30" s="181" t="s">
        <v>239</v>
      </c>
      <c r="F30" s="184">
        <v>0.08</v>
      </c>
      <c r="G30" s="149">
        <f>F30*B28</f>
        <v>6360</v>
      </c>
      <c r="H30" s="149"/>
      <c r="I30" s="146"/>
    </row>
    <row r="31" spans="1:10" x14ac:dyDescent="0.25">
      <c r="A31" s="151" t="s">
        <v>125</v>
      </c>
      <c r="B31" s="178"/>
      <c r="C31" s="178"/>
      <c r="D31" s="178"/>
      <c r="E31" s="182" t="s">
        <v>125</v>
      </c>
      <c r="F31" s="178"/>
      <c r="G31" s="178"/>
      <c r="H31" s="178"/>
      <c r="I31" s="146"/>
    </row>
    <row r="32" spans="1:10" x14ac:dyDescent="0.25">
      <c r="A32" s="148" t="s">
        <v>200</v>
      </c>
      <c r="B32" s="149"/>
      <c r="C32" s="149">
        <f>D17+D16</f>
        <v>18500</v>
      </c>
      <c r="D32" s="149"/>
      <c r="E32" s="149" t="s">
        <v>200</v>
      </c>
      <c r="F32" s="149"/>
      <c r="G32" s="149">
        <f>C32</f>
        <v>18500</v>
      </c>
      <c r="H32" s="149"/>
      <c r="I32" s="146"/>
    </row>
    <row r="33" spans="1:9" x14ac:dyDescent="0.25">
      <c r="A33" s="153" t="s">
        <v>275</v>
      </c>
      <c r="B33" s="149"/>
      <c r="C33" s="181">
        <v>1200</v>
      </c>
      <c r="D33" s="149"/>
      <c r="E33" s="181" t="s">
        <v>275</v>
      </c>
      <c r="F33" s="149"/>
      <c r="G33" s="181">
        <v>1200</v>
      </c>
      <c r="H33" s="149"/>
      <c r="I33" s="146"/>
    </row>
    <row r="34" spans="1:9" x14ac:dyDescent="0.25">
      <c r="A34" s="154" t="s">
        <v>281</v>
      </c>
      <c r="B34" s="183"/>
      <c r="C34" s="183">
        <v>50440</v>
      </c>
      <c r="D34" s="183"/>
      <c r="E34" s="183" t="s">
        <v>281</v>
      </c>
      <c r="F34" s="183"/>
      <c r="G34" s="183">
        <v>50440</v>
      </c>
      <c r="H34" s="149"/>
      <c r="I34" s="146"/>
    </row>
    <row r="35" spans="1:9" x14ac:dyDescent="0.25">
      <c r="A35" s="155"/>
      <c r="B35" s="149"/>
      <c r="C35" s="149"/>
      <c r="D35" s="149"/>
      <c r="E35" s="149"/>
      <c r="F35" s="149"/>
      <c r="G35" s="149"/>
      <c r="H35" s="149"/>
      <c r="I35" s="146"/>
    </row>
    <row r="36" spans="1:9" x14ac:dyDescent="0.25">
      <c r="A36" s="155"/>
      <c r="B36" s="149"/>
      <c r="C36" s="149"/>
      <c r="D36" s="149"/>
      <c r="E36" s="149"/>
      <c r="F36" s="149"/>
      <c r="G36" s="149"/>
      <c r="H36" s="149"/>
      <c r="I36" s="146"/>
    </row>
    <row r="37" spans="1:9" x14ac:dyDescent="0.25">
      <c r="A37" s="155"/>
      <c r="B37" s="149"/>
      <c r="C37" s="149"/>
      <c r="D37" s="149"/>
      <c r="E37" s="149"/>
      <c r="F37" s="149"/>
      <c r="G37" s="149"/>
      <c r="H37" s="149"/>
      <c r="I37" s="146"/>
    </row>
    <row r="38" spans="1:9" x14ac:dyDescent="0.25">
      <c r="A38" s="155"/>
      <c r="B38" s="149"/>
      <c r="C38" s="149"/>
      <c r="D38" s="149"/>
      <c r="E38" s="149"/>
      <c r="F38" s="149"/>
      <c r="G38" s="149"/>
      <c r="H38" s="149"/>
      <c r="I38" s="146"/>
    </row>
    <row r="39" spans="1:9" x14ac:dyDescent="0.25">
      <c r="A39" s="155"/>
      <c r="B39" s="149"/>
      <c r="C39" s="181"/>
      <c r="D39" s="149"/>
      <c r="E39" s="149"/>
      <c r="F39" s="149"/>
      <c r="G39" s="181"/>
      <c r="H39" s="149"/>
      <c r="I39" s="146"/>
    </row>
    <row r="40" spans="1:9" x14ac:dyDescent="0.25">
      <c r="A40" s="151" t="s">
        <v>11</v>
      </c>
      <c r="B40" s="178">
        <f>B28+B29-C30</f>
        <v>52140</v>
      </c>
      <c r="C40" s="178">
        <f>SUM(C32:C39)</f>
        <v>70140</v>
      </c>
      <c r="D40" s="178">
        <f>B40-C40</f>
        <v>-18000</v>
      </c>
      <c r="E40" s="178" t="s">
        <v>11</v>
      </c>
      <c r="F40" s="178">
        <f>F28+F29-G30</f>
        <v>48740</v>
      </c>
      <c r="G40" s="178">
        <f>SUM(G32:G39)</f>
        <v>70140</v>
      </c>
      <c r="H40" s="178">
        <f>F40-G40</f>
        <v>-21400</v>
      </c>
      <c r="I40" s="146"/>
    </row>
    <row r="41" spans="1:9" x14ac:dyDescent="0.25">
      <c r="A41" s="137"/>
      <c r="B41" s="137"/>
      <c r="C41" s="137" t="s">
        <v>71</v>
      </c>
      <c r="D41" s="137"/>
      <c r="E41" s="137"/>
      <c r="F41" s="137"/>
      <c r="G41" s="96"/>
      <c r="H41" s="137"/>
      <c r="I41" s="137"/>
    </row>
    <row r="42" spans="1:9" x14ac:dyDescent="0.25">
      <c r="A42" s="2" t="s">
        <v>32</v>
      </c>
      <c r="C42" s="2" t="s">
        <v>33</v>
      </c>
      <c r="F42" s="2" t="s">
        <v>249</v>
      </c>
    </row>
    <row r="44" spans="1:9" x14ac:dyDescent="0.25">
      <c r="A44" s="2" t="s">
        <v>248</v>
      </c>
      <c r="C44" s="2" t="s">
        <v>48</v>
      </c>
      <c r="F44" s="2" t="s">
        <v>250</v>
      </c>
    </row>
  </sheetData>
  <pageMargins left="0.25" right="0" top="0.5" bottom="0.25" header="0.3" footer="0.5"/>
  <pageSetup paperSize="9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44"/>
  <sheetViews>
    <sheetView topLeftCell="A10" workbookViewId="0">
      <selection activeCell="F29" sqref="F29"/>
    </sheetView>
  </sheetViews>
  <sheetFormatPr defaultRowHeight="15" x14ac:dyDescent="0.25"/>
  <cols>
    <col min="1" max="1" width="14.28515625" style="2" customWidth="1"/>
    <col min="2" max="2" width="10.5703125" style="2" bestFit="1" customWidth="1"/>
    <col min="3" max="3" width="10" style="2" bestFit="1" customWidth="1"/>
    <col min="4" max="4" width="10.5703125" style="2" bestFit="1" customWidth="1"/>
    <col min="5" max="5" width="15" style="2" customWidth="1"/>
    <col min="6" max="6" width="10.5703125" style="2" bestFit="1" customWidth="1"/>
    <col min="7" max="7" width="10" style="2" bestFit="1" customWidth="1"/>
    <col min="8" max="8" width="10.5703125" style="2" bestFit="1" customWidth="1"/>
    <col min="9" max="16384" width="9.140625" style="2"/>
  </cols>
  <sheetData>
    <row r="8" spans="1:9" ht="18.75" x14ac:dyDescent="0.3">
      <c r="A8" s="104"/>
      <c r="B8" s="156" t="s">
        <v>291</v>
      </c>
      <c r="C8" s="157"/>
      <c r="D8" s="157"/>
      <c r="E8" s="157"/>
      <c r="F8" s="104"/>
    </row>
    <row r="9" spans="1:9" ht="18.75" x14ac:dyDescent="0.3">
      <c r="A9" s="104"/>
      <c r="B9" s="156"/>
      <c r="C9" s="159" t="s">
        <v>225</v>
      </c>
      <c r="D9" s="157"/>
      <c r="E9" s="157"/>
      <c r="F9" s="104"/>
    </row>
    <row r="10" spans="1:9" ht="18.75" x14ac:dyDescent="0.3">
      <c r="A10" s="107"/>
      <c r="B10" s="160" t="s">
        <v>282</v>
      </c>
      <c r="C10" s="157"/>
      <c r="D10" s="157"/>
      <c r="E10" s="161"/>
      <c r="F10" s="104"/>
    </row>
    <row r="11" spans="1:9" x14ac:dyDescent="0.25">
      <c r="A11" s="162" t="s">
        <v>3</v>
      </c>
      <c r="B11" s="171" t="s">
        <v>4</v>
      </c>
      <c r="C11" s="172" t="s">
        <v>7</v>
      </c>
      <c r="D11" s="172" t="s">
        <v>9</v>
      </c>
      <c r="E11" s="173" t="s">
        <v>10</v>
      </c>
      <c r="F11" s="173" t="s">
        <v>72</v>
      </c>
      <c r="G11" s="173" t="s">
        <v>216</v>
      </c>
      <c r="H11" s="177"/>
      <c r="I11" s="146"/>
    </row>
    <row r="12" spans="1:9" x14ac:dyDescent="0.25">
      <c r="A12" s="147" t="s">
        <v>46</v>
      </c>
      <c r="B12" s="149">
        <v>1</v>
      </c>
      <c r="C12" s="149">
        <v>3400</v>
      </c>
      <c r="D12" s="149">
        <v>12000</v>
      </c>
      <c r="E12" s="149">
        <f>D12+C12</f>
        <v>15400</v>
      </c>
      <c r="F12" s="149">
        <v>12000</v>
      </c>
      <c r="G12" s="149">
        <f>E12-F12</f>
        <v>3400</v>
      </c>
      <c r="H12" s="177"/>
      <c r="I12" s="146"/>
    </row>
    <row r="13" spans="1:9" x14ac:dyDescent="0.25">
      <c r="A13" s="147" t="s">
        <v>208</v>
      </c>
      <c r="B13" s="149">
        <v>2</v>
      </c>
      <c r="C13" s="149"/>
      <c r="D13" s="149">
        <v>10000</v>
      </c>
      <c r="E13" s="149">
        <f t="shared" ref="E13:E23" si="0">D13+C13</f>
        <v>10000</v>
      </c>
      <c r="F13" s="149">
        <v>10000</v>
      </c>
      <c r="G13" s="149">
        <f t="shared" ref="G13:G23" si="1">E13-F13</f>
        <v>0</v>
      </c>
      <c r="H13" s="177"/>
      <c r="I13" s="146"/>
    </row>
    <row r="14" spans="1:9" x14ac:dyDescent="0.25">
      <c r="A14" s="147" t="s">
        <v>130</v>
      </c>
      <c r="B14" s="149">
        <v>3</v>
      </c>
      <c r="C14" s="149"/>
      <c r="D14" s="149">
        <v>9000</v>
      </c>
      <c r="E14" s="149">
        <f t="shared" si="0"/>
        <v>9000</v>
      </c>
      <c r="F14" s="149">
        <v>9000</v>
      </c>
      <c r="G14" s="149">
        <f t="shared" si="1"/>
        <v>0</v>
      </c>
      <c r="H14" s="177"/>
      <c r="I14" s="146"/>
    </row>
    <row r="15" spans="1:9" x14ac:dyDescent="0.25">
      <c r="A15" s="147" t="s">
        <v>269</v>
      </c>
      <c r="B15" s="149">
        <v>4</v>
      </c>
      <c r="C15" s="149"/>
      <c r="D15" s="149">
        <v>7500</v>
      </c>
      <c r="E15" s="149">
        <f t="shared" si="0"/>
        <v>7500</v>
      </c>
      <c r="F15" s="149">
        <v>7500</v>
      </c>
      <c r="G15" s="149">
        <f t="shared" si="1"/>
        <v>0</v>
      </c>
      <c r="H15" s="177"/>
      <c r="I15" s="146"/>
    </row>
    <row r="16" spans="1:9" x14ac:dyDescent="0.25">
      <c r="A16" s="147" t="s">
        <v>194</v>
      </c>
      <c r="B16" s="149">
        <v>5</v>
      </c>
      <c r="C16" s="149"/>
      <c r="D16" s="149">
        <v>8500</v>
      </c>
      <c r="E16" s="149">
        <f t="shared" si="0"/>
        <v>8500</v>
      </c>
      <c r="F16" s="149">
        <v>8500</v>
      </c>
      <c r="G16" s="149">
        <f t="shared" si="1"/>
        <v>0</v>
      </c>
      <c r="H16" s="177" t="s">
        <v>45</v>
      </c>
      <c r="I16" s="146"/>
    </row>
    <row r="17" spans="1:10" x14ac:dyDescent="0.25">
      <c r="A17" s="147" t="s">
        <v>167</v>
      </c>
      <c r="B17" s="149">
        <v>6</v>
      </c>
      <c r="C17" s="149"/>
      <c r="D17" s="149">
        <v>10000</v>
      </c>
      <c r="E17" s="149">
        <f t="shared" si="0"/>
        <v>10000</v>
      </c>
      <c r="F17" s="149">
        <v>10000</v>
      </c>
      <c r="G17" s="149">
        <f t="shared" si="1"/>
        <v>0</v>
      </c>
      <c r="H17" s="177" t="s">
        <v>45</v>
      </c>
      <c r="I17" s="146"/>
      <c r="J17" s="44"/>
    </row>
    <row r="18" spans="1:10" x14ac:dyDescent="0.25">
      <c r="A18" s="147" t="s">
        <v>195</v>
      </c>
      <c r="B18" s="149">
        <v>7</v>
      </c>
      <c r="C18" s="149"/>
      <c r="D18" s="149">
        <v>2500</v>
      </c>
      <c r="E18" s="149">
        <f t="shared" si="0"/>
        <v>2500</v>
      </c>
      <c r="F18" s="149">
        <v>2500</v>
      </c>
      <c r="G18" s="149">
        <f t="shared" si="1"/>
        <v>0</v>
      </c>
      <c r="H18" s="177"/>
      <c r="I18" s="146"/>
      <c r="J18" s="44"/>
    </row>
    <row r="19" spans="1:10" x14ac:dyDescent="0.25">
      <c r="A19" s="147"/>
      <c r="B19" s="149">
        <v>8</v>
      </c>
      <c r="C19" s="149"/>
      <c r="D19" s="149"/>
      <c r="E19" s="149">
        <f t="shared" si="0"/>
        <v>0</v>
      </c>
      <c r="F19" s="149"/>
      <c r="G19" s="149"/>
      <c r="H19" s="177"/>
      <c r="I19" s="146"/>
    </row>
    <row r="20" spans="1:10" x14ac:dyDescent="0.25">
      <c r="A20" s="147" t="s">
        <v>199</v>
      </c>
      <c r="B20" s="149">
        <v>9</v>
      </c>
      <c r="C20" s="149"/>
      <c r="D20" s="149">
        <v>10000</v>
      </c>
      <c r="E20" s="149">
        <f t="shared" si="0"/>
        <v>10000</v>
      </c>
      <c r="F20" s="149">
        <v>10000</v>
      </c>
      <c r="G20" s="149">
        <f t="shared" si="1"/>
        <v>0</v>
      </c>
      <c r="H20" s="177"/>
      <c r="I20" s="146"/>
    </row>
    <row r="21" spans="1:10" x14ac:dyDescent="0.25">
      <c r="A21" s="147" t="s">
        <v>270</v>
      </c>
      <c r="B21" s="149">
        <v>10</v>
      </c>
      <c r="C21" s="149"/>
      <c r="D21" s="149">
        <v>10000</v>
      </c>
      <c r="E21" s="149">
        <f t="shared" si="0"/>
        <v>10000</v>
      </c>
      <c r="F21" s="149">
        <v>10000</v>
      </c>
      <c r="G21" s="149">
        <f t="shared" si="1"/>
        <v>0</v>
      </c>
      <c r="H21" s="177"/>
      <c r="I21" s="146"/>
    </row>
    <row r="22" spans="1:10" x14ac:dyDescent="0.25">
      <c r="A22" s="147"/>
      <c r="B22" s="149">
        <v>11</v>
      </c>
      <c r="C22" s="149"/>
      <c r="D22" s="149"/>
      <c r="E22" s="149">
        <f t="shared" si="0"/>
        <v>0</v>
      </c>
      <c r="F22" s="149"/>
      <c r="G22" s="149">
        <f t="shared" si="1"/>
        <v>0</v>
      </c>
      <c r="H22" s="177"/>
      <c r="I22" s="146"/>
    </row>
    <row r="23" spans="1:10" x14ac:dyDescent="0.25">
      <c r="A23" s="147"/>
      <c r="B23" s="149">
        <v>12</v>
      </c>
      <c r="C23" s="149"/>
      <c r="D23" s="149"/>
      <c r="E23" s="149">
        <f t="shared" si="0"/>
        <v>0</v>
      </c>
      <c r="F23" s="149"/>
      <c r="G23" s="149">
        <f t="shared" si="1"/>
        <v>0</v>
      </c>
      <c r="H23" s="177"/>
      <c r="I23" s="146"/>
    </row>
    <row r="24" spans="1:10" x14ac:dyDescent="0.25">
      <c r="A24" s="150" t="s">
        <v>11</v>
      </c>
      <c r="B24" s="149"/>
      <c r="C24" s="149"/>
      <c r="D24" s="178">
        <f>SUM(D12:D23)</f>
        <v>79500</v>
      </c>
      <c r="E24" s="178">
        <f>SUM(E12:E23)</f>
        <v>82900</v>
      </c>
      <c r="F24" s="178">
        <f>SUM(F12:F23)</f>
        <v>79500</v>
      </c>
      <c r="G24" s="178">
        <f>SUM(G12:G23)</f>
        <v>3400</v>
      </c>
      <c r="H24" s="177"/>
      <c r="I24" s="146"/>
    </row>
    <row r="25" spans="1:10" x14ac:dyDescent="0.25">
      <c r="A25" s="152"/>
      <c r="B25" s="179"/>
      <c r="C25" s="179"/>
      <c r="D25" s="179"/>
      <c r="E25" s="179"/>
      <c r="F25" s="179"/>
      <c r="G25" s="179"/>
      <c r="H25" s="177"/>
      <c r="I25" s="146"/>
    </row>
    <row r="26" spans="1:10" ht="18.75" customHeight="1" x14ac:dyDescent="0.3">
      <c r="A26" s="165" t="s">
        <v>119</v>
      </c>
      <c r="B26" s="177"/>
      <c r="C26" s="177"/>
      <c r="D26" s="177"/>
      <c r="E26" s="177"/>
      <c r="F26" s="180"/>
      <c r="G26" s="180"/>
      <c r="H26" s="177"/>
      <c r="I26" s="146"/>
    </row>
    <row r="27" spans="1:10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</row>
    <row r="28" spans="1:10" x14ac:dyDescent="0.25">
      <c r="A28" s="148" t="s">
        <v>235</v>
      </c>
      <c r="B28" s="149">
        <f>D24</f>
        <v>79500</v>
      </c>
      <c r="C28" s="149"/>
      <c r="D28" s="149"/>
      <c r="E28" s="181" t="s">
        <v>235</v>
      </c>
      <c r="F28" s="181">
        <f>F24</f>
        <v>79500</v>
      </c>
      <c r="G28" s="149"/>
      <c r="H28" s="149"/>
      <c r="I28" s="146"/>
    </row>
    <row r="29" spans="1:10" x14ac:dyDescent="0.25">
      <c r="A29" s="148" t="s">
        <v>189</v>
      </c>
      <c r="B29" s="149">
        <f>'APRIL '!D40</f>
        <v>-18000</v>
      </c>
      <c r="C29" s="149"/>
      <c r="D29" s="149"/>
      <c r="E29" s="181" t="s">
        <v>189</v>
      </c>
      <c r="F29" s="149">
        <f>'APRIL '!H40</f>
        <v>-21400</v>
      </c>
      <c r="G29" s="149"/>
      <c r="H29" s="149"/>
      <c r="I29" s="146"/>
    </row>
    <row r="30" spans="1:10" x14ac:dyDescent="0.25">
      <c r="A30" s="148" t="s">
        <v>124</v>
      </c>
      <c r="B30" s="184">
        <v>0.08</v>
      </c>
      <c r="C30" s="149">
        <f>B28*B30</f>
        <v>6360</v>
      </c>
      <c r="D30" s="149"/>
      <c r="E30" s="181" t="s">
        <v>239</v>
      </c>
      <c r="F30" s="184">
        <v>0.08</v>
      </c>
      <c r="G30" s="149">
        <f>F30*B28</f>
        <v>6360</v>
      </c>
      <c r="H30" s="149"/>
      <c r="I30" s="146"/>
    </row>
    <row r="31" spans="1:10" x14ac:dyDescent="0.25">
      <c r="A31" s="151" t="s">
        <v>125</v>
      </c>
      <c r="B31" s="178"/>
      <c r="C31" s="178"/>
      <c r="D31" s="178"/>
      <c r="E31" s="182" t="s">
        <v>125</v>
      </c>
      <c r="F31" s="178"/>
      <c r="G31" s="178"/>
      <c r="H31" s="178"/>
      <c r="I31" s="146"/>
    </row>
    <row r="32" spans="1:10" x14ac:dyDescent="0.25">
      <c r="A32" s="148" t="s">
        <v>200</v>
      </c>
      <c r="B32" s="149"/>
      <c r="C32" s="149">
        <f>D17+D16</f>
        <v>18500</v>
      </c>
      <c r="D32" s="149"/>
      <c r="E32" s="149" t="s">
        <v>200</v>
      </c>
      <c r="F32" s="149"/>
      <c r="G32" s="149">
        <f>C32</f>
        <v>18500</v>
      </c>
      <c r="H32" s="149"/>
      <c r="I32" s="146"/>
    </row>
    <row r="33" spans="1:9" x14ac:dyDescent="0.25">
      <c r="A33" s="153" t="s">
        <v>275</v>
      </c>
      <c r="B33" s="149"/>
      <c r="C33" s="181">
        <v>1400</v>
      </c>
      <c r="D33" s="149"/>
      <c r="E33" s="181" t="s">
        <v>275</v>
      </c>
      <c r="F33" s="149"/>
      <c r="G33" s="181">
        <v>1400</v>
      </c>
      <c r="H33" s="149"/>
      <c r="I33" s="146"/>
    </row>
    <row r="34" spans="1:9" x14ac:dyDescent="0.25">
      <c r="A34" s="154" t="s">
        <v>283</v>
      </c>
      <c r="B34" s="183"/>
      <c r="C34" s="183">
        <v>4000</v>
      </c>
      <c r="D34" s="183"/>
      <c r="E34" s="183" t="s">
        <v>283</v>
      </c>
      <c r="F34" s="183"/>
      <c r="G34" s="183">
        <v>4000</v>
      </c>
      <c r="H34" s="149"/>
      <c r="I34" s="146"/>
    </row>
    <row r="35" spans="1:9" x14ac:dyDescent="0.25">
      <c r="A35" s="155" t="s">
        <v>284</v>
      </c>
      <c r="B35" s="149"/>
      <c r="C35" s="149">
        <v>4111</v>
      </c>
      <c r="D35" s="149"/>
      <c r="E35" s="149" t="s">
        <v>284</v>
      </c>
      <c r="F35" s="149"/>
      <c r="G35" s="149">
        <v>4111</v>
      </c>
      <c r="H35" s="149"/>
      <c r="I35" s="146"/>
    </row>
    <row r="36" spans="1:9" x14ac:dyDescent="0.25">
      <c r="A36" s="155" t="s">
        <v>285</v>
      </c>
      <c r="B36" s="149"/>
      <c r="C36" s="149">
        <v>24000</v>
      </c>
      <c r="D36" s="149"/>
      <c r="E36" s="149" t="s">
        <v>285</v>
      </c>
      <c r="F36" s="149"/>
      <c r="G36" s="149">
        <v>24000</v>
      </c>
      <c r="H36" s="149"/>
      <c r="I36" s="146"/>
    </row>
    <row r="37" spans="1:9" x14ac:dyDescent="0.25">
      <c r="A37" s="155" t="s">
        <v>286</v>
      </c>
      <c r="B37" s="149"/>
      <c r="C37" s="149">
        <v>21105</v>
      </c>
      <c r="D37" s="149"/>
      <c r="E37" s="149" t="s">
        <v>286</v>
      </c>
      <c r="F37" s="149"/>
      <c r="G37" s="149">
        <v>21105</v>
      </c>
      <c r="H37" s="149"/>
      <c r="I37" s="146"/>
    </row>
    <row r="38" spans="1:9" x14ac:dyDescent="0.25">
      <c r="A38" s="155" t="s">
        <v>287</v>
      </c>
      <c r="B38" s="149"/>
      <c r="C38" s="149">
        <v>4000</v>
      </c>
      <c r="D38" s="149"/>
      <c r="E38" s="149" t="s">
        <v>287</v>
      </c>
      <c r="F38" s="149"/>
      <c r="G38" s="149">
        <v>4000</v>
      </c>
      <c r="H38" s="149"/>
      <c r="I38" s="146"/>
    </row>
    <row r="39" spans="1:9" x14ac:dyDescent="0.25">
      <c r="A39" s="155"/>
      <c r="B39" s="149"/>
      <c r="C39" s="181"/>
      <c r="D39" s="149"/>
      <c r="E39" s="149"/>
      <c r="F39" s="149"/>
      <c r="G39" s="181"/>
      <c r="H39" s="149"/>
      <c r="I39" s="146"/>
    </row>
    <row r="40" spans="1:9" x14ac:dyDescent="0.25">
      <c r="A40" s="151" t="s">
        <v>11</v>
      </c>
      <c r="B40" s="178">
        <f>B28+B29-C30</f>
        <v>55140</v>
      </c>
      <c r="C40" s="178">
        <f>SUM(C32:C39)</f>
        <v>77116</v>
      </c>
      <c r="D40" s="178">
        <f>B40-C40</f>
        <v>-21976</v>
      </c>
      <c r="E40" s="178" t="s">
        <v>11</v>
      </c>
      <c r="F40" s="178">
        <f>F28+F29-G30</f>
        <v>51740</v>
      </c>
      <c r="G40" s="178">
        <f>SUM(G32:G39)</f>
        <v>77116</v>
      </c>
      <c r="H40" s="178">
        <f>F40-G40</f>
        <v>-25376</v>
      </c>
      <c r="I40" s="146"/>
    </row>
    <row r="41" spans="1:9" x14ac:dyDescent="0.25">
      <c r="A41" s="137"/>
      <c r="B41" s="137"/>
      <c r="C41" s="137" t="s">
        <v>71</v>
      </c>
      <c r="D41" s="137"/>
      <c r="E41" s="137"/>
      <c r="F41" s="137"/>
      <c r="G41" s="96"/>
      <c r="H41" s="137"/>
      <c r="I41" s="137"/>
    </row>
    <row r="42" spans="1:9" x14ac:dyDescent="0.25">
      <c r="A42" s="2" t="s">
        <v>32</v>
      </c>
      <c r="C42" s="2" t="s">
        <v>33</v>
      </c>
      <c r="F42" s="2" t="s">
        <v>249</v>
      </c>
    </row>
    <row r="44" spans="1:9" x14ac:dyDescent="0.25">
      <c r="A44" s="2" t="s">
        <v>248</v>
      </c>
      <c r="C44" s="2" t="s">
        <v>48</v>
      </c>
      <c r="F44" s="2" t="s">
        <v>250</v>
      </c>
    </row>
  </sheetData>
  <pageMargins left="0.25" right="0" top="0.5" bottom="0.25" header="0.3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sqref="A1:I31"/>
    </sheetView>
  </sheetViews>
  <sheetFormatPr defaultRowHeight="15" x14ac:dyDescent="0.25"/>
  <cols>
    <col min="1" max="1" width="12" customWidth="1"/>
    <col min="4" max="4" width="12.5703125" customWidth="1"/>
    <col min="7" max="7" width="10.5703125" bestFit="1" customWidth="1"/>
    <col min="8" max="8" width="9.140625" style="2"/>
  </cols>
  <sheetData>
    <row r="1" spans="1:13" ht="29.25" x14ac:dyDescent="0.45">
      <c r="A1" s="2" t="s">
        <v>66</v>
      </c>
      <c r="B1" s="42" t="s">
        <v>47</v>
      </c>
      <c r="C1" s="43"/>
      <c r="D1" s="43"/>
      <c r="E1" s="43"/>
      <c r="F1" s="43"/>
      <c r="G1" s="2"/>
      <c r="H1"/>
    </row>
    <row r="2" spans="1:13" ht="21" x14ac:dyDescent="0.25">
      <c r="A2" s="12"/>
      <c r="B2" s="3" t="s">
        <v>1</v>
      </c>
      <c r="C2" s="3"/>
      <c r="D2" s="3"/>
      <c r="E2" s="12"/>
      <c r="F2" s="12"/>
      <c r="G2" s="2"/>
      <c r="H2"/>
    </row>
    <row r="3" spans="1:13" ht="21" x14ac:dyDescent="0.25">
      <c r="A3" s="35"/>
      <c r="B3" s="35"/>
      <c r="C3" s="36"/>
      <c r="D3" s="36"/>
      <c r="E3" s="37" t="s">
        <v>65</v>
      </c>
      <c r="F3" s="36"/>
      <c r="G3" s="36"/>
      <c r="H3" s="36"/>
      <c r="I3" s="38"/>
      <c r="K3" s="38"/>
      <c r="L3" s="38"/>
    </row>
    <row r="4" spans="1:13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5" t="s">
        <v>61</v>
      </c>
      <c r="J4" s="46"/>
      <c r="K4" s="47"/>
      <c r="L4" s="47"/>
    </row>
    <row r="5" spans="1:13" x14ac:dyDescent="0.25">
      <c r="A5" s="6" t="s">
        <v>14</v>
      </c>
      <c r="B5" s="7">
        <v>1</v>
      </c>
      <c r="C5" s="9"/>
      <c r="D5" s="9"/>
      <c r="E5" s="10"/>
      <c r="F5" s="11"/>
      <c r="G5" s="9">
        <v>9000</v>
      </c>
      <c r="H5" s="9">
        <v>9000</v>
      </c>
      <c r="I5" s="45">
        <v>500</v>
      </c>
      <c r="J5" s="48"/>
      <c r="K5" s="49"/>
      <c r="L5" s="49"/>
    </row>
    <row r="6" spans="1:13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45">
        <v>500</v>
      </c>
      <c r="J6" s="48"/>
      <c r="K6" s="49"/>
      <c r="L6" s="49"/>
    </row>
    <row r="7" spans="1:13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45">
        <v>500</v>
      </c>
      <c r="J7" s="48"/>
      <c r="K7" s="49"/>
      <c r="L7" s="50"/>
    </row>
    <row r="8" spans="1:13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45">
        <v>500</v>
      </c>
      <c r="J8" s="48"/>
      <c r="K8" s="49"/>
      <c r="L8" s="50"/>
    </row>
    <row r="9" spans="1:13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45">
        <v>500</v>
      </c>
      <c r="J9" s="48"/>
      <c r="K9" s="49"/>
      <c r="L9" s="50"/>
      <c r="M9" s="2"/>
    </row>
    <row r="10" spans="1:13" x14ac:dyDescent="0.25">
      <c r="A10" s="6" t="s">
        <v>44</v>
      </c>
      <c r="B10" s="7">
        <v>6</v>
      </c>
      <c r="C10" s="9"/>
      <c r="D10" s="9"/>
      <c r="E10" s="10"/>
      <c r="F10" s="11" t="s">
        <v>45</v>
      </c>
      <c r="G10" s="9">
        <v>9000</v>
      </c>
      <c r="H10" s="9">
        <v>9000</v>
      </c>
      <c r="I10" s="45">
        <v>500</v>
      </c>
      <c r="J10" s="48"/>
      <c r="K10" s="49"/>
      <c r="L10" s="50"/>
      <c r="M10" s="2"/>
    </row>
    <row r="11" spans="1:13" x14ac:dyDescent="0.25">
      <c r="A11" s="6" t="s">
        <v>60</v>
      </c>
      <c r="B11" s="7">
        <v>7</v>
      </c>
      <c r="C11" s="9"/>
      <c r="D11" s="9"/>
      <c r="E11" s="10"/>
      <c r="F11" s="11" t="s">
        <v>45</v>
      </c>
      <c r="G11" s="9">
        <v>2500</v>
      </c>
      <c r="H11" s="9">
        <v>2500</v>
      </c>
      <c r="I11" s="45">
        <v>300</v>
      </c>
      <c r="J11" s="48"/>
      <c r="K11" s="49"/>
      <c r="L11" s="50"/>
      <c r="M11" s="2"/>
    </row>
    <row r="12" spans="1:13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45">
        <v>500</v>
      </c>
      <c r="J12" s="48"/>
      <c r="K12" s="49"/>
      <c r="L12" s="50"/>
      <c r="M12" s="2"/>
    </row>
    <row r="13" spans="1:13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45">
        <v>500</v>
      </c>
      <c r="J13" s="48"/>
      <c r="K13" s="49"/>
      <c r="L13" s="50"/>
      <c r="M13" s="2"/>
    </row>
    <row r="14" spans="1:13" x14ac:dyDescent="0.25">
      <c r="A14" s="6" t="s">
        <v>46</v>
      </c>
      <c r="B14" s="7">
        <v>10</v>
      </c>
      <c r="C14" s="9"/>
      <c r="D14" s="9"/>
      <c r="E14" s="10"/>
      <c r="F14" s="11"/>
      <c r="G14" s="9">
        <v>8500</v>
      </c>
      <c r="H14" s="9">
        <v>8500</v>
      </c>
      <c r="I14" s="45">
        <v>500</v>
      </c>
      <c r="J14" s="48"/>
      <c r="K14" s="49"/>
      <c r="L14" s="49"/>
      <c r="M14" s="2"/>
    </row>
    <row r="15" spans="1:13" x14ac:dyDescent="0.25">
      <c r="A15" s="6" t="s">
        <v>21</v>
      </c>
      <c r="B15" s="7">
        <v>11</v>
      </c>
      <c r="C15" s="9"/>
      <c r="D15" s="9"/>
      <c r="E15" s="10"/>
      <c r="F15" s="11"/>
      <c r="G15" s="9">
        <v>9000</v>
      </c>
      <c r="H15" s="9">
        <v>9000</v>
      </c>
      <c r="I15" s="45">
        <v>500</v>
      </c>
      <c r="J15" s="48"/>
      <c r="K15" s="49"/>
      <c r="L15" s="49"/>
      <c r="M15" s="2"/>
    </row>
    <row r="16" spans="1:13" x14ac:dyDescent="0.25">
      <c r="A16" s="6"/>
      <c r="B16" s="7">
        <v>12</v>
      </c>
      <c r="C16" s="9"/>
      <c r="D16" s="9"/>
      <c r="E16" s="10"/>
      <c r="F16" s="11"/>
      <c r="G16" s="9"/>
      <c r="H16" s="9"/>
      <c r="I16" s="45"/>
      <c r="J16" s="48"/>
      <c r="K16" s="49"/>
      <c r="L16" s="49"/>
      <c r="M16" s="2"/>
    </row>
    <row r="17" spans="1:13" x14ac:dyDescent="0.25">
      <c r="A17" s="6"/>
      <c r="B17" s="7"/>
      <c r="C17" s="9"/>
      <c r="D17" s="9"/>
      <c r="E17" s="10"/>
      <c r="F17" s="11"/>
      <c r="G17" s="9"/>
      <c r="H17" s="9"/>
      <c r="I17" s="45"/>
      <c r="J17" s="48"/>
      <c r="K17" s="49"/>
      <c r="L17" s="49"/>
      <c r="M17" s="2"/>
    </row>
    <row r="18" spans="1:13" x14ac:dyDescent="0.25">
      <c r="A18" s="14"/>
      <c r="B18" s="15"/>
      <c r="C18" s="16">
        <v>0</v>
      </c>
      <c r="D18" s="16">
        <v>0</v>
      </c>
      <c r="E18" s="17"/>
      <c r="F18" s="18"/>
      <c r="G18" s="18">
        <f>SUM(G5:G17)</f>
        <v>89000</v>
      </c>
      <c r="H18" s="18">
        <f>SUM(H5:H17)</f>
        <v>89000</v>
      </c>
      <c r="I18" s="45">
        <f>SUM(I5:I17)</f>
        <v>5300</v>
      </c>
      <c r="J18" s="51"/>
      <c r="K18" s="52"/>
      <c r="L18" s="53"/>
      <c r="M18" s="2"/>
    </row>
    <row r="19" spans="1:13" x14ac:dyDescent="0.25">
      <c r="A19" s="19" t="s">
        <v>23</v>
      </c>
      <c r="B19" s="2"/>
      <c r="C19" s="2"/>
      <c r="D19" s="2"/>
      <c r="E19" s="2"/>
      <c r="F19" s="2"/>
      <c r="G19" s="20"/>
      <c r="H19" s="20"/>
      <c r="I19" s="2"/>
      <c r="J19" s="2"/>
      <c r="K19" s="2"/>
      <c r="L19" s="2"/>
      <c r="M19" s="2"/>
    </row>
    <row r="20" spans="1:13" x14ac:dyDescent="0.25">
      <c r="A20" s="13" t="s">
        <v>24</v>
      </c>
      <c r="B20" s="2"/>
      <c r="C20" s="2"/>
      <c r="D20" s="21">
        <v>89000</v>
      </c>
      <c r="E20" s="2"/>
      <c r="F20" s="2"/>
      <c r="G20" s="2"/>
      <c r="I20" s="2"/>
      <c r="J20" s="22"/>
      <c r="K20" s="2"/>
      <c r="L20" s="2"/>
      <c r="M20" s="2"/>
    </row>
    <row r="21" spans="1:13" ht="16.5" x14ac:dyDescent="0.35">
      <c r="A21" s="13" t="s">
        <v>25</v>
      </c>
      <c r="B21" s="13"/>
      <c r="C21" s="23"/>
      <c r="D21" s="24"/>
      <c r="E21" s="2"/>
      <c r="F21" s="2"/>
      <c r="G21" s="2"/>
      <c r="I21" s="2"/>
      <c r="J21" s="2"/>
      <c r="K21" s="2"/>
      <c r="L21" s="2"/>
      <c r="M21" s="2"/>
    </row>
    <row r="22" spans="1:13" x14ac:dyDescent="0.25">
      <c r="A22" s="25" t="s">
        <v>26</v>
      </c>
      <c r="B22" s="13"/>
      <c r="C22" s="23"/>
      <c r="D22" s="23"/>
      <c r="E22" s="2"/>
      <c r="F22" s="2"/>
      <c r="G22" s="26"/>
      <c r="H22" s="26"/>
      <c r="I22" s="2"/>
      <c r="J22" s="2"/>
      <c r="K22" s="2"/>
      <c r="L22" s="2"/>
      <c r="M22" s="2"/>
    </row>
    <row r="23" spans="1:13" x14ac:dyDescent="0.25">
      <c r="A23" s="13" t="s">
        <v>27</v>
      </c>
      <c r="B23" s="13"/>
      <c r="C23" s="23"/>
      <c r="D23" s="27">
        <f>D20*E23</f>
        <v>7120</v>
      </c>
      <c r="E23" s="1">
        <v>0.08</v>
      </c>
      <c r="F23" s="2"/>
      <c r="G23" s="20"/>
      <c r="H23" s="20"/>
      <c r="I23" s="20"/>
      <c r="J23" s="2"/>
      <c r="K23" s="2"/>
      <c r="L23" s="2"/>
      <c r="M23" s="2"/>
    </row>
    <row r="24" spans="1:13" x14ac:dyDescent="0.25">
      <c r="A24" s="13" t="s">
        <v>28</v>
      </c>
      <c r="B24" s="13"/>
      <c r="C24" s="23"/>
      <c r="D24" s="27">
        <v>600</v>
      </c>
      <c r="E24" s="2"/>
      <c r="F24" s="2"/>
      <c r="G24" s="20"/>
      <c r="H24" s="20"/>
      <c r="I24" s="20"/>
      <c r="J24" s="2"/>
      <c r="K24" s="2"/>
      <c r="L24" s="2"/>
      <c r="M24" s="2"/>
    </row>
    <row r="25" spans="1:13" x14ac:dyDescent="0.25">
      <c r="A25" s="13" t="s">
        <v>30</v>
      </c>
      <c r="B25" s="13"/>
      <c r="C25" s="23"/>
      <c r="D25" s="27">
        <v>9000</v>
      </c>
      <c r="E25" s="2"/>
      <c r="F25" s="2"/>
      <c r="G25" s="20"/>
      <c r="H25" s="20"/>
      <c r="I25" s="20"/>
      <c r="J25" s="2"/>
      <c r="K25" s="2"/>
      <c r="L25" s="2"/>
      <c r="M25" s="2"/>
    </row>
    <row r="26" spans="1:13" x14ac:dyDescent="0.25">
      <c r="A26" s="13" t="s">
        <v>55</v>
      </c>
      <c r="B26" s="13"/>
      <c r="C26" s="23"/>
      <c r="D26" s="27">
        <v>9000</v>
      </c>
      <c r="E26" s="2"/>
      <c r="F26" s="13" t="s">
        <v>32</v>
      </c>
      <c r="G26" s="13"/>
      <c r="H26" s="13"/>
      <c r="I26" s="13" t="s">
        <v>34</v>
      </c>
      <c r="K26" s="13"/>
      <c r="L26" s="2"/>
      <c r="M26" s="2"/>
    </row>
    <row r="27" spans="1:13" x14ac:dyDescent="0.25">
      <c r="A27" s="13" t="s">
        <v>62</v>
      </c>
      <c r="B27" s="13"/>
      <c r="C27" s="23"/>
      <c r="D27" s="28">
        <v>15000</v>
      </c>
      <c r="E27" s="2"/>
      <c r="F27" s="13"/>
      <c r="G27" s="13"/>
      <c r="H27" s="13"/>
      <c r="I27" s="13"/>
      <c r="K27" s="13"/>
      <c r="L27" s="2"/>
      <c r="M27" s="2"/>
    </row>
    <row r="28" spans="1:13" x14ac:dyDescent="0.25">
      <c r="A28" s="13" t="s">
        <v>61</v>
      </c>
      <c r="B28" s="2"/>
      <c r="C28" s="2"/>
      <c r="D28" s="27">
        <v>1400</v>
      </c>
      <c r="E28" s="2"/>
      <c r="F28" s="13" t="s">
        <v>48</v>
      </c>
      <c r="G28" s="13"/>
      <c r="H28" s="13"/>
      <c r="I28" s="13" t="s">
        <v>39</v>
      </c>
      <c r="K28" s="13"/>
      <c r="L28" s="2"/>
      <c r="M28" s="2"/>
    </row>
    <row r="29" spans="1:13" x14ac:dyDescent="0.25">
      <c r="A29" s="13" t="s">
        <v>63</v>
      </c>
      <c r="B29" s="2"/>
      <c r="C29" s="2"/>
      <c r="D29" s="22">
        <f>SUM(D23:D28)</f>
        <v>42120</v>
      </c>
      <c r="E29" s="2"/>
      <c r="F29" s="13" t="s">
        <v>41</v>
      </c>
      <c r="G29" s="13"/>
      <c r="H29" s="13"/>
      <c r="I29" s="13" t="s">
        <v>43</v>
      </c>
      <c r="K29" s="13"/>
      <c r="L29" s="2"/>
      <c r="M29" s="2"/>
    </row>
    <row r="30" spans="1:13" x14ac:dyDescent="0.25">
      <c r="A30" s="13" t="s">
        <v>36</v>
      </c>
      <c r="B30" s="13"/>
      <c r="C30" s="23"/>
      <c r="D30" s="28">
        <f>D20-D29</f>
        <v>46880</v>
      </c>
      <c r="E30" s="2"/>
      <c r="F30" s="13"/>
      <c r="G30" s="13"/>
      <c r="H30" s="13"/>
      <c r="I30" s="13"/>
      <c r="K30" s="13"/>
      <c r="L30" s="2"/>
      <c r="M30" s="2"/>
    </row>
    <row r="31" spans="1:13" ht="15.75" x14ac:dyDescent="0.25">
      <c r="A31" s="29" t="s">
        <v>64</v>
      </c>
      <c r="B31" s="13"/>
      <c r="C31" s="13"/>
      <c r="D31" s="30">
        <v>46880</v>
      </c>
      <c r="E31" s="2"/>
      <c r="F31" s="13"/>
      <c r="G31" s="13"/>
      <c r="H31" s="13"/>
      <c r="I31" s="13" t="s">
        <v>67</v>
      </c>
      <c r="J31" s="13"/>
      <c r="K31" s="13"/>
      <c r="L31" s="2"/>
      <c r="M31" s="2"/>
    </row>
    <row r="32" spans="1:13" x14ac:dyDescent="0.25">
      <c r="M32" s="2"/>
    </row>
    <row r="33" spans="13:13" x14ac:dyDescent="0.25">
      <c r="M33" s="2"/>
    </row>
    <row r="34" spans="13:13" x14ac:dyDescent="0.25">
      <c r="M34" s="2"/>
    </row>
    <row r="35" spans="13:13" x14ac:dyDescent="0.25">
      <c r="M35" s="2"/>
    </row>
    <row r="36" spans="13:13" x14ac:dyDescent="0.25">
      <c r="M36" s="2"/>
    </row>
    <row r="37" spans="13:13" x14ac:dyDescent="0.25">
      <c r="M37" s="2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44"/>
  <sheetViews>
    <sheetView topLeftCell="A10" zoomScaleNormal="100" workbookViewId="0">
      <selection activeCell="C33" sqref="C33"/>
    </sheetView>
  </sheetViews>
  <sheetFormatPr defaultRowHeight="15" x14ac:dyDescent="0.25"/>
  <cols>
    <col min="1" max="1" width="14" style="2" customWidth="1"/>
    <col min="2" max="2" width="10.5703125" style="2" bestFit="1" customWidth="1"/>
    <col min="3" max="3" width="10" style="2" bestFit="1" customWidth="1"/>
    <col min="4" max="4" width="10.5703125" style="2" bestFit="1" customWidth="1"/>
    <col min="5" max="5" width="15.140625" style="2" customWidth="1"/>
    <col min="6" max="6" width="10.5703125" style="2" bestFit="1" customWidth="1"/>
    <col min="7" max="7" width="10" style="2" bestFit="1" customWidth="1"/>
    <col min="8" max="8" width="10.5703125" style="2" bestFit="1" customWidth="1"/>
    <col min="9" max="16384" width="9.140625" style="2"/>
  </cols>
  <sheetData>
    <row r="8" spans="1:9" ht="18.75" x14ac:dyDescent="0.3">
      <c r="A8" s="104"/>
      <c r="B8" s="156" t="s">
        <v>291</v>
      </c>
      <c r="C8" s="157"/>
      <c r="D8" s="157"/>
      <c r="E8" s="157"/>
      <c r="F8" s="104"/>
    </row>
    <row r="9" spans="1:9" ht="18.75" x14ac:dyDescent="0.3">
      <c r="A9" s="104"/>
      <c r="B9" s="156"/>
      <c r="C9" s="159" t="s">
        <v>225</v>
      </c>
      <c r="D9" s="157"/>
      <c r="E9" s="157"/>
      <c r="F9" s="104"/>
    </row>
    <row r="10" spans="1:9" ht="18.75" x14ac:dyDescent="0.3">
      <c r="A10" s="107"/>
      <c r="B10" s="160" t="s">
        <v>292</v>
      </c>
      <c r="C10" s="157"/>
      <c r="D10" s="157"/>
      <c r="E10" s="161"/>
      <c r="F10" s="104"/>
    </row>
    <row r="11" spans="1:9" x14ac:dyDescent="0.25">
      <c r="A11" s="162" t="s">
        <v>3</v>
      </c>
      <c r="B11" s="171" t="s">
        <v>4</v>
      </c>
      <c r="C11" s="172" t="s">
        <v>7</v>
      </c>
      <c r="D11" s="172" t="s">
        <v>9</v>
      </c>
      <c r="E11" s="173" t="s">
        <v>10</v>
      </c>
      <c r="F11" s="173" t="s">
        <v>72</v>
      </c>
      <c r="G11" s="173" t="s">
        <v>216</v>
      </c>
      <c r="H11" s="177"/>
      <c r="I11" s="146"/>
    </row>
    <row r="12" spans="1:9" x14ac:dyDescent="0.25">
      <c r="A12" s="147" t="s">
        <v>46</v>
      </c>
      <c r="B12" s="149">
        <v>1</v>
      </c>
      <c r="C12" s="149">
        <v>3400</v>
      </c>
      <c r="D12" s="149">
        <v>12000</v>
      </c>
      <c r="E12" s="149">
        <f>D12+C12</f>
        <v>15400</v>
      </c>
      <c r="F12" s="149">
        <v>12000</v>
      </c>
      <c r="G12" s="149">
        <f>E12-F12</f>
        <v>3400</v>
      </c>
      <c r="H12" s="177"/>
      <c r="I12" s="146"/>
    </row>
    <row r="13" spans="1:9" x14ac:dyDescent="0.25">
      <c r="A13" s="147" t="s">
        <v>208</v>
      </c>
      <c r="B13" s="149">
        <v>2</v>
      </c>
      <c r="C13" s="149"/>
      <c r="D13" s="149">
        <v>10000</v>
      </c>
      <c r="E13" s="149">
        <f t="shared" ref="E13:E23" si="0">D13+C13</f>
        <v>10000</v>
      </c>
      <c r="F13" s="149">
        <v>10000</v>
      </c>
      <c r="G13" s="149">
        <f t="shared" ref="G13:G23" si="1">E13-F13</f>
        <v>0</v>
      </c>
      <c r="H13" s="177"/>
      <c r="I13" s="146"/>
    </row>
    <row r="14" spans="1:9" x14ac:dyDescent="0.25">
      <c r="A14" s="147" t="s">
        <v>130</v>
      </c>
      <c r="B14" s="149">
        <v>3</v>
      </c>
      <c r="C14" s="149"/>
      <c r="D14" s="149">
        <v>9000</v>
      </c>
      <c r="E14" s="149">
        <f t="shared" si="0"/>
        <v>9000</v>
      </c>
      <c r="F14" s="149">
        <v>9000</v>
      </c>
      <c r="G14" s="149">
        <f t="shared" si="1"/>
        <v>0</v>
      </c>
      <c r="H14" s="177"/>
      <c r="I14" s="146"/>
    </row>
    <row r="15" spans="1:9" x14ac:dyDescent="0.25">
      <c r="A15" s="147" t="s">
        <v>269</v>
      </c>
      <c r="B15" s="149">
        <v>4</v>
      </c>
      <c r="C15" s="149"/>
      <c r="D15" s="149">
        <v>7500</v>
      </c>
      <c r="E15" s="149">
        <f t="shared" si="0"/>
        <v>7500</v>
      </c>
      <c r="F15" s="149">
        <v>7500</v>
      </c>
      <c r="G15" s="149">
        <f t="shared" si="1"/>
        <v>0</v>
      </c>
      <c r="H15" s="177"/>
      <c r="I15" s="146"/>
    </row>
    <row r="16" spans="1:9" x14ac:dyDescent="0.25">
      <c r="A16" s="147" t="s">
        <v>194</v>
      </c>
      <c r="B16" s="149">
        <v>5</v>
      </c>
      <c r="C16" s="149"/>
      <c r="D16" s="149">
        <v>8500</v>
      </c>
      <c r="E16" s="149">
        <f t="shared" si="0"/>
        <v>8500</v>
      </c>
      <c r="F16" s="149">
        <v>8500</v>
      </c>
      <c r="G16" s="149">
        <f t="shared" si="1"/>
        <v>0</v>
      </c>
      <c r="H16" s="177" t="s">
        <v>45</v>
      </c>
      <c r="I16" s="146"/>
    </row>
    <row r="17" spans="1:10" x14ac:dyDescent="0.25">
      <c r="A17" s="147" t="s">
        <v>167</v>
      </c>
      <c r="B17" s="149">
        <v>6</v>
      </c>
      <c r="C17" s="149"/>
      <c r="D17" s="149">
        <v>10000</v>
      </c>
      <c r="E17" s="149">
        <f t="shared" si="0"/>
        <v>10000</v>
      </c>
      <c r="F17" s="149">
        <v>10000</v>
      </c>
      <c r="G17" s="149">
        <f t="shared" si="1"/>
        <v>0</v>
      </c>
      <c r="H17" s="177" t="s">
        <v>45</v>
      </c>
      <c r="I17" s="146"/>
      <c r="J17" s="44"/>
    </row>
    <row r="18" spans="1:10" x14ac:dyDescent="0.25">
      <c r="A18" s="147" t="s">
        <v>195</v>
      </c>
      <c r="B18" s="149">
        <v>7</v>
      </c>
      <c r="C18" s="149"/>
      <c r="D18" s="149">
        <v>2500</v>
      </c>
      <c r="E18" s="149">
        <f t="shared" si="0"/>
        <v>2500</v>
      </c>
      <c r="F18" s="149">
        <v>2500</v>
      </c>
      <c r="G18" s="149">
        <f t="shared" si="1"/>
        <v>0</v>
      </c>
      <c r="H18" s="177"/>
      <c r="I18" s="146"/>
      <c r="J18" s="44"/>
    </row>
    <row r="19" spans="1:10" x14ac:dyDescent="0.25">
      <c r="A19" s="147"/>
      <c r="B19" s="149">
        <v>8</v>
      </c>
      <c r="C19" s="149"/>
      <c r="D19" s="149"/>
      <c r="E19" s="149">
        <f t="shared" si="0"/>
        <v>0</v>
      </c>
      <c r="F19" s="149"/>
      <c r="G19" s="149"/>
      <c r="H19" s="177"/>
      <c r="I19" s="146"/>
    </row>
    <row r="20" spans="1:10" x14ac:dyDescent="0.25">
      <c r="A20" s="147" t="s">
        <v>199</v>
      </c>
      <c r="B20" s="149">
        <v>9</v>
      </c>
      <c r="C20" s="149"/>
      <c r="D20" s="149">
        <v>10000</v>
      </c>
      <c r="E20" s="149">
        <f t="shared" si="0"/>
        <v>10000</v>
      </c>
      <c r="F20" s="149">
        <v>10000</v>
      </c>
      <c r="G20" s="149">
        <f t="shared" si="1"/>
        <v>0</v>
      </c>
      <c r="H20" s="177"/>
      <c r="I20" s="146"/>
    </row>
    <row r="21" spans="1:10" x14ac:dyDescent="0.25">
      <c r="A21" s="147"/>
      <c r="B21" s="149">
        <v>10</v>
      </c>
      <c r="C21" s="149"/>
      <c r="D21" s="149"/>
      <c r="E21" s="149">
        <f t="shared" si="0"/>
        <v>0</v>
      </c>
      <c r="F21" s="149"/>
      <c r="G21" s="149">
        <f t="shared" si="1"/>
        <v>0</v>
      </c>
      <c r="H21" s="177"/>
      <c r="I21" s="146"/>
    </row>
    <row r="22" spans="1:10" x14ac:dyDescent="0.25">
      <c r="A22" s="147"/>
      <c r="B22" s="149">
        <v>11</v>
      </c>
      <c r="C22" s="149"/>
      <c r="D22" s="149"/>
      <c r="E22" s="149">
        <f t="shared" si="0"/>
        <v>0</v>
      </c>
      <c r="F22" s="149"/>
      <c r="G22" s="149">
        <f t="shared" si="1"/>
        <v>0</v>
      </c>
      <c r="H22" s="177"/>
      <c r="I22" s="146"/>
    </row>
    <row r="23" spans="1:10" x14ac:dyDescent="0.25">
      <c r="A23" s="147"/>
      <c r="B23" s="149">
        <v>12</v>
      </c>
      <c r="C23" s="149"/>
      <c r="D23" s="149"/>
      <c r="E23" s="149">
        <f t="shared" si="0"/>
        <v>0</v>
      </c>
      <c r="F23" s="149"/>
      <c r="G23" s="149">
        <f t="shared" si="1"/>
        <v>0</v>
      </c>
      <c r="H23" s="177"/>
      <c r="I23" s="146"/>
    </row>
    <row r="24" spans="1:10" x14ac:dyDescent="0.25">
      <c r="A24" s="150" t="s">
        <v>11</v>
      </c>
      <c r="B24" s="149"/>
      <c r="C24" s="149"/>
      <c r="D24" s="178">
        <f>SUM(D12:D23)</f>
        <v>69500</v>
      </c>
      <c r="E24" s="178">
        <f>SUM(E12:E23)</f>
        <v>72900</v>
      </c>
      <c r="F24" s="178">
        <f>SUM(F12:F23)</f>
        <v>69500</v>
      </c>
      <c r="G24" s="178">
        <f>SUM(G12:G23)</f>
        <v>3400</v>
      </c>
      <c r="H24" s="177"/>
      <c r="I24" s="146"/>
    </row>
    <row r="25" spans="1:10" x14ac:dyDescent="0.25">
      <c r="A25" s="152"/>
      <c r="B25" s="179"/>
      <c r="C25" s="179"/>
      <c r="D25" s="179"/>
      <c r="E25" s="179"/>
      <c r="F25" s="179"/>
      <c r="G25" s="179"/>
      <c r="H25" s="177"/>
      <c r="I25" s="146"/>
    </row>
    <row r="26" spans="1:10" ht="18.75" customHeight="1" x14ac:dyDescent="0.3">
      <c r="A26" s="165" t="s">
        <v>119</v>
      </c>
      <c r="B26" s="177"/>
      <c r="C26" s="177"/>
      <c r="D26" s="177"/>
      <c r="E26" s="177"/>
      <c r="F26" s="180"/>
      <c r="G26" s="180"/>
      <c r="H26" s="177"/>
      <c r="I26" s="146"/>
    </row>
    <row r="27" spans="1:10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</row>
    <row r="28" spans="1:10" x14ac:dyDescent="0.25">
      <c r="A28" s="148" t="s">
        <v>288</v>
      </c>
      <c r="B28" s="149">
        <f>D24</f>
        <v>69500</v>
      </c>
      <c r="C28" s="149"/>
      <c r="D28" s="149"/>
      <c r="E28" s="181" t="s">
        <v>288</v>
      </c>
      <c r="F28" s="181">
        <f>F24</f>
        <v>69500</v>
      </c>
      <c r="G28" s="149"/>
      <c r="H28" s="149"/>
      <c r="I28" s="146"/>
    </row>
    <row r="29" spans="1:10" x14ac:dyDescent="0.25">
      <c r="A29" s="148" t="s">
        <v>189</v>
      </c>
      <c r="B29" s="149">
        <f>'MAY '!D40</f>
        <v>-21976</v>
      </c>
      <c r="C29" s="149"/>
      <c r="D29" s="149"/>
      <c r="E29" s="181" t="s">
        <v>189</v>
      </c>
      <c r="F29" s="149">
        <f>'MAY '!H40</f>
        <v>-25376</v>
      </c>
      <c r="G29" s="149"/>
      <c r="H29" s="149"/>
      <c r="I29" s="146"/>
    </row>
    <row r="30" spans="1:10" x14ac:dyDescent="0.25">
      <c r="A30" s="148" t="s">
        <v>124</v>
      </c>
      <c r="B30" s="184">
        <v>0.08</v>
      </c>
      <c r="C30" s="149">
        <f>B28*B30</f>
        <v>5560</v>
      </c>
      <c r="D30" s="149"/>
      <c r="E30" s="181" t="s">
        <v>239</v>
      </c>
      <c r="F30" s="184">
        <v>0.08</v>
      </c>
      <c r="G30" s="149">
        <f>F30*B28</f>
        <v>5560</v>
      </c>
      <c r="H30" s="149"/>
      <c r="I30" s="146"/>
    </row>
    <row r="31" spans="1:10" x14ac:dyDescent="0.25">
      <c r="A31" s="151" t="s">
        <v>125</v>
      </c>
      <c r="B31" s="178"/>
      <c r="C31" s="178"/>
      <c r="D31" s="178"/>
      <c r="E31" s="182" t="s">
        <v>125</v>
      </c>
      <c r="F31" s="178"/>
      <c r="G31" s="178"/>
      <c r="H31" s="178"/>
      <c r="I31" s="146"/>
    </row>
    <row r="32" spans="1:10" x14ac:dyDescent="0.25">
      <c r="A32" s="148" t="s">
        <v>200</v>
      </c>
      <c r="B32" s="149"/>
      <c r="C32" s="149">
        <f>D17+D16</f>
        <v>18500</v>
      </c>
      <c r="D32" s="149"/>
      <c r="E32" s="149" t="s">
        <v>200</v>
      </c>
      <c r="F32" s="149"/>
      <c r="G32" s="149">
        <f>C32</f>
        <v>18500</v>
      </c>
      <c r="H32" s="149"/>
      <c r="I32" s="146"/>
    </row>
    <row r="33" spans="1:9" x14ac:dyDescent="0.25">
      <c r="A33" s="153" t="s">
        <v>275</v>
      </c>
      <c r="B33" s="149"/>
      <c r="C33" s="181">
        <v>1000</v>
      </c>
      <c r="D33" s="149"/>
      <c r="E33" s="181" t="s">
        <v>275</v>
      </c>
      <c r="F33" s="149"/>
      <c r="G33" s="181">
        <v>1000</v>
      </c>
      <c r="H33" s="149"/>
      <c r="I33" s="146"/>
    </row>
    <row r="34" spans="1:9" x14ac:dyDescent="0.25">
      <c r="A34" s="155" t="s">
        <v>289</v>
      </c>
      <c r="B34" s="149"/>
      <c r="C34" s="149">
        <v>38464</v>
      </c>
      <c r="D34" s="149"/>
      <c r="E34" s="149" t="s">
        <v>289</v>
      </c>
      <c r="F34" s="149"/>
      <c r="G34" s="149">
        <v>38464</v>
      </c>
      <c r="H34" s="149"/>
      <c r="I34" s="146"/>
    </row>
    <row r="35" spans="1:9" x14ac:dyDescent="0.25">
      <c r="A35" s="45"/>
      <c r="B35" s="114"/>
      <c r="C35" s="114"/>
      <c r="D35" s="114"/>
      <c r="E35" s="114"/>
      <c r="F35" s="114"/>
      <c r="G35" s="114"/>
      <c r="H35" s="149"/>
      <c r="I35" s="146"/>
    </row>
    <row r="36" spans="1:9" x14ac:dyDescent="0.25">
      <c r="A36" s="155"/>
      <c r="B36" s="149"/>
      <c r="C36" s="149"/>
      <c r="D36" s="149"/>
      <c r="E36" s="149"/>
      <c r="F36" s="149"/>
      <c r="G36" s="149"/>
      <c r="H36" s="149"/>
      <c r="I36" s="146"/>
    </row>
    <row r="37" spans="1:9" x14ac:dyDescent="0.25">
      <c r="A37" s="155"/>
      <c r="B37" s="149"/>
      <c r="C37" s="149"/>
      <c r="D37" s="149"/>
      <c r="E37" s="149"/>
      <c r="F37" s="149"/>
      <c r="G37" s="149"/>
      <c r="H37" s="149"/>
      <c r="I37" s="146"/>
    </row>
    <row r="38" spans="1:9" x14ac:dyDescent="0.25">
      <c r="A38" s="155"/>
      <c r="B38" s="149"/>
      <c r="C38" s="149"/>
      <c r="D38" s="149"/>
      <c r="E38" s="149"/>
      <c r="F38" s="149"/>
      <c r="G38" s="149"/>
      <c r="H38" s="149"/>
      <c r="I38" s="146"/>
    </row>
    <row r="39" spans="1:9" x14ac:dyDescent="0.25">
      <c r="A39" s="155"/>
      <c r="B39" s="149"/>
      <c r="C39" s="181"/>
      <c r="D39" s="149"/>
      <c r="E39" s="149"/>
      <c r="F39" s="149"/>
      <c r="G39" s="181"/>
      <c r="H39" s="149"/>
      <c r="I39" s="146"/>
    </row>
    <row r="40" spans="1:9" x14ac:dyDescent="0.25">
      <c r="A40" s="151" t="s">
        <v>11</v>
      </c>
      <c r="B40" s="178">
        <f>B28+B29-C30</f>
        <v>41964</v>
      </c>
      <c r="C40" s="178">
        <f>SUM(C32:C39)</f>
        <v>57964</v>
      </c>
      <c r="D40" s="178">
        <f>B40-C40</f>
        <v>-16000</v>
      </c>
      <c r="E40" s="178" t="s">
        <v>11</v>
      </c>
      <c r="F40" s="178">
        <f>F28+F29-G30</f>
        <v>38564</v>
      </c>
      <c r="G40" s="178">
        <f>SUM(G32:G39)</f>
        <v>57964</v>
      </c>
      <c r="H40" s="178">
        <f>F40-G40</f>
        <v>-19400</v>
      </c>
      <c r="I40" s="146"/>
    </row>
    <row r="41" spans="1:9" x14ac:dyDescent="0.25">
      <c r="A41" s="137"/>
      <c r="B41" s="137"/>
      <c r="C41" s="137" t="s">
        <v>71</v>
      </c>
      <c r="D41" s="137"/>
      <c r="E41" s="137"/>
      <c r="F41" s="137"/>
      <c r="G41" s="96"/>
      <c r="H41" s="137"/>
      <c r="I41" s="137"/>
    </row>
    <row r="42" spans="1:9" x14ac:dyDescent="0.25">
      <c r="A42" s="2" t="s">
        <v>32</v>
      </c>
      <c r="C42" s="2" t="s">
        <v>33</v>
      </c>
      <c r="F42" s="2" t="s">
        <v>249</v>
      </c>
    </row>
    <row r="44" spans="1:9" x14ac:dyDescent="0.25">
      <c r="A44" s="2" t="s">
        <v>248</v>
      </c>
      <c r="C44" s="2" t="s">
        <v>48</v>
      </c>
      <c r="F44" s="2" t="s">
        <v>250</v>
      </c>
    </row>
  </sheetData>
  <pageMargins left="0.25" right="0" top="0.5" bottom="0.25" header="0.3" footer="0.5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44"/>
  <sheetViews>
    <sheetView topLeftCell="A7" workbookViewId="0">
      <selection activeCell="F29" sqref="F29"/>
    </sheetView>
  </sheetViews>
  <sheetFormatPr defaultRowHeight="15" x14ac:dyDescent="0.25"/>
  <cols>
    <col min="1" max="1" width="14" style="2" customWidth="1"/>
    <col min="2" max="2" width="10.5703125" style="2" bestFit="1" customWidth="1"/>
    <col min="3" max="3" width="10" style="2" bestFit="1" customWidth="1"/>
    <col min="4" max="4" width="10.5703125" style="2" bestFit="1" customWidth="1"/>
    <col min="5" max="5" width="15.140625" style="2" customWidth="1"/>
    <col min="6" max="6" width="10.5703125" style="2" bestFit="1" customWidth="1"/>
    <col min="7" max="7" width="10" style="2" bestFit="1" customWidth="1"/>
    <col min="8" max="8" width="10.5703125" style="2" bestFit="1" customWidth="1"/>
    <col min="9" max="16384" width="9.140625" style="2"/>
  </cols>
  <sheetData>
    <row r="8" spans="1:13" ht="18.75" x14ac:dyDescent="0.3">
      <c r="A8" s="104"/>
      <c r="B8" s="156" t="s">
        <v>291</v>
      </c>
      <c r="C8" s="157"/>
      <c r="D8" s="157"/>
      <c r="E8" s="157"/>
      <c r="F8" s="104"/>
    </row>
    <row r="9" spans="1:13" ht="18.75" x14ac:dyDescent="0.3">
      <c r="A9" s="104"/>
      <c r="B9" s="156"/>
      <c r="C9" s="159" t="s">
        <v>225</v>
      </c>
      <c r="D9" s="157"/>
      <c r="E9" s="157"/>
      <c r="F9" s="104"/>
    </row>
    <row r="10" spans="1:13" ht="18.75" x14ac:dyDescent="0.3">
      <c r="A10" s="107"/>
      <c r="B10" s="160" t="s">
        <v>293</v>
      </c>
      <c r="C10" s="157"/>
      <c r="D10" s="157"/>
      <c r="E10" s="161"/>
      <c r="F10" s="104"/>
    </row>
    <row r="11" spans="1:13" x14ac:dyDescent="0.25">
      <c r="A11" s="162" t="s">
        <v>3</v>
      </c>
      <c r="B11" s="171" t="s">
        <v>4</v>
      </c>
      <c r="C11" s="172" t="s">
        <v>7</v>
      </c>
      <c r="D11" s="172" t="s">
        <v>9</v>
      </c>
      <c r="E11" s="173" t="s">
        <v>10</v>
      </c>
      <c r="F11" s="173" t="s">
        <v>72</v>
      </c>
      <c r="G11" s="173" t="s">
        <v>216</v>
      </c>
      <c r="H11" s="177"/>
      <c r="I11" s="146"/>
    </row>
    <row r="12" spans="1:13" x14ac:dyDescent="0.25">
      <c r="A12" s="147" t="s">
        <v>46</v>
      </c>
      <c r="B12" s="149">
        <v>1</v>
      </c>
      <c r="C12" s="149">
        <v>3400</v>
      </c>
      <c r="D12" s="149">
        <v>12000</v>
      </c>
      <c r="E12" s="149">
        <f>D12+C12</f>
        <v>15400</v>
      </c>
      <c r="F12" s="149">
        <v>12000</v>
      </c>
      <c r="G12" s="149">
        <f>E12-F12</f>
        <v>3400</v>
      </c>
      <c r="H12" s="177"/>
      <c r="I12" s="146"/>
    </row>
    <row r="13" spans="1:13" x14ac:dyDescent="0.25">
      <c r="A13" s="147" t="s">
        <v>208</v>
      </c>
      <c r="B13" s="149">
        <v>2</v>
      </c>
      <c r="C13" s="149"/>
      <c r="D13" s="149">
        <v>10000</v>
      </c>
      <c r="E13" s="149">
        <f t="shared" ref="E13:E23" si="0">D13+C13</f>
        <v>10000</v>
      </c>
      <c r="F13" s="149">
        <v>10000</v>
      </c>
      <c r="G13" s="149">
        <f t="shared" ref="G13:G23" si="1">E13-F13</f>
        <v>0</v>
      </c>
      <c r="H13" s="177"/>
      <c r="I13" s="146"/>
    </row>
    <row r="14" spans="1:13" x14ac:dyDescent="0.25">
      <c r="A14" s="147" t="s">
        <v>130</v>
      </c>
      <c r="B14" s="149">
        <v>3</v>
      </c>
      <c r="C14" s="149"/>
      <c r="D14" s="149">
        <v>9000</v>
      </c>
      <c r="E14" s="149">
        <f t="shared" si="0"/>
        <v>9000</v>
      </c>
      <c r="F14" s="149">
        <v>9000</v>
      </c>
      <c r="G14" s="149">
        <f t="shared" si="1"/>
        <v>0</v>
      </c>
      <c r="H14" s="177"/>
      <c r="I14" s="146"/>
      <c r="M14" s="2">
        <v>12000</v>
      </c>
    </row>
    <row r="15" spans="1:13" x14ac:dyDescent="0.25">
      <c r="A15" s="147" t="s">
        <v>269</v>
      </c>
      <c r="B15" s="149">
        <v>4</v>
      </c>
      <c r="C15" s="149"/>
      <c r="D15" s="149"/>
      <c r="E15" s="149">
        <f t="shared" si="0"/>
        <v>0</v>
      </c>
      <c r="F15" s="149"/>
      <c r="G15" s="149">
        <f t="shared" si="1"/>
        <v>0</v>
      </c>
      <c r="H15" s="177"/>
      <c r="I15" s="146"/>
      <c r="M15" s="2">
        <v>9000</v>
      </c>
    </row>
    <row r="16" spans="1:13" x14ac:dyDescent="0.25">
      <c r="A16" s="147" t="s">
        <v>194</v>
      </c>
      <c r="B16" s="149">
        <v>5</v>
      </c>
      <c r="C16" s="149"/>
      <c r="D16" s="149">
        <v>8500</v>
      </c>
      <c r="E16" s="149">
        <f t="shared" si="0"/>
        <v>8500</v>
      </c>
      <c r="F16" s="149">
        <v>8500</v>
      </c>
      <c r="G16" s="149">
        <f t="shared" si="1"/>
        <v>0</v>
      </c>
      <c r="H16" s="177" t="s">
        <v>45</v>
      </c>
      <c r="I16" s="146"/>
      <c r="M16" s="2">
        <v>2500</v>
      </c>
    </row>
    <row r="17" spans="1:13" x14ac:dyDescent="0.25">
      <c r="A17" s="147" t="s">
        <v>167</v>
      </c>
      <c r="B17" s="149">
        <v>6</v>
      </c>
      <c r="C17" s="149"/>
      <c r="D17" s="149">
        <v>10000</v>
      </c>
      <c r="E17" s="149">
        <f t="shared" si="0"/>
        <v>10000</v>
      </c>
      <c r="F17" s="149">
        <v>10000</v>
      </c>
      <c r="G17" s="149">
        <f t="shared" si="1"/>
        <v>0</v>
      </c>
      <c r="H17" s="177" t="s">
        <v>45</v>
      </c>
      <c r="I17" s="146"/>
      <c r="J17" s="44"/>
      <c r="M17" s="2">
        <v>10000</v>
      </c>
    </row>
    <row r="18" spans="1:13" x14ac:dyDescent="0.25">
      <c r="A18" s="147" t="s">
        <v>195</v>
      </c>
      <c r="B18" s="149">
        <v>7</v>
      </c>
      <c r="C18" s="149"/>
      <c r="D18" s="149">
        <v>2500</v>
      </c>
      <c r="E18" s="149">
        <f t="shared" si="0"/>
        <v>2500</v>
      </c>
      <c r="F18" s="149">
        <v>2500</v>
      </c>
      <c r="G18" s="149">
        <f t="shared" si="1"/>
        <v>0</v>
      </c>
      <c r="H18" s="177"/>
      <c r="I18" s="146"/>
      <c r="J18" s="44"/>
      <c r="M18" s="2">
        <v>10000</v>
      </c>
    </row>
    <row r="19" spans="1:13" x14ac:dyDescent="0.25">
      <c r="A19" s="147"/>
      <c r="B19" s="149">
        <v>8</v>
      </c>
      <c r="C19" s="149"/>
      <c r="D19" s="149"/>
      <c r="E19" s="149">
        <f t="shared" si="0"/>
        <v>0</v>
      </c>
      <c r="F19" s="149"/>
      <c r="G19" s="149"/>
      <c r="H19" s="177"/>
      <c r="I19" s="146"/>
      <c r="M19" s="2">
        <f>SUM(M14:M18)</f>
        <v>43500</v>
      </c>
    </row>
    <row r="20" spans="1:13" x14ac:dyDescent="0.25">
      <c r="A20" s="147" t="s">
        <v>199</v>
      </c>
      <c r="B20" s="149">
        <v>9</v>
      </c>
      <c r="C20" s="149"/>
      <c r="D20" s="149">
        <v>10000</v>
      </c>
      <c r="E20" s="149">
        <f t="shared" si="0"/>
        <v>10000</v>
      </c>
      <c r="F20" s="149">
        <v>10000</v>
      </c>
      <c r="G20" s="149">
        <f t="shared" si="1"/>
        <v>0</v>
      </c>
      <c r="H20" s="177"/>
      <c r="I20" s="146"/>
      <c r="K20" s="185"/>
    </row>
    <row r="21" spans="1:13" x14ac:dyDescent="0.25">
      <c r="A21" s="147"/>
      <c r="B21" s="149">
        <v>10</v>
      </c>
      <c r="C21" s="149"/>
      <c r="D21" s="149"/>
      <c r="E21" s="149">
        <f t="shared" si="0"/>
        <v>0</v>
      </c>
      <c r="F21" s="149"/>
      <c r="G21" s="149">
        <f t="shared" si="1"/>
        <v>0</v>
      </c>
      <c r="H21" s="177"/>
      <c r="I21" s="146"/>
      <c r="K21" s="185"/>
      <c r="L21" s="185"/>
    </row>
    <row r="22" spans="1:13" x14ac:dyDescent="0.25">
      <c r="A22" s="147"/>
      <c r="B22" s="149">
        <v>11</v>
      </c>
      <c r="C22" s="149"/>
      <c r="D22" s="149"/>
      <c r="E22" s="149">
        <f t="shared" si="0"/>
        <v>0</v>
      </c>
      <c r="F22" s="149"/>
      <c r="G22" s="149">
        <f t="shared" si="1"/>
        <v>0</v>
      </c>
      <c r="H22" s="177"/>
      <c r="I22" s="146"/>
      <c r="K22" s="185"/>
      <c r="L22" s="185"/>
    </row>
    <row r="23" spans="1:13" x14ac:dyDescent="0.25">
      <c r="A23" s="147"/>
      <c r="B23" s="149">
        <v>12</v>
      </c>
      <c r="C23" s="149"/>
      <c r="D23" s="149"/>
      <c r="E23" s="149">
        <f t="shared" si="0"/>
        <v>0</v>
      </c>
      <c r="F23" s="149"/>
      <c r="G23" s="149">
        <f t="shared" si="1"/>
        <v>0</v>
      </c>
      <c r="H23" s="177"/>
      <c r="I23" s="146"/>
      <c r="K23" s="185"/>
    </row>
    <row r="24" spans="1:13" x14ac:dyDescent="0.25">
      <c r="A24" s="150" t="s">
        <v>11</v>
      </c>
      <c r="B24" s="149"/>
      <c r="C24" s="149"/>
      <c r="D24" s="178">
        <f>SUM(D12:D23)</f>
        <v>62000</v>
      </c>
      <c r="E24" s="178">
        <f>SUM(E12:E23)</f>
        <v>65400</v>
      </c>
      <c r="F24" s="178">
        <f>SUM(F12:F23)</f>
        <v>62000</v>
      </c>
      <c r="G24" s="178">
        <f>SUM(G12:G23)</f>
        <v>3400</v>
      </c>
      <c r="H24" s="177"/>
      <c r="I24" s="146"/>
    </row>
    <row r="25" spans="1:13" x14ac:dyDescent="0.25">
      <c r="A25" s="152"/>
      <c r="B25" s="179"/>
      <c r="C25" s="179"/>
      <c r="D25" s="179"/>
      <c r="E25" s="179"/>
      <c r="F25" s="179"/>
      <c r="G25" s="179"/>
      <c r="H25" s="177"/>
      <c r="I25" s="146"/>
      <c r="J25" s="2">
        <v>12434</v>
      </c>
    </row>
    <row r="26" spans="1:13" ht="18.75" customHeight="1" x14ac:dyDescent="0.3">
      <c r="A26" s="165" t="s">
        <v>119</v>
      </c>
      <c r="B26" s="177"/>
      <c r="C26" s="177"/>
      <c r="D26" s="177"/>
      <c r="E26" s="177"/>
      <c r="F26" s="180"/>
      <c r="G26" s="180"/>
      <c r="H26" s="177"/>
      <c r="I26" s="146"/>
      <c r="J26" s="2">
        <v>20000</v>
      </c>
    </row>
    <row r="27" spans="1:13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>
        <v>3106</v>
      </c>
    </row>
    <row r="28" spans="1:13" x14ac:dyDescent="0.25">
      <c r="A28" s="148" t="s">
        <v>251</v>
      </c>
      <c r="B28" s="149">
        <f>D24</f>
        <v>62000</v>
      </c>
      <c r="C28" s="149"/>
      <c r="D28" s="149"/>
      <c r="E28" s="181" t="s">
        <v>251</v>
      </c>
      <c r="F28" s="181">
        <f>F24</f>
        <v>62000</v>
      </c>
      <c r="G28" s="149"/>
      <c r="H28" s="149"/>
      <c r="I28" s="146"/>
      <c r="J28" s="2">
        <f>SUM(J25:J27)</f>
        <v>35540</v>
      </c>
    </row>
    <row r="29" spans="1:13" x14ac:dyDescent="0.25">
      <c r="A29" s="148" t="s">
        <v>189</v>
      </c>
      <c r="B29" s="149">
        <f>'JUNE '!D40</f>
        <v>-16000</v>
      </c>
      <c r="C29" s="149"/>
      <c r="D29" s="149"/>
      <c r="E29" s="181" t="s">
        <v>189</v>
      </c>
      <c r="F29" s="149">
        <f>'JUNE '!H40</f>
        <v>-19400</v>
      </c>
      <c r="G29" s="149"/>
      <c r="H29" s="149"/>
      <c r="I29" s="146"/>
    </row>
    <row r="30" spans="1:13" x14ac:dyDescent="0.25">
      <c r="A30" s="148" t="s">
        <v>124</v>
      </c>
      <c r="B30" s="184">
        <v>0.08</v>
      </c>
      <c r="C30" s="149">
        <f>B28*B30</f>
        <v>4960</v>
      </c>
      <c r="D30" s="149"/>
      <c r="E30" s="181" t="s">
        <v>239</v>
      </c>
      <c r="F30" s="184">
        <v>0.08</v>
      </c>
      <c r="G30" s="149">
        <f>F30*B28</f>
        <v>4960</v>
      </c>
      <c r="H30" s="149"/>
      <c r="I30" s="146"/>
    </row>
    <row r="31" spans="1:13" x14ac:dyDescent="0.25">
      <c r="A31" s="151" t="s">
        <v>125</v>
      </c>
      <c r="B31" s="178"/>
      <c r="C31" s="178"/>
      <c r="D31" s="178"/>
      <c r="E31" s="182" t="s">
        <v>125</v>
      </c>
      <c r="F31" s="178"/>
      <c r="G31" s="178"/>
      <c r="H31" s="178"/>
      <c r="I31" s="146"/>
    </row>
    <row r="32" spans="1:13" x14ac:dyDescent="0.25">
      <c r="A32" s="148" t="s">
        <v>200</v>
      </c>
      <c r="B32" s="149"/>
      <c r="C32" s="149">
        <f>D17+D16</f>
        <v>18500</v>
      </c>
      <c r="D32" s="149"/>
      <c r="E32" s="149" t="s">
        <v>200</v>
      </c>
      <c r="F32" s="149"/>
      <c r="G32" s="149">
        <f>C32</f>
        <v>18500</v>
      </c>
      <c r="H32" s="149"/>
      <c r="I32" s="146"/>
    </row>
    <row r="33" spans="1:12" x14ac:dyDescent="0.25">
      <c r="A33" s="153" t="s">
        <v>275</v>
      </c>
      <c r="B33" s="149"/>
      <c r="C33" s="181"/>
      <c r="D33" s="149"/>
      <c r="E33" s="181" t="s">
        <v>275</v>
      </c>
      <c r="F33" s="149"/>
      <c r="G33" s="181"/>
      <c r="H33" s="149"/>
      <c r="I33" s="146"/>
    </row>
    <row r="34" spans="1:12" x14ac:dyDescent="0.25">
      <c r="A34" s="155" t="s">
        <v>294</v>
      </c>
      <c r="B34" s="149"/>
      <c r="C34" s="149">
        <v>3106</v>
      </c>
      <c r="D34" s="149"/>
      <c r="E34" s="155" t="s">
        <v>294</v>
      </c>
      <c r="F34" s="149"/>
      <c r="G34" s="149">
        <v>3106</v>
      </c>
      <c r="H34" s="149"/>
      <c r="I34" s="146"/>
      <c r="L34" s="185">
        <f>J28+C30</f>
        <v>40500</v>
      </c>
    </row>
    <row r="35" spans="1:12" x14ac:dyDescent="0.25">
      <c r="A35" s="45" t="s">
        <v>295</v>
      </c>
      <c r="B35" s="114"/>
      <c r="C35" s="114">
        <v>20000</v>
      </c>
      <c r="D35" s="114"/>
      <c r="E35" s="45" t="s">
        <v>295</v>
      </c>
      <c r="F35" s="114"/>
      <c r="G35" s="114">
        <v>20000</v>
      </c>
      <c r="H35" s="149"/>
      <c r="I35" s="146"/>
    </row>
    <row r="36" spans="1:12" x14ac:dyDescent="0.25">
      <c r="A36" s="155" t="s">
        <v>133</v>
      </c>
      <c r="B36" s="149"/>
      <c r="C36" s="149">
        <v>1300</v>
      </c>
      <c r="D36" s="149"/>
      <c r="E36" s="155" t="s">
        <v>133</v>
      </c>
      <c r="F36" s="149"/>
      <c r="G36" s="149">
        <v>1300</v>
      </c>
      <c r="H36" s="149"/>
      <c r="I36" s="146"/>
    </row>
    <row r="37" spans="1:12" x14ac:dyDescent="0.25">
      <c r="A37" s="155" t="s">
        <v>296</v>
      </c>
      <c r="B37" s="149"/>
      <c r="C37" s="149">
        <v>12434</v>
      </c>
      <c r="D37" s="149"/>
      <c r="E37" s="155" t="s">
        <v>296</v>
      </c>
      <c r="F37" s="149"/>
      <c r="G37" s="149">
        <v>12434</v>
      </c>
      <c r="H37" s="149"/>
      <c r="I37" s="146"/>
    </row>
    <row r="38" spans="1:12" x14ac:dyDescent="0.25">
      <c r="A38" s="155"/>
      <c r="B38" s="149"/>
      <c r="C38" s="149"/>
      <c r="D38" s="149"/>
      <c r="E38" s="149"/>
      <c r="F38" s="149"/>
      <c r="G38" s="149"/>
      <c r="H38" s="149"/>
      <c r="I38" s="146"/>
    </row>
    <row r="39" spans="1:12" x14ac:dyDescent="0.25">
      <c r="A39" s="155"/>
      <c r="B39" s="149"/>
      <c r="C39" s="181"/>
      <c r="D39" s="149"/>
      <c r="E39" s="149"/>
      <c r="F39" s="149"/>
      <c r="G39" s="181"/>
      <c r="H39" s="149"/>
      <c r="I39" s="146"/>
    </row>
    <row r="40" spans="1:12" x14ac:dyDescent="0.25">
      <c r="A40" s="151" t="s">
        <v>11</v>
      </c>
      <c r="B40" s="178">
        <f>B28+B29-C30</f>
        <v>41040</v>
      </c>
      <c r="C40" s="178">
        <f>SUM(C32:C39)</f>
        <v>55340</v>
      </c>
      <c r="D40" s="178">
        <f>B40-C40</f>
        <v>-14300</v>
      </c>
      <c r="E40" s="178" t="s">
        <v>11</v>
      </c>
      <c r="F40" s="178">
        <f>F28+F29-G30</f>
        <v>37640</v>
      </c>
      <c r="G40" s="178">
        <f>SUM(G32:G39)</f>
        <v>55340</v>
      </c>
      <c r="H40" s="178">
        <f>F40-G40</f>
        <v>-17700</v>
      </c>
      <c r="I40" s="146"/>
    </row>
    <row r="41" spans="1:12" x14ac:dyDescent="0.25">
      <c r="A41" s="137"/>
      <c r="B41" s="137"/>
      <c r="C41" s="137" t="s">
        <v>71</v>
      </c>
      <c r="D41" s="137"/>
      <c r="E41" s="137"/>
      <c r="F41" s="137"/>
      <c r="G41" s="96"/>
      <c r="H41" s="137"/>
      <c r="I41" s="137"/>
    </row>
    <row r="42" spans="1:12" x14ac:dyDescent="0.25">
      <c r="A42" s="2" t="s">
        <v>32</v>
      </c>
      <c r="C42" s="2" t="s">
        <v>33</v>
      </c>
      <c r="F42" s="2" t="s">
        <v>249</v>
      </c>
    </row>
    <row r="44" spans="1:12" x14ac:dyDescent="0.25">
      <c r="A44" s="2" t="s">
        <v>248</v>
      </c>
      <c r="C44" s="2" t="s">
        <v>48</v>
      </c>
      <c r="F44" s="2" t="s">
        <v>250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B7" workbookViewId="0">
      <selection activeCell="K44" sqref="K44"/>
    </sheetView>
  </sheetViews>
  <sheetFormatPr defaultRowHeight="15" x14ac:dyDescent="0.25"/>
  <cols>
    <col min="1" max="1" width="14.140625" customWidth="1"/>
    <col min="3" max="3" width="11.7109375" style="2" customWidth="1"/>
    <col min="4" max="4" width="13.42578125" style="2" customWidth="1"/>
  </cols>
  <sheetData>
    <row r="1" spans="1:18" x14ac:dyDescent="0.25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x14ac:dyDescent="0.25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x14ac:dyDescent="0.25">
      <c r="A3" s="2"/>
      <c r="B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x14ac:dyDescent="0.25">
      <c r="A4" s="2"/>
      <c r="B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x14ac:dyDescent="0.25">
      <c r="A5" s="2"/>
      <c r="B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2"/>
      <c r="B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8" x14ac:dyDescent="0.25">
      <c r="A7" s="2"/>
      <c r="B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8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  <c r="K8" s="2"/>
      <c r="L8" s="2"/>
      <c r="M8" s="2"/>
      <c r="N8" s="2"/>
      <c r="O8" s="2"/>
      <c r="P8" s="2"/>
      <c r="Q8" s="2"/>
    </row>
    <row r="9" spans="1:18" ht="18.75" x14ac:dyDescent="0.3">
      <c r="A9" s="104"/>
      <c r="B9" s="156"/>
      <c r="C9" s="156"/>
      <c r="D9" s="156"/>
      <c r="E9" s="159" t="s">
        <v>225</v>
      </c>
      <c r="F9" s="157"/>
      <c r="G9" s="157"/>
      <c r="H9" s="104"/>
      <c r="I9" s="2"/>
      <c r="J9" s="2"/>
      <c r="K9" s="2"/>
      <c r="L9" s="2"/>
      <c r="M9" s="2"/>
      <c r="N9" s="2"/>
      <c r="O9" s="2"/>
      <c r="P9" s="2"/>
      <c r="Q9" s="2"/>
    </row>
    <row r="10" spans="1:18" ht="18.75" x14ac:dyDescent="0.3">
      <c r="A10" s="107"/>
      <c r="B10" s="160" t="s">
        <v>297</v>
      </c>
      <c r="C10" s="160"/>
      <c r="D10" s="160"/>
      <c r="E10" s="157"/>
      <c r="F10" s="157"/>
      <c r="G10" s="161"/>
      <c r="H10" s="104"/>
      <c r="I10" s="2"/>
      <c r="J10" s="2"/>
      <c r="K10" s="2"/>
      <c r="L10" s="2"/>
      <c r="M10" s="2"/>
      <c r="N10" s="2"/>
      <c r="O10" s="2"/>
      <c r="P10" s="2"/>
      <c r="Q10" s="2"/>
    </row>
    <row r="11" spans="1:18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  <c r="K11" s="146"/>
      <c r="L11" s="2"/>
      <c r="M11" s="2"/>
      <c r="N11" s="2"/>
      <c r="O11" s="2"/>
      <c r="P11" s="2"/>
      <c r="Q11" s="2"/>
      <c r="R11" s="2"/>
    </row>
    <row r="12" spans="1:18" x14ac:dyDescent="0.25">
      <c r="A12" s="147" t="s">
        <v>46</v>
      </c>
      <c r="B12" s="149">
        <v>1</v>
      </c>
      <c r="C12" s="149"/>
      <c r="D12" s="149"/>
      <c r="E12" s="149">
        <f>'JULY  '!G12</f>
        <v>3400</v>
      </c>
      <c r="F12" s="149">
        <v>12000</v>
      </c>
      <c r="G12" s="149">
        <f>C12+D12+F12+E12</f>
        <v>15400</v>
      </c>
      <c r="H12" s="149"/>
      <c r="I12" s="149">
        <f>G12-H12</f>
        <v>15400</v>
      </c>
      <c r="J12" s="177"/>
      <c r="K12" s="146"/>
      <c r="O12" s="2"/>
      <c r="P12" s="2"/>
      <c r="Q12" s="2"/>
      <c r="R12" s="2"/>
    </row>
    <row r="13" spans="1:18" x14ac:dyDescent="0.25">
      <c r="A13" s="147" t="s">
        <v>130</v>
      </c>
      <c r="B13" s="149">
        <v>2</v>
      </c>
      <c r="C13" s="149"/>
      <c r="D13" s="149"/>
      <c r="E13" s="149">
        <f>'JULY  '!G13:G25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 t="shared" ref="I13:I23" si="1">G13-H13</f>
        <v>0</v>
      </c>
      <c r="J13" s="177"/>
      <c r="K13" s="146"/>
      <c r="O13" s="2"/>
      <c r="P13" s="2"/>
      <c r="Q13" s="2"/>
      <c r="R13" s="2"/>
    </row>
    <row r="14" spans="1:18" x14ac:dyDescent="0.25">
      <c r="B14" s="149">
        <v>3</v>
      </c>
      <c r="C14" s="149"/>
      <c r="D14" s="149"/>
      <c r="E14" s="149">
        <f>'JULY  '!G14:G26</f>
        <v>0</v>
      </c>
      <c r="F14" s="149"/>
      <c r="G14" s="149">
        <f t="shared" si="0"/>
        <v>0</v>
      </c>
      <c r="H14" s="149"/>
      <c r="I14" s="149">
        <f t="shared" si="1"/>
        <v>0</v>
      </c>
      <c r="J14" s="177"/>
      <c r="K14" s="146"/>
      <c r="O14" s="2"/>
      <c r="P14" s="2"/>
      <c r="Q14" s="2"/>
      <c r="R14" s="2"/>
    </row>
    <row r="15" spans="1:18" x14ac:dyDescent="0.25">
      <c r="A15" s="147"/>
      <c r="B15" s="149">
        <v>4</v>
      </c>
      <c r="C15" s="149"/>
      <c r="D15" s="149"/>
      <c r="E15" s="149">
        <f>'JULY  '!G15:G27</f>
        <v>0</v>
      </c>
      <c r="F15" s="149"/>
      <c r="G15" s="149">
        <f t="shared" si="0"/>
        <v>0</v>
      </c>
      <c r="H15" s="149"/>
      <c r="I15" s="149">
        <f t="shared" si="1"/>
        <v>0</v>
      </c>
      <c r="J15" s="177"/>
      <c r="K15" s="146"/>
      <c r="O15" s="2"/>
      <c r="P15" s="2"/>
      <c r="Q15" s="2"/>
      <c r="R15" s="2"/>
    </row>
    <row r="16" spans="1:18" x14ac:dyDescent="0.25">
      <c r="A16" s="147" t="s">
        <v>194</v>
      </c>
      <c r="B16" s="149">
        <v>5</v>
      </c>
      <c r="C16" s="149"/>
      <c r="D16" s="149"/>
      <c r="E16" s="149">
        <f>'JULY  '!G16:G28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si="1"/>
        <v>0</v>
      </c>
      <c r="J16" s="177" t="s">
        <v>45</v>
      </c>
      <c r="K16" s="146"/>
      <c r="O16" s="2"/>
      <c r="P16" s="44"/>
      <c r="Q16" s="2"/>
      <c r="R16" s="2"/>
    </row>
    <row r="17" spans="1:18" x14ac:dyDescent="0.25">
      <c r="A17" s="147" t="s">
        <v>167</v>
      </c>
      <c r="B17" s="149">
        <v>6</v>
      </c>
      <c r="C17" s="149"/>
      <c r="D17" s="149"/>
      <c r="E17" s="149">
        <f>'JULY  '!G17:G29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  <c r="K17" s="146"/>
      <c r="O17" s="2"/>
      <c r="P17" s="44"/>
      <c r="Q17" s="2"/>
      <c r="R17" s="2"/>
    </row>
    <row r="18" spans="1:18" x14ac:dyDescent="0.25">
      <c r="A18" s="147" t="s">
        <v>195</v>
      </c>
      <c r="B18" s="149">
        <v>7</v>
      </c>
      <c r="C18" s="149"/>
      <c r="D18" s="149"/>
      <c r="E18" s="149">
        <f>'JULY  '!G18:G30</f>
        <v>0</v>
      </c>
      <c r="F18" s="149">
        <v>2500</v>
      </c>
      <c r="G18" s="149">
        <f t="shared" si="0"/>
        <v>2500</v>
      </c>
      <c r="H18" s="149">
        <v>2500</v>
      </c>
      <c r="I18" s="149">
        <f t="shared" si="1"/>
        <v>0</v>
      </c>
      <c r="J18" s="177"/>
      <c r="K18" s="146"/>
      <c r="O18" s="2"/>
      <c r="P18" s="2"/>
      <c r="Q18" s="2"/>
      <c r="R18" s="2"/>
    </row>
    <row r="19" spans="1:18" x14ac:dyDescent="0.25">
      <c r="A19" s="147"/>
      <c r="B19" s="149">
        <v>8</v>
      </c>
      <c r="C19" s="149"/>
      <c r="D19" s="149"/>
      <c r="E19" s="149">
        <f>'JULY  '!G19:G31</f>
        <v>0</v>
      </c>
      <c r="F19" s="149"/>
      <c r="G19" s="149">
        <f t="shared" si="0"/>
        <v>0</v>
      </c>
      <c r="H19" s="149"/>
      <c r="I19" s="149"/>
      <c r="J19" s="177"/>
      <c r="K19" s="146"/>
      <c r="O19" s="2"/>
      <c r="P19" s="2"/>
      <c r="Q19" s="185"/>
      <c r="R19" s="2"/>
    </row>
    <row r="20" spans="1:18" x14ac:dyDescent="0.25">
      <c r="A20" s="147" t="s">
        <v>199</v>
      </c>
      <c r="B20" s="149">
        <v>9</v>
      </c>
      <c r="C20" s="149"/>
      <c r="D20" s="149"/>
      <c r="E20" s="149">
        <f>'JULY  '!G20:G32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  <c r="K20" s="146"/>
      <c r="O20" s="2"/>
      <c r="P20" s="185"/>
      <c r="Q20" s="185"/>
      <c r="R20" s="2"/>
    </row>
    <row r="21" spans="1:18" x14ac:dyDescent="0.25">
      <c r="A21" s="147" t="s">
        <v>299</v>
      </c>
      <c r="B21" s="149">
        <v>10</v>
      </c>
      <c r="C21" s="149">
        <v>1500</v>
      </c>
      <c r="D21" s="149">
        <v>10000</v>
      </c>
      <c r="E21" s="149">
        <f>'JULY  '!G21:G33</f>
        <v>0</v>
      </c>
      <c r="F21" s="149">
        <v>10000</v>
      </c>
      <c r="G21" s="149">
        <f t="shared" si="0"/>
        <v>21500</v>
      </c>
      <c r="H21" s="149">
        <v>21500</v>
      </c>
      <c r="I21" s="149">
        <f t="shared" si="1"/>
        <v>0</v>
      </c>
      <c r="J21" s="177"/>
      <c r="K21" s="146"/>
      <c r="O21" s="2"/>
      <c r="P21" s="185"/>
      <c r="Q21" s="185"/>
      <c r="R21" s="2"/>
    </row>
    <row r="22" spans="1:18" x14ac:dyDescent="0.25">
      <c r="A22" s="147"/>
      <c r="B22" s="149">
        <v>11</v>
      </c>
      <c r="C22" s="149"/>
      <c r="D22" s="149"/>
      <c r="E22" s="149">
        <f>'JULY  '!G22:G34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  <c r="K22" s="146"/>
      <c r="O22" s="2"/>
      <c r="P22" s="2"/>
      <c r="Q22" s="185"/>
      <c r="R22" s="2"/>
    </row>
    <row r="23" spans="1:18" x14ac:dyDescent="0.25">
      <c r="A23" s="147"/>
      <c r="B23" s="149">
        <v>12</v>
      </c>
      <c r="C23" s="149"/>
      <c r="D23" s="149"/>
      <c r="E23" s="149">
        <f>'JULY  '!G23:G35</f>
        <v>0</v>
      </c>
      <c r="F23" s="149"/>
      <c r="G23" s="149">
        <f t="shared" si="0"/>
        <v>0</v>
      </c>
      <c r="H23" s="149"/>
      <c r="I23" s="149">
        <f t="shared" si="1"/>
        <v>0</v>
      </c>
      <c r="J23" s="177"/>
      <c r="K23" s="146"/>
      <c r="O23" s="2"/>
      <c r="P23" s="2"/>
      <c r="Q23" s="2"/>
      <c r="R23" s="2"/>
    </row>
    <row r="24" spans="1:18" x14ac:dyDescent="0.25">
      <c r="A24" s="150" t="s">
        <v>11</v>
      </c>
      <c r="B24" s="149"/>
      <c r="C24" s="149">
        <f>SUM(C21:C23)</f>
        <v>1500</v>
      </c>
      <c r="D24" s="149">
        <f>SUM(D21:D23)</f>
        <v>10000</v>
      </c>
      <c r="E24" s="149">
        <f>'JULY  '!G24:G36</f>
        <v>3400</v>
      </c>
      <c r="F24" s="178">
        <f>SUM(F12:F23)</f>
        <v>63000</v>
      </c>
      <c r="G24" s="149">
        <f t="shared" si="0"/>
        <v>77900</v>
      </c>
      <c r="H24" s="178">
        <f>SUM(H12:H23)</f>
        <v>62500</v>
      </c>
      <c r="I24" s="178">
        <f>SUM(I12:I23)</f>
        <v>15400</v>
      </c>
      <c r="J24" s="177"/>
      <c r="K24" s="146"/>
      <c r="O24" s="2"/>
      <c r="P24" s="2"/>
      <c r="Q24" s="2"/>
    </row>
    <row r="25" spans="1:18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  <c r="K25" s="146"/>
      <c r="L25" s="2"/>
      <c r="M25" s="2"/>
      <c r="N25" s="2"/>
      <c r="O25" s="2"/>
      <c r="P25" s="2"/>
      <c r="Q25" s="2"/>
    </row>
    <row r="26" spans="1:18" ht="18.75" x14ac:dyDescent="0.3">
      <c r="A26" s="165" t="s">
        <v>119</v>
      </c>
      <c r="B26" s="177"/>
      <c r="J26" s="177"/>
      <c r="K26" s="146"/>
      <c r="L26" s="2"/>
      <c r="M26" s="2"/>
      <c r="N26" s="2"/>
      <c r="O26" s="2"/>
      <c r="P26" s="2"/>
      <c r="Q26" s="2"/>
    </row>
    <row r="27" spans="1:18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L27" s="2"/>
      <c r="M27" s="2"/>
      <c r="N27" s="2"/>
      <c r="O27" s="2"/>
      <c r="P27" s="2"/>
      <c r="Q27" s="2"/>
    </row>
    <row r="28" spans="1:18" x14ac:dyDescent="0.25">
      <c r="A28" s="148" t="s">
        <v>298</v>
      </c>
      <c r="B28" s="149">
        <f>F24</f>
        <v>63000</v>
      </c>
      <c r="C28" s="149"/>
      <c r="D28" s="149"/>
      <c r="E28" s="181" t="s">
        <v>298</v>
      </c>
      <c r="F28" s="181">
        <f>H24</f>
        <v>62500</v>
      </c>
      <c r="G28" s="149"/>
      <c r="H28" s="149"/>
      <c r="I28" s="146"/>
      <c r="L28" s="2"/>
      <c r="M28" s="2"/>
      <c r="N28" s="185">
        <f>H24+D24+C24</f>
        <v>74000</v>
      </c>
      <c r="O28" s="2"/>
      <c r="P28" s="2"/>
      <c r="Q28" s="2"/>
    </row>
    <row r="29" spans="1:18" x14ac:dyDescent="0.25">
      <c r="A29" s="148" t="s">
        <v>189</v>
      </c>
      <c r="B29" s="149">
        <f>'JULY  '!D40</f>
        <v>-14300</v>
      </c>
      <c r="C29" s="149"/>
      <c r="D29" s="149"/>
      <c r="E29" s="181" t="s">
        <v>189</v>
      </c>
      <c r="F29" s="149">
        <f>'JULY  '!H40</f>
        <v>-17700</v>
      </c>
      <c r="G29" s="149"/>
      <c r="H29" s="149"/>
      <c r="I29" s="146"/>
      <c r="L29" s="2"/>
      <c r="M29" s="2"/>
      <c r="N29" s="2"/>
      <c r="O29" s="2"/>
      <c r="P29" s="2"/>
      <c r="Q29" s="2"/>
    </row>
    <row r="30" spans="1:18" s="2" customFormat="1" x14ac:dyDescent="0.25">
      <c r="A30" s="148" t="s">
        <v>300</v>
      </c>
      <c r="B30" s="149">
        <v>10000</v>
      </c>
      <c r="C30" s="149"/>
      <c r="D30" s="149"/>
      <c r="E30" s="148" t="s">
        <v>300</v>
      </c>
      <c r="F30" s="149"/>
      <c r="G30" s="149"/>
      <c r="H30" s="149"/>
      <c r="I30" s="146"/>
    </row>
    <row r="31" spans="1:18" s="2" customFormat="1" x14ac:dyDescent="0.25">
      <c r="A31" s="148" t="s">
        <v>301</v>
      </c>
      <c r="B31" s="149">
        <v>1500</v>
      </c>
      <c r="C31" s="149"/>
      <c r="D31" s="149"/>
      <c r="E31" s="148" t="s">
        <v>301</v>
      </c>
      <c r="F31" s="149"/>
      <c r="G31" s="149"/>
      <c r="H31" s="149"/>
      <c r="I31" s="146"/>
    </row>
    <row r="32" spans="1:18" x14ac:dyDescent="0.25">
      <c r="A32" s="148" t="s">
        <v>124</v>
      </c>
      <c r="B32" s="184">
        <v>0.08</v>
      </c>
      <c r="C32" s="149">
        <f>B28*B32</f>
        <v>5040</v>
      </c>
      <c r="D32" s="149"/>
      <c r="E32" s="181" t="s">
        <v>239</v>
      </c>
      <c r="F32" s="184">
        <v>0.08</v>
      </c>
      <c r="G32" s="149">
        <f>F32*B28</f>
        <v>5040</v>
      </c>
      <c r="H32" s="149"/>
      <c r="I32" s="146"/>
      <c r="L32" s="2"/>
      <c r="M32" s="2"/>
      <c r="N32" s="2"/>
      <c r="O32" s="2"/>
      <c r="P32" s="2"/>
      <c r="Q32" s="2"/>
    </row>
    <row r="33" spans="1:17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L33" s="2"/>
      <c r="M33" s="2"/>
      <c r="N33" s="2"/>
      <c r="O33" s="2"/>
      <c r="P33" s="2"/>
      <c r="Q33" s="2"/>
    </row>
    <row r="34" spans="1:17" x14ac:dyDescent="0.25">
      <c r="A34" s="148" t="s">
        <v>200</v>
      </c>
      <c r="B34" s="149"/>
      <c r="C34" s="149">
        <f>G16+G17</f>
        <v>18500</v>
      </c>
      <c r="D34" s="149"/>
      <c r="E34" s="148" t="s">
        <v>200</v>
      </c>
      <c r="F34" s="149"/>
      <c r="G34" s="149">
        <f>C34</f>
        <v>18500</v>
      </c>
      <c r="H34" s="149"/>
      <c r="I34" s="146"/>
      <c r="L34" s="2"/>
      <c r="M34" s="2"/>
      <c r="N34" s="2"/>
      <c r="O34" s="2"/>
      <c r="P34" s="2"/>
      <c r="Q34" s="2"/>
    </row>
    <row r="35" spans="1:17" x14ac:dyDescent="0.25">
      <c r="A35" s="153" t="s">
        <v>275</v>
      </c>
      <c r="B35" s="149"/>
      <c r="C35" s="181">
        <v>1000</v>
      </c>
      <c r="D35" s="149"/>
      <c r="E35" s="181" t="s">
        <v>275</v>
      </c>
      <c r="F35" s="149"/>
      <c r="G35" s="181">
        <v>1000</v>
      </c>
      <c r="H35" s="149"/>
      <c r="I35" s="146"/>
      <c r="L35" s="2"/>
      <c r="M35" s="2"/>
      <c r="N35" s="2"/>
      <c r="O35" s="2"/>
      <c r="P35" s="2"/>
      <c r="Q35" s="2"/>
    </row>
    <row r="36" spans="1:17" x14ac:dyDescent="0.25">
      <c r="A36" s="155" t="s">
        <v>302</v>
      </c>
      <c r="B36" s="149"/>
      <c r="C36" s="149">
        <v>10087</v>
      </c>
      <c r="D36" s="149"/>
      <c r="E36" s="155" t="s">
        <v>302</v>
      </c>
      <c r="F36" s="149"/>
      <c r="G36" s="149">
        <f>C36</f>
        <v>10087</v>
      </c>
      <c r="H36" s="149"/>
      <c r="I36" s="146"/>
      <c r="L36" s="2"/>
      <c r="M36" s="2"/>
      <c r="N36" s="2"/>
      <c r="O36" s="2"/>
      <c r="P36" s="2"/>
      <c r="Q36" s="2"/>
    </row>
    <row r="37" spans="1:17" x14ac:dyDescent="0.25">
      <c r="A37" s="45" t="s">
        <v>303</v>
      </c>
      <c r="B37" s="114"/>
      <c r="C37" s="114">
        <v>4000</v>
      </c>
      <c r="D37" s="114"/>
      <c r="E37" s="45" t="s">
        <v>303</v>
      </c>
      <c r="F37" s="114"/>
      <c r="G37" s="114">
        <v>4000</v>
      </c>
      <c r="H37" s="149"/>
      <c r="I37" s="146"/>
      <c r="L37" s="2"/>
      <c r="M37" s="2"/>
      <c r="N37" s="2"/>
      <c r="O37" s="2"/>
      <c r="P37" s="2"/>
      <c r="Q37" s="2"/>
    </row>
    <row r="38" spans="1:17" x14ac:dyDescent="0.25">
      <c r="A38" s="155" t="s">
        <v>304</v>
      </c>
      <c r="B38" s="149"/>
      <c r="C38" s="149">
        <v>33873</v>
      </c>
      <c r="D38" s="149"/>
      <c r="E38" s="149" t="str">
        <f>A38</f>
        <v>PAID ON 12/8/19</v>
      </c>
      <c r="F38" s="149"/>
      <c r="G38" s="149">
        <f>C38</f>
        <v>33873</v>
      </c>
      <c r="H38" s="149"/>
      <c r="I38" s="146"/>
      <c r="L38" s="2"/>
      <c r="M38" s="2"/>
      <c r="N38" s="2"/>
      <c r="O38" s="2"/>
      <c r="P38" s="2"/>
      <c r="Q38" s="2"/>
    </row>
    <row r="39" spans="1:17" x14ac:dyDescent="0.25">
      <c r="A39" s="155"/>
      <c r="B39" s="149"/>
      <c r="C39" s="149"/>
      <c r="D39" s="149"/>
      <c r="E39" s="155"/>
      <c r="F39" s="149"/>
      <c r="G39" s="149"/>
      <c r="H39" s="149"/>
      <c r="I39" s="146"/>
      <c r="L39" s="2"/>
      <c r="M39" s="2"/>
      <c r="N39" s="2"/>
      <c r="O39" s="2"/>
      <c r="P39" s="2"/>
      <c r="Q39" s="2"/>
    </row>
    <row r="40" spans="1:17" x14ac:dyDescent="0.25">
      <c r="A40" s="155"/>
      <c r="B40" s="149"/>
      <c r="C40" s="149"/>
      <c r="D40" s="149"/>
      <c r="E40" s="149"/>
      <c r="F40" s="149"/>
      <c r="G40" s="149"/>
      <c r="H40" s="149"/>
      <c r="I40" s="146"/>
      <c r="L40" s="2"/>
      <c r="M40" s="2"/>
      <c r="N40" s="2"/>
      <c r="O40" s="2"/>
      <c r="P40" s="2"/>
      <c r="Q40" s="2"/>
    </row>
    <row r="41" spans="1:17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L41" s="2"/>
      <c r="M41" s="2"/>
      <c r="N41" s="2"/>
      <c r="O41" s="2"/>
      <c r="P41" s="2"/>
      <c r="Q41" s="2"/>
    </row>
    <row r="42" spans="1:17" x14ac:dyDescent="0.25">
      <c r="A42" s="151" t="s">
        <v>11</v>
      </c>
      <c r="B42" s="178">
        <f>B28+B29+B30+B31-C32</f>
        <v>55160</v>
      </c>
      <c r="C42" s="178">
        <f>SUM(C34:C41)</f>
        <v>67460</v>
      </c>
      <c r="D42" s="178">
        <f>B42-C42</f>
        <v>-12300</v>
      </c>
      <c r="E42" s="178" t="s">
        <v>11</v>
      </c>
      <c r="F42" s="178">
        <f>F28+F29+F30+F31-G32</f>
        <v>39760</v>
      </c>
      <c r="G42" s="178">
        <f>SUM(G34:G41)</f>
        <v>67460</v>
      </c>
      <c r="H42" s="178">
        <f>F42-G42</f>
        <v>-27700</v>
      </c>
      <c r="I42" s="146"/>
      <c r="L42" s="2"/>
      <c r="M42" s="2"/>
      <c r="N42" s="2"/>
      <c r="O42" s="2"/>
      <c r="P42" s="2"/>
      <c r="Q42" s="2"/>
    </row>
    <row r="43" spans="1:17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L43" s="2"/>
      <c r="M43" s="2"/>
      <c r="N43" s="2"/>
      <c r="O43" s="2"/>
      <c r="P43" s="2"/>
      <c r="Q43" s="2"/>
    </row>
    <row r="44" spans="1:17" x14ac:dyDescent="0.25">
      <c r="A44" s="2" t="s">
        <v>32</v>
      </c>
      <c r="B44" s="2"/>
      <c r="C44" s="2" t="s">
        <v>33</v>
      </c>
      <c r="E44" s="2"/>
      <c r="F44" s="2" t="s">
        <v>249</v>
      </c>
      <c r="G44" s="2"/>
      <c r="H44" s="2"/>
      <c r="I44" s="2"/>
      <c r="L44" s="2"/>
      <c r="M44" s="2"/>
      <c r="N44" s="2"/>
      <c r="O44" s="2"/>
      <c r="P44" s="2"/>
      <c r="Q44" s="2"/>
    </row>
    <row r="45" spans="1:17" x14ac:dyDescent="0.25">
      <c r="A45" s="2"/>
      <c r="B45" s="2"/>
      <c r="E45" s="2"/>
      <c r="F45" s="2"/>
      <c r="G45" s="2"/>
      <c r="H45" s="2"/>
      <c r="I45" s="2"/>
      <c r="L45" s="2"/>
      <c r="M45" s="2"/>
      <c r="N45" s="2"/>
      <c r="O45" s="2"/>
      <c r="P45" s="2"/>
      <c r="Q45" s="2"/>
    </row>
    <row r="46" spans="1:17" x14ac:dyDescent="0.25">
      <c r="A46" s="2" t="s">
        <v>305</v>
      </c>
      <c r="B46" s="2"/>
      <c r="C46" s="2" t="s">
        <v>48</v>
      </c>
      <c r="E46" s="2"/>
      <c r="F46" s="2" t="s">
        <v>250</v>
      </c>
      <c r="G46" s="2"/>
      <c r="H46" s="2"/>
      <c r="I46" s="2"/>
      <c r="L46" s="2"/>
      <c r="M46" s="2"/>
      <c r="N46" s="2"/>
      <c r="O46" s="2"/>
      <c r="P46" s="2"/>
      <c r="Q46" s="2"/>
    </row>
    <row r="47" spans="1:17" x14ac:dyDescent="0.25">
      <c r="A47" s="2"/>
      <c r="B47" s="2"/>
      <c r="J47" s="2"/>
      <c r="K47" s="2"/>
      <c r="L47" s="2"/>
      <c r="M47" s="2"/>
      <c r="N47" s="2"/>
      <c r="O47" s="2"/>
      <c r="P47" s="2"/>
      <c r="Q47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0" workbookViewId="0">
      <selection activeCell="K24" sqref="K24"/>
    </sheetView>
  </sheetViews>
  <sheetFormatPr defaultRowHeight="15" x14ac:dyDescent="0.25"/>
  <cols>
    <col min="1" max="1" width="15.28515625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  <c r="K8" s="2"/>
      <c r="L8" s="2"/>
      <c r="M8" s="2"/>
      <c r="N8" s="2"/>
      <c r="O8" s="2"/>
    </row>
    <row r="9" spans="1:15" ht="18.75" x14ac:dyDescent="0.3">
      <c r="A9" s="104"/>
      <c r="B9" s="156"/>
      <c r="C9" s="156"/>
      <c r="D9" s="156"/>
      <c r="E9" s="159" t="s">
        <v>225</v>
      </c>
      <c r="F9" s="157"/>
      <c r="G9" s="157"/>
      <c r="H9" s="104"/>
      <c r="I9" s="2"/>
      <c r="J9" s="2"/>
      <c r="K9" s="2"/>
      <c r="L9" s="2"/>
      <c r="M9" s="2"/>
      <c r="N9" s="2"/>
      <c r="O9" s="2"/>
    </row>
    <row r="10" spans="1:15" ht="18.75" x14ac:dyDescent="0.3">
      <c r="A10" s="107"/>
      <c r="B10" s="160" t="s">
        <v>310</v>
      </c>
      <c r="C10" s="160"/>
      <c r="D10" s="160"/>
      <c r="E10" s="157"/>
      <c r="F10" s="157"/>
      <c r="G10" s="161"/>
      <c r="H10" s="104"/>
      <c r="I10" s="2"/>
      <c r="J10" s="2"/>
      <c r="K10" s="2"/>
      <c r="L10" s="2"/>
      <c r="M10" s="2"/>
      <c r="N10" s="2"/>
      <c r="O10" s="2"/>
    </row>
    <row r="11" spans="1:15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  <c r="K11" s="146"/>
      <c r="L11" s="2"/>
      <c r="M11" s="2"/>
      <c r="N11" s="2"/>
      <c r="O11" s="2"/>
    </row>
    <row r="12" spans="1:15" x14ac:dyDescent="0.25">
      <c r="A12" s="147" t="s">
        <v>46</v>
      </c>
      <c r="B12" s="149">
        <v>1</v>
      </c>
      <c r="C12" s="149"/>
      <c r="D12" s="149"/>
      <c r="E12" s="149">
        <f>AUGUST19!I12:I24</f>
        <v>15400</v>
      </c>
      <c r="F12" s="149">
        <v>12000</v>
      </c>
      <c r="G12" s="149">
        <f>C12+D12+F12+E12</f>
        <v>27400</v>
      </c>
      <c r="H12" s="149">
        <v>12000</v>
      </c>
      <c r="I12" s="149">
        <f>G12-H12</f>
        <v>15400</v>
      </c>
      <c r="J12" s="177"/>
      <c r="K12" s="146"/>
      <c r="L12" s="2"/>
      <c r="M12" s="2"/>
      <c r="N12" s="2"/>
      <c r="O12" s="2"/>
    </row>
    <row r="13" spans="1:15" x14ac:dyDescent="0.25">
      <c r="A13" s="147" t="s">
        <v>130</v>
      </c>
      <c r="B13" s="149">
        <v>2</v>
      </c>
      <c r="C13" s="149"/>
      <c r="D13" s="149"/>
      <c r="E13" s="149">
        <f>AUGUST19!I13:I25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 t="shared" ref="I13:I23" si="1">G13-H13</f>
        <v>0</v>
      </c>
      <c r="J13" s="177"/>
      <c r="K13" s="146"/>
      <c r="L13" s="2"/>
      <c r="M13" s="2"/>
      <c r="N13" s="2"/>
      <c r="O13" s="2"/>
    </row>
    <row r="14" spans="1:15" x14ac:dyDescent="0.25">
      <c r="A14" s="2"/>
      <c r="B14" s="149">
        <v>3</v>
      </c>
      <c r="C14" s="149"/>
      <c r="D14" s="149"/>
      <c r="E14" s="149">
        <f>AUGUST19!I14:I26</f>
        <v>0</v>
      </c>
      <c r="F14" s="149"/>
      <c r="G14" s="149">
        <f t="shared" si="0"/>
        <v>0</v>
      </c>
      <c r="H14" s="149"/>
      <c r="I14" s="149">
        <f t="shared" si="1"/>
        <v>0</v>
      </c>
      <c r="J14" s="177"/>
      <c r="K14" s="146"/>
      <c r="L14" s="2"/>
      <c r="M14" s="2"/>
      <c r="N14" s="2"/>
      <c r="O14" s="2"/>
    </row>
    <row r="15" spans="1:15" x14ac:dyDescent="0.25">
      <c r="A15" s="147"/>
      <c r="B15" s="149">
        <v>4</v>
      </c>
      <c r="C15" s="149"/>
      <c r="D15" s="149"/>
      <c r="E15" s="149">
        <f>AUGUST19!I15:I27</f>
        <v>0</v>
      </c>
      <c r="F15" s="149"/>
      <c r="G15" s="149">
        <f t="shared" si="0"/>
        <v>0</v>
      </c>
      <c r="H15" s="149"/>
      <c r="I15" s="149">
        <f t="shared" si="1"/>
        <v>0</v>
      </c>
      <c r="J15" s="177"/>
      <c r="K15" s="146"/>
      <c r="L15" s="2"/>
      <c r="M15" s="2"/>
      <c r="N15" s="2"/>
      <c r="O15" s="2"/>
    </row>
    <row r="16" spans="1:15" x14ac:dyDescent="0.25">
      <c r="A16" s="147" t="s">
        <v>194</v>
      </c>
      <c r="B16" s="149">
        <v>5</v>
      </c>
      <c r="C16" s="149"/>
      <c r="D16" s="149"/>
      <c r="E16" s="149">
        <f>AUGUST19!I16:I28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si="1"/>
        <v>0</v>
      </c>
      <c r="J16" s="177" t="s">
        <v>45</v>
      </c>
      <c r="K16" s="146"/>
      <c r="L16" s="2"/>
      <c r="M16" s="2"/>
      <c r="N16" s="2"/>
      <c r="O16" s="2"/>
    </row>
    <row r="17" spans="1:15" x14ac:dyDescent="0.25">
      <c r="A17" s="147" t="s">
        <v>167</v>
      </c>
      <c r="B17" s="149">
        <v>6</v>
      </c>
      <c r="C17" s="149"/>
      <c r="D17" s="149"/>
      <c r="E17" s="149">
        <f>AUGUST19!I17:I29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  <c r="K17" s="146"/>
      <c r="L17" s="2"/>
      <c r="M17" s="2"/>
      <c r="N17" s="2"/>
      <c r="O17" s="2"/>
    </row>
    <row r="18" spans="1:15" x14ac:dyDescent="0.25">
      <c r="A18" s="147" t="s">
        <v>195</v>
      </c>
      <c r="B18" s="149">
        <v>7</v>
      </c>
      <c r="C18" s="149"/>
      <c r="D18" s="149"/>
      <c r="E18" s="149">
        <f>AUGUST19!I18:I30</f>
        <v>0</v>
      </c>
      <c r="F18" s="149">
        <v>2500</v>
      </c>
      <c r="G18" s="149">
        <f t="shared" si="0"/>
        <v>2500</v>
      </c>
      <c r="H18" s="149">
        <v>2500</v>
      </c>
      <c r="I18" s="149">
        <f t="shared" si="1"/>
        <v>0</v>
      </c>
      <c r="J18" s="177"/>
      <c r="K18" s="146"/>
      <c r="L18" s="2"/>
      <c r="M18" s="2"/>
      <c r="N18" s="2"/>
      <c r="O18" s="2"/>
    </row>
    <row r="19" spans="1:15" x14ac:dyDescent="0.25">
      <c r="A19" s="147"/>
      <c r="B19" s="149">
        <v>8</v>
      </c>
      <c r="C19" s="149"/>
      <c r="D19" s="149"/>
      <c r="E19" s="149">
        <f>AUGUST19!I19:I31</f>
        <v>0</v>
      </c>
      <c r="F19" s="149"/>
      <c r="G19" s="149">
        <f t="shared" si="0"/>
        <v>0</v>
      </c>
      <c r="H19" s="149"/>
      <c r="I19" s="149"/>
      <c r="J19" s="177"/>
      <c r="K19" s="146"/>
      <c r="L19" s="2"/>
      <c r="M19" s="2"/>
      <c r="N19" s="2"/>
      <c r="O19" s="2"/>
    </row>
    <row r="20" spans="1:15" x14ac:dyDescent="0.25">
      <c r="A20" s="147" t="s">
        <v>199</v>
      </c>
      <c r="B20" s="149">
        <v>9</v>
      </c>
      <c r="C20" s="149"/>
      <c r="D20" s="149"/>
      <c r="E20" s="149">
        <f>AUGUST19!I20:I32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  <c r="K20" s="146"/>
      <c r="L20" s="2"/>
      <c r="M20" s="2"/>
      <c r="N20" s="2"/>
      <c r="O20" s="2"/>
    </row>
    <row r="21" spans="1:15" x14ac:dyDescent="0.25">
      <c r="A21" s="147" t="s">
        <v>299</v>
      </c>
      <c r="B21" s="149">
        <v>10</v>
      </c>
      <c r="C21" s="149"/>
      <c r="D21" s="149"/>
      <c r="E21" s="149">
        <f>AUGUST19!I21:I33</f>
        <v>0</v>
      </c>
      <c r="F21" s="149">
        <v>10000</v>
      </c>
      <c r="G21" s="149">
        <f t="shared" si="0"/>
        <v>10000</v>
      </c>
      <c r="H21" s="149">
        <v>10000</v>
      </c>
      <c r="I21" s="149">
        <f t="shared" si="1"/>
        <v>0</v>
      </c>
      <c r="J21" s="177"/>
      <c r="K21" s="146"/>
      <c r="L21" s="2"/>
      <c r="M21" s="2"/>
      <c r="N21" s="2"/>
      <c r="O21" s="2"/>
    </row>
    <row r="22" spans="1:15" x14ac:dyDescent="0.25">
      <c r="A22" s="147"/>
      <c r="B22" s="149">
        <v>11</v>
      </c>
      <c r="C22" s="149"/>
      <c r="D22" s="149"/>
      <c r="E22" s="149">
        <f>AUGUST19!I22:I34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  <c r="K22" s="146"/>
      <c r="L22" s="2"/>
      <c r="M22" s="2"/>
      <c r="N22" s="2"/>
      <c r="O22" s="2"/>
    </row>
    <row r="23" spans="1:15" x14ac:dyDescent="0.25">
      <c r="A23" s="147"/>
      <c r="B23" s="149">
        <v>12</v>
      </c>
      <c r="C23" s="149"/>
      <c r="D23" s="149"/>
      <c r="E23" s="149">
        <f>AUGUST19!I23:I35</f>
        <v>0</v>
      </c>
      <c r="F23" s="149"/>
      <c r="G23" s="149">
        <f t="shared" si="0"/>
        <v>0</v>
      </c>
      <c r="H23" s="149"/>
      <c r="I23" s="149">
        <f t="shared" si="1"/>
        <v>0</v>
      </c>
      <c r="J23" s="177"/>
      <c r="K23" s="146"/>
      <c r="L23" s="2"/>
      <c r="M23" s="2"/>
      <c r="N23" s="2"/>
      <c r="O23" s="2"/>
    </row>
    <row r="24" spans="1:15" x14ac:dyDescent="0.25">
      <c r="A24" s="150" t="s">
        <v>11</v>
      </c>
      <c r="B24" s="149"/>
      <c r="C24" s="149">
        <f>SUM(C21:C23)</f>
        <v>0</v>
      </c>
      <c r="D24" s="149">
        <f>SUM(D21:D23)</f>
        <v>0</v>
      </c>
      <c r="E24" s="149">
        <f>AUGUST19!I24:I36</f>
        <v>15400</v>
      </c>
      <c r="F24" s="178">
        <f>SUM(F12:F23)</f>
        <v>63000</v>
      </c>
      <c r="G24" s="149">
        <f t="shared" si="0"/>
        <v>78400</v>
      </c>
      <c r="H24" s="178">
        <f>SUM(H12:H23)</f>
        <v>63000</v>
      </c>
      <c r="I24" s="178">
        <f>SUM(I12:I23)</f>
        <v>15400</v>
      </c>
      <c r="J24" s="177"/>
      <c r="K24" s="146"/>
      <c r="L24" s="2"/>
      <c r="M24" s="2"/>
      <c r="N24" s="2"/>
      <c r="O24" s="2"/>
    </row>
    <row r="25" spans="1:15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  <c r="K25" s="146"/>
      <c r="L25" s="2"/>
      <c r="M25" s="2"/>
      <c r="N25" s="2"/>
      <c r="O25" s="2"/>
    </row>
    <row r="26" spans="1:15" ht="18.75" x14ac:dyDescent="0.3">
      <c r="A26" s="165" t="s">
        <v>119</v>
      </c>
      <c r="B26" s="177"/>
      <c r="C26" s="2"/>
      <c r="D26" s="2"/>
      <c r="E26" s="2"/>
      <c r="F26" s="2"/>
      <c r="G26" s="2"/>
      <c r="H26" s="2"/>
      <c r="I26" s="2"/>
      <c r="J26" s="177"/>
      <c r="K26" s="146"/>
      <c r="L26" s="2"/>
      <c r="M26" s="2"/>
      <c r="N26" s="2"/>
      <c r="O26" s="2"/>
    </row>
    <row r="27" spans="1:15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/>
      <c r="K27" s="2"/>
      <c r="L27" s="2"/>
      <c r="M27" s="2"/>
      <c r="N27" s="2"/>
      <c r="O27" s="2"/>
    </row>
    <row r="28" spans="1:15" x14ac:dyDescent="0.25">
      <c r="A28" s="148" t="s">
        <v>309</v>
      </c>
      <c r="B28" s="149">
        <f>F24</f>
        <v>63000</v>
      </c>
      <c r="C28" s="149"/>
      <c r="D28" s="149"/>
      <c r="E28" s="181" t="s">
        <v>309</v>
      </c>
      <c r="F28" s="181">
        <f>H24</f>
        <v>63000</v>
      </c>
      <c r="G28" s="149"/>
      <c r="H28" s="149"/>
      <c r="I28" s="146"/>
      <c r="J28" s="2"/>
      <c r="K28" s="2"/>
      <c r="L28" s="2"/>
      <c r="M28" s="2"/>
      <c r="N28" s="185">
        <f>H24+D24+C24</f>
        <v>63000</v>
      </c>
      <c r="O28" s="2"/>
    </row>
    <row r="29" spans="1:15" x14ac:dyDescent="0.25">
      <c r="A29" s="148" t="s">
        <v>189</v>
      </c>
      <c r="B29" s="149">
        <f>AUGUST19!D42</f>
        <v>-12300</v>
      </c>
      <c r="C29" s="149"/>
      <c r="D29" s="149"/>
      <c r="E29" s="181" t="s">
        <v>189</v>
      </c>
      <c r="F29" s="149">
        <f>AUGUST19!H42</f>
        <v>-27700</v>
      </c>
      <c r="G29" s="149"/>
      <c r="H29" s="149"/>
      <c r="I29" s="146"/>
      <c r="J29" s="2"/>
      <c r="K29" s="2"/>
      <c r="L29" s="2"/>
      <c r="M29" s="2"/>
      <c r="N29" s="2"/>
      <c r="O29" s="2"/>
    </row>
    <row r="30" spans="1:15" x14ac:dyDescent="0.25">
      <c r="A30" s="148" t="s">
        <v>300</v>
      </c>
      <c r="B30" s="149"/>
      <c r="C30" s="149"/>
      <c r="D30" s="149"/>
      <c r="E30" s="148" t="s">
        <v>300</v>
      </c>
      <c r="F30" s="149"/>
      <c r="G30" s="149"/>
      <c r="H30" s="149"/>
      <c r="I30" s="146"/>
      <c r="J30" s="2"/>
      <c r="K30" s="2"/>
      <c r="L30" s="2"/>
      <c r="M30" s="2"/>
      <c r="N30" s="2"/>
      <c r="O30" s="2"/>
    </row>
    <row r="31" spans="1:15" x14ac:dyDescent="0.25">
      <c r="A31" s="148" t="s">
        <v>301</v>
      </c>
      <c r="B31" s="149"/>
      <c r="C31" s="149"/>
      <c r="D31" s="149"/>
      <c r="E31" s="148" t="s">
        <v>301</v>
      </c>
      <c r="F31" s="149"/>
      <c r="G31" s="149"/>
      <c r="H31" s="149"/>
      <c r="I31" s="146"/>
      <c r="J31" s="2"/>
      <c r="K31" s="2"/>
      <c r="L31" s="2"/>
      <c r="M31" s="2"/>
      <c r="N31" s="2"/>
      <c r="O31" s="2"/>
    </row>
    <row r="32" spans="1:15" x14ac:dyDescent="0.25">
      <c r="A32" s="148" t="s">
        <v>124</v>
      </c>
      <c r="B32" s="184">
        <v>0.08</v>
      </c>
      <c r="C32" s="149">
        <f>B28*B32</f>
        <v>5040</v>
      </c>
      <c r="D32" s="149"/>
      <c r="E32" s="181" t="s">
        <v>239</v>
      </c>
      <c r="F32" s="184">
        <v>0.08</v>
      </c>
      <c r="G32" s="149">
        <f>F32*B28</f>
        <v>5040</v>
      </c>
      <c r="H32" s="149"/>
      <c r="I32" s="146"/>
      <c r="J32" s="2"/>
      <c r="K32" s="2"/>
      <c r="L32" s="2"/>
      <c r="M32" s="2"/>
      <c r="N32" s="2"/>
      <c r="O32" s="2"/>
    </row>
    <row r="33" spans="1:15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J33" s="2"/>
      <c r="K33" s="2"/>
      <c r="L33" s="2"/>
      <c r="M33" s="2"/>
      <c r="N33" s="2"/>
      <c r="O33" s="2"/>
    </row>
    <row r="34" spans="1:15" x14ac:dyDescent="0.25">
      <c r="A34" s="148" t="s">
        <v>200</v>
      </c>
      <c r="B34" s="149"/>
      <c r="C34" s="149">
        <f>G16+G17</f>
        <v>18500</v>
      </c>
      <c r="D34" s="149"/>
      <c r="E34" s="148" t="s">
        <v>200</v>
      </c>
      <c r="F34" s="149"/>
      <c r="G34" s="149">
        <f>C34</f>
        <v>18500</v>
      </c>
      <c r="H34" s="149"/>
      <c r="I34" s="146"/>
      <c r="J34" s="2"/>
      <c r="K34" s="2"/>
      <c r="L34" s="2"/>
      <c r="M34" s="2"/>
      <c r="N34" s="2"/>
      <c r="O34" s="2"/>
    </row>
    <row r="35" spans="1:15" x14ac:dyDescent="0.25">
      <c r="A35" s="153" t="s">
        <v>275</v>
      </c>
      <c r="B35" s="149"/>
      <c r="C35" s="181">
        <v>1000</v>
      </c>
      <c r="D35" s="149"/>
      <c r="E35" s="181" t="s">
        <v>275</v>
      </c>
      <c r="F35" s="149"/>
      <c r="G35" s="181">
        <f>C35</f>
        <v>1000</v>
      </c>
      <c r="H35" s="149"/>
      <c r="I35" s="146"/>
      <c r="J35" s="2"/>
      <c r="K35" s="2"/>
      <c r="L35" s="2"/>
      <c r="M35" s="2"/>
      <c r="N35" s="2"/>
      <c r="O35" s="2"/>
    </row>
    <row r="36" spans="1:15" x14ac:dyDescent="0.25">
      <c r="A36" s="155" t="s">
        <v>306</v>
      </c>
      <c r="B36" s="149"/>
      <c r="C36" s="149">
        <v>2091</v>
      </c>
      <c r="D36" s="149"/>
      <c r="E36" s="155" t="s">
        <v>306</v>
      </c>
      <c r="F36" s="149"/>
      <c r="G36" s="149">
        <v>2091</v>
      </c>
      <c r="H36" s="149"/>
      <c r="I36" s="146"/>
      <c r="J36" s="2"/>
      <c r="K36" s="2"/>
      <c r="L36" s="2"/>
      <c r="M36" s="2"/>
      <c r="N36" s="2"/>
      <c r="O36" s="2"/>
    </row>
    <row r="37" spans="1:15" x14ac:dyDescent="0.25">
      <c r="A37" s="45" t="s">
        <v>307</v>
      </c>
      <c r="B37" s="114"/>
      <c r="C37" s="114">
        <v>34369</v>
      </c>
      <c r="D37" s="114"/>
      <c r="E37" s="45" t="s">
        <v>307</v>
      </c>
      <c r="F37" s="114"/>
      <c r="G37" s="114">
        <v>34369</v>
      </c>
      <c r="H37" s="149"/>
      <c r="I37" s="146"/>
      <c r="J37" s="2"/>
      <c r="K37" s="2"/>
      <c r="L37" s="2"/>
      <c r="M37" s="2"/>
      <c r="N37" s="2"/>
      <c r="O37" s="2"/>
    </row>
    <row r="38" spans="1:15" x14ac:dyDescent="0.25">
      <c r="A38" s="155" t="s">
        <v>308</v>
      </c>
      <c r="B38" s="149"/>
      <c r="C38" s="149">
        <v>3056</v>
      </c>
      <c r="D38" s="149"/>
      <c r="E38" s="155" t="s">
        <v>308</v>
      </c>
      <c r="F38" s="149"/>
      <c r="G38" s="149">
        <v>3056</v>
      </c>
      <c r="H38" s="149"/>
      <c r="I38" s="146"/>
      <c r="J38" s="2"/>
      <c r="K38" s="2"/>
      <c r="L38" s="2"/>
      <c r="M38" s="2"/>
      <c r="N38" s="2"/>
      <c r="O38" s="2"/>
    </row>
    <row r="39" spans="1:15" x14ac:dyDescent="0.25">
      <c r="A39" s="155"/>
      <c r="B39" s="149"/>
      <c r="C39" s="149"/>
      <c r="D39" s="149"/>
      <c r="E39" s="155"/>
      <c r="F39" s="149"/>
      <c r="G39" s="149"/>
      <c r="H39" s="149"/>
      <c r="I39" s="146"/>
      <c r="J39" s="2"/>
      <c r="K39" s="2"/>
      <c r="L39" s="2"/>
      <c r="M39" s="2"/>
      <c r="N39" s="2"/>
      <c r="O39" s="2"/>
    </row>
    <row r="40" spans="1:15" x14ac:dyDescent="0.25">
      <c r="A40" s="155"/>
      <c r="B40" s="149"/>
      <c r="C40" s="149"/>
      <c r="D40" s="149"/>
      <c r="E40" s="149"/>
      <c r="F40" s="149"/>
      <c r="G40" s="149"/>
      <c r="H40" s="149"/>
      <c r="I40" s="146"/>
      <c r="J40" s="2"/>
      <c r="K40" s="2"/>
      <c r="L40" s="2"/>
      <c r="M40" s="2"/>
      <c r="N40" s="2"/>
      <c r="O40" s="2"/>
    </row>
    <row r="41" spans="1:15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J41" s="2"/>
      <c r="K41" s="2"/>
      <c r="L41" s="2"/>
      <c r="M41" s="2"/>
      <c r="N41" s="2"/>
      <c r="O41" s="2"/>
    </row>
    <row r="42" spans="1:15" x14ac:dyDescent="0.25">
      <c r="A42" s="151" t="s">
        <v>11</v>
      </c>
      <c r="B42" s="178">
        <f>B28+B29+B30+B31-C32</f>
        <v>45660</v>
      </c>
      <c r="C42" s="178">
        <f>SUM(C34:C41)</f>
        <v>59016</v>
      </c>
      <c r="D42" s="178">
        <f>B42-C42</f>
        <v>-13356</v>
      </c>
      <c r="E42" s="178" t="s">
        <v>11</v>
      </c>
      <c r="F42" s="178">
        <f>F28+F29+F30+F31-G32</f>
        <v>30260</v>
      </c>
      <c r="G42" s="178">
        <f>SUM(G34:G41)</f>
        <v>59016</v>
      </c>
      <c r="H42" s="178">
        <f>F42-G42</f>
        <v>-28756</v>
      </c>
      <c r="I42" s="146"/>
      <c r="J42" s="2"/>
      <c r="K42" s="2"/>
      <c r="L42" s="2"/>
      <c r="M42" s="2"/>
      <c r="N42" s="2"/>
      <c r="O42" s="2"/>
    </row>
    <row r="43" spans="1:15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J43" s="2"/>
      <c r="K43" s="2"/>
      <c r="L43" s="2"/>
      <c r="M43" s="2"/>
      <c r="N43" s="2"/>
      <c r="O43" s="2"/>
    </row>
    <row r="44" spans="1:15" x14ac:dyDescent="0.25">
      <c r="A44" s="2" t="s">
        <v>32</v>
      </c>
      <c r="B44" s="2"/>
      <c r="C44" s="2" t="s">
        <v>33</v>
      </c>
      <c r="D44" s="2"/>
      <c r="E44" s="2"/>
      <c r="F44" s="2" t="s">
        <v>249</v>
      </c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 t="s">
        <v>305</v>
      </c>
      <c r="B46" s="2"/>
      <c r="C46" s="2" t="s">
        <v>48</v>
      </c>
      <c r="D46" s="2"/>
      <c r="E46" s="2"/>
      <c r="F46" s="2" t="s">
        <v>250</v>
      </c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47"/>
  <sheetViews>
    <sheetView topLeftCell="B6" workbookViewId="0">
      <selection activeCell="J42" sqref="J42"/>
    </sheetView>
  </sheetViews>
  <sheetFormatPr defaultRowHeight="15" x14ac:dyDescent="0.25"/>
  <cols>
    <col min="1" max="1" width="13.140625" customWidth="1"/>
    <col min="2" max="7" width="9.140625" customWidth="1"/>
  </cols>
  <sheetData>
    <row r="8" spans="1:10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</row>
    <row r="9" spans="1:10" ht="18.75" x14ac:dyDescent="0.3">
      <c r="A9" s="104"/>
      <c r="B9" s="156"/>
      <c r="C9" s="156"/>
      <c r="D9" s="156"/>
      <c r="E9" s="159" t="s">
        <v>225</v>
      </c>
      <c r="F9" s="157"/>
      <c r="G9" s="157"/>
      <c r="H9" s="104"/>
      <c r="I9" s="2"/>
      <c r="J9" s="2"/>
    </row>
    <row r="10" spans="1:10" ht="18.75" x14ac:dyDescent="0.3">
      <c r="A10" s="107"/>
      <c r="B10" s="160" t="s">
        <v>312</v>
      </c>
      <c r="C10" s="160"/>
      <c r="D10" s="160"/>
      <c r="E10" s="157"/>
      <c r="F10" s="157"/>
      <c r="G10" s="161"/>
      <c r="H10" s="104"/>
      <c r="I10" s="2"/>
      <c r="J10" s="2"/>
    </row>
    <row r="11" spans="1:10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</row>
    <row r="12" spans="1:10" x14ac:dyDescent="0.25">
      <c r="A12" s="147" t="s">
        <v>46</v>
      </c>
      <c r="B12" s="149">
        <v>1</v>
      </c>
      <c r="C12" s="149"/>
      <c r="D12" s="149"/>
      <c r="E12" s="149">
        <f>'SEPTEMBER 19'!I12:I24</f>
        <v>15400</v>
      </c>
      <c r="F12" s="149">
        <v>12000</v>
      </c>
      <c r="G12" s="149">
        <f>C12+D12+F12+E12</f>
        <v>27400</v>
      </c>
      <c r="H12" s="149">
        <f>12000+12000</f>
        <v>24000</v>
      </c>
      <c r="I12" s="149">
        <f>G12-H12</f>
        <v>3400</v>
      </c>
      <c r="J12" s="177"/>
    </row>
    <row r="13" spans="1:10" x14ac:dyDescent="0.25">
      <c r="A13" s="147" t="s">
        <v>130</v>
      </c>
      <c r="B13" s="149">
        <v>2</v>
      </c>
      <c r="C13" s="149"/>
      <c r="D13" s="149"/>
      <c r="E13" s="149">
        <f>'SEPTEMBER 19'!I13:I25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 t="shared" ref="I13:I23" si="1">G13-H13</f>
        <v>0</v>
      </c>
      <c r="J13" s="177"/>
    </row>
    <row r="14" spans="1:10" x14ac:dyDescent="0.25">
      <c r="A14" s="2"/>
      <c r="B14" s="149">
        <v>3</v>
      </c>
      <c r="C14" s="149"/>
      <c r="D14" s="149"/>
      <c r="E14" s="149">
        <f>'SEPTEMBER 19'!I14:I26</f>
        <v>0</v>
      </c>
      <c r="F14" s="149"/>
      <c r="G14" s="149">
        <f t="shared" si="0"/>
        <v>0</v>
      </c>
      <c r="H14" s="149"/>
      <c r="I14" s="149">
        <f t="shared" si="1"/>
        <v>0</v>
      </c>
      <c r="J14" s="177"/>
    </row>
    <row r="15" spans="1:10" x14ac:dyDescent="0.25">
      <c r="A15" s="147"/>
      <c r="B15" s="149">
        <v>4</v>
      </c>
      <c r="C15" s="149"/>
      <c r="D15" s="149"/>
      <c r="E15" s="149">
        <f>'SEPTEMBER 19'!I15:I27</f>
        <v>0</v>
      </c>
      <c r="F15" s="149"/>
      <c r="G15" s="149">
        <f t="shared" si="0"/>
        <v>0</v>
      </c>
      <c r="H15" s="149"/>
      <c r="I15" s="149">
        <f t="shared" si="1"/>
        <v>0</v>
      </c>
      <c r="J15" s="177"/>
    </row>
    <row r="16" spans="1:10" x14ac:dyDescent="0.25">
      <c r="A16" s="147" t="s">
        <v>194</v>
      </c>
      <c r="B16" s="149">
        <v>5</v>
      </c>
      <c r="C16" s="149"/>
      <c r="D16" s="149"/>
      <c r="E16" s="149">
        <f>'SEPTEMBER 19'!I16:I28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si="1"/>
        <v>0</v>
      </c>
      <c r="J16" s="177" t="s">
        <v>45</v>
      </c>
    </row>
    <row r="17" spans="1:10" x14ac:dyDescent="0.25">
      <c r="A17" s="147" t="s">
        <v>167</v>
      </c>
      <c r="B17" s="149">
        <v>6</v>
      </c>
      <c r="C17" s="149"/>
      <c r="D17" s="149"/>
      <c r="E17" s="149">
        <f>'SEPTEMBER 19'!I17:I29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</row>
    <row r="18" spans="1:10" x14ac:dyDescent="0.25">
      <c r="A18" s="147" t="s">
        <v>195</v>
      </c>
      <c r="B18" s="149">
        <v>7</v>
      </c>
      <c r="C18" s="149"/>
      <c r="D18" s="149"/>
      <c r="E18" s="149">
        <f>'SEPTEMBER 19'!I18:I30</f>
        <v>0</v>
      </c>
      <c r="F18" s="149">
        <v>2500</v>
      </c>
      <c r="G18" s="149">
        <f t="shared" si="0"/>
        <v>2500</v>
      </c>
      <c r="H18" s="149">
        <v>2500</v>
      </c>
      <c r="I18" s="149">
        <f t="shared" si="1"/>
        <v>0</v>
      </c>
      <c r="J18" s="177"/>
    </row>
    <row r="19" spans="1:10" x14ac:dyDescent="0.25">
      <c r="A19" s="147"/>
      <c r="B19" s="149">
        <v>8</v>
      </c>
      <c r="C19" s="149"/>
      <c r="D19" s="149"/>
      <c r="E19" s="149">
        <f>'SEPTEMBER 19'!I19:I31</f>
        <v>0</v>
      </c>
      <c r="F19" s="149"/>
      <c r="G19" s="149">
        <f t="shared" si="0"/>
        <v>0</v>
      </c>
      <c r="H19" s="149"/>
      <c r="I19" s="149"/>
      <c r="J19" s="177"/>
    </row>
    <row r="20" spans="1:10" x14ac:dyDescent="0.25">
      <c r="A20" s="147" t="s">
        <v>199</v>
      </c>
      <c r="B20" s="149">
        <v>9</v>
      </c>
      <c r="C20" s="149"/>
      <c r="D20" s="149"/>
      <c r="E20" s="149">
        <f>'SEPTEMBER 19'!I20:I32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</row>
    <row r="21" spans="1:10" x14ac:dyDescent="0.25">
      <c r="A21" s="147" t="s">
        <v>299</v>
      </c>
      <c r="B21" s="149">
        <v>10</v>
      </c>
      <c r="C21" s="149"/>
      <c r="D21" s="149"/>
      <c r="E21" s="149">
        <f>'SEPTEMBER 19'!I21:I33</f>
        <v>0</v>
      </c>
      <c r="F21" s="149">
        <v>10000</v>
      </c>
      <c r="G21" s="149">
        <f t="shared" si="0"/>
        <v>10000</v>
      </c>
      <c r="H21" s="149">
        <v>10000</v>
      </c>
      <c r="I21" s="149">
        <f t="shared" si="1"/>
        <v>0</v>
      </c>
      <c r="J21" s="177"/>
    </row>
    <row r="22" spans="1:10" x14ac:dyDescent="0.25">
      <c r="A22" s="147"/>
      <c r="B22" s="149">
        <v>11</v>
      </c>
      <c r="C22" s="149"/>
      <c r="D22" s="149"/>
      <c r="E22" s="149">
        <f>'SEPTEMBER 19'!I22:I34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</row>
    <row r="23" spans="1:10" x14ac:dyDescent="0.25">
      <c r="A23" s="147"/>
      <c r="B23" s="149">
        <v>12</v>
      </c>
      <c r="C23" s="149"/>
      <c r="D23" s="149"/>
      <c r="E23" s="149">
        <f>'SEPTEMBER 19'!I23:I35</f>
        <v>0</v>
      </c>
      <c r="F23" s="149"/>
      <c r="G23" s="149">
        <f t="shared" si="0"/>
        <v>0</v>
      </c>
      <c r="H23" s="149"/>
      <c r="I23" s="149">
        <f t="shared" si="1"/>
        <v>0</v>
      </c>
      <c r="J23" s="177"/>
    </row>
    <row r="24" spans="1:10" x14ac:dyDescent="0.25">
      <c r="A24" s="150" t="s">
        <v>11</v>
      </c>
      <c r="B24" s="149"/>
      <c r="C24" s="149">
        <f>SUM(C21:C23)</f>
        <v>0</v>
      </c>
      <c r="D24" s="149">
        <f>SUM(D21:D23)</f>
        <v>0</v>
      </c>
      <c r="E24" s="149">
        <f>'SEPTEMBER 19'!I24:I36</f>
        <v>15400</v>
      </c>
      <c r="F24" s="178">
        <f>SUM(F12:F23)</f>
        <v>63000</v>
      </c>
      <c r="G24" s="149">
        <f t="shared" si="0"/>
        <v>78400</v>
      </c>
      <c r="H24" s="178">
        <f>SUM(H12:H23)</f>
        <v>75000</v>
      </c>
      <c r="I24" s="178">
        <f>SUM(I12:I23)</f>
        <v>3400</v>
      </c>
      <c r="J24" s="177"/>
    </row>
    <row r="25" spans="1:10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</row>
    <row r="26" spans="1:10" ht="18.75" x14ac:dyDescent="0.3">
      <c r="A26" s="165" t="s">
        <v>119</v>
      </c>
      <c r="B26" s="177"/>
      <c r="C26" s="2"/>
      <c r="D26" s="2"/>
      <c r="E26" s="2"/>
      <c r="F26" s="2"/>
      <c r="G26" s="2"/>
      <c r="H26" s="2"/>
      <c r="I26" s="2"/>
      <c r="J26" s="177"/>
    </row>
    <row r="27" spans="1:10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/>
    </row>
    <row r="28" spans="1:10" x14ac:dyDescent="0.25">
      <c r="A28" s="148" t="s">
        <v>311</v>
      </c>
      <c r="B28" s="149">
        <f>F24</f>
        <v>63000</v>
      </c>
      <c r="C28" s="149"/>
      <c r="D28" s="149"/>
      <c r="E28" s="181" t="s">
        <v>311</v>
      </c>
      <c r="F28" s="181">
        <f>H24</f>
        <v>75000</v>
      </c>
      <c r="G28" s="149"/>
      <c r="H28" s="149"/>
      <c r="I28" s="146"/>
      <c r="J28" s="2"/>
    </row>
    <row r="29" spans="1:10" x14ac:dyDescent="0.25">
      <c r="A29" s="148" t="s">
        <v>189</v>
      </c>
      <c r="B29" s="149">
        <f>'SEPTEMBER 19'!D42</f>
        <v>-13356</v>
      </c>
      <c r="C29" s="149"/>
      <c r="D29" s="149"/>
      <c r="E29" s="181" t="s">
        <v>189</v>
      </c>
      <c r="F29" s="149">
        <f>'SEPTEMBER 19'!H42</f>
        <v>-28756</v>
      </c>
      <c r="G29" s="149"/>
      <c r="H29" s="149"/>
      <c r="I29" s="146"/>
      <c r="J29" s="2"/>
    </row>
    <row r="30" spans="1:10" x14ac:dyDescent="0.25">
      <c r="A30" s="148" t="s">
        <v>300</v>
      </c>
      <c r="B30" s="149"/>
      <c r="C30" s="149"/>
      <c r="D30" s="149"/>
      <c r="E30" s="148" t="s">
        <v>300</v>
      </c>
      <c r="F30" s="149"/>
      <c r="G30" s="149"/>
      <c r="H30" s="149"/>
      <c r="I30" s="146"/>
      <c r="J30" s="2"/>
    </row>
    <row r="31" spans="1:10" x14ac:dyDescent="0.25">
      <c r="A31" s="148" t="s">
        <v>301</v>
      </c>
      <c r="B31" s="149"/>
      <c r="C31" s="149"/>
      <c r="D31" s="149"/>
      <c r="E31" s="148" t="s">
        <v>301</v>
      </c>
      <c r="F31" s="149"/>
      <c r="G31" s="149"/>
      <c r="H31" s="149"/>
      <c r="I31" s="146"/>
      <c r="J31" s="2"/>
    </row>
    <row r="32" spans="1:10" x14ac:dyDescent="0.25">
      <c r="A32" s="148" t="s">
        <v>124</v>
      </c>
      <c r="B32" s="184">
        <v>0.08</v>
      </c>
      <c r="C32" s="149">
        <f>B28*B32</f>
        <v>5040</v>
      </c>
      <c r="D32" s="149"/>
      <c r="E32" s="181" t="s">
        <v>239</v>
      </c>
      <c r="F32" s="184">
        <v>0.08</v>
      </c>
      <c r="G32" s="149">
        <f>F32*B28</f>
        <v>5040</v>
      </c>
      <c r="H32" s="149"/>
      <c r="I32" s="146"/>
      <c r="J32" s="2"/>
    </row>
    <row r="33" spans="1:10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J33" s="2"/>
    </row>
    <row r="34" spans="1:10" x14ac:dyDescent="0.25">
      <c r="A34" s="148" t="s">
        <v>200</v>
      </c>
      <c r="B34" s="149"/>
      <c r="C34" s="149">
        <f>G16+G17</f>
        <v>18500</v>
      </c>
      <c r="D34" s="149"/>
      <c r="E34" s="148" t="s">
        <v>200</v>
      </c>
      <c r="F34" s="149"/>
      <c r="G34" s="149">
        <f>C34</f>
        <v>18500</v>
      </c>
      <c r="H34" s="149"/>
      <c r="I34" s="146"/>
      <c r="J34" s="2"/>
    </row>
    <row r="35" spans="1:10" x14ac:dyDescent="0.25">
      <c r="A35" s="153" t="s">
        <v>275</v>
      </c>
      <c r="B35" s="149"/>
      <c r="C35" s="181">
        <v>1600</v>
      </c>
      <c r="D35" s="149"/>
      <c r="E35" s="181" t="s">
        <v>275</v>
      </c>
      <c r="F35" s="149"/>
      <c r="G35" s="181">
        <f>C35</f>
        <v>1600</v>
      </c>
      <c r="H35" s="149"/>
      <c r="I35" s="146"/>
      <c r="J35" s="2"/>
    </row>
    <row r="36" spans="1:10" x14ac:dyDescent="0.25">
      <c r="A36" s="155" t="s">
        <v>313</v>
      </c>
      <c r="B36" s="149"/>
      <c r="C36" s="149">
        <v>33404</v>
      </c>
      <c r="D36" s="149"/>
      <c r="E36" s="155" t="s">
        <v>313</v>
      </c>
      <c r="F36" s="149"/>
      <c r="G36" s="149">
        <v>33404</v>
      </c>
      <c r="H36" s="149"/>
      <c r="I36" s="146"/>
      <c r="J36" s="2"/>
    </row>
    <row r="37" spans="1:10" x14ac:dyDescent="0.25">
      <c r="A37" s="45"/>
      <c r="B37" s="114"/>
      <c r="C37" s="114"/>
      <c r="D37" s="114"/>
      <c r="E37" s="45"/>
      <c r="F37" s="114"/>
      <c r="G37" s="114"/>
      <c r="H37" s="149"/>
      <c r="I37" s="146"/>
      <c r="J37" s="2"/>
    </row>
    <row r="38" spans="1:10" x14ac:dyDescent="0.25">
      <c r="A38" s="155"/>
      <c r="B38" s="149"/>
      <c r="C38" s="149"/>
      <c r="D38" s="149"/>
      <c r="E38" s="155"/>
      <c r="F38" s="149"/>
      <c r="G38" s="149"/>
      <c r="H38" s="149"/>
      <c r="I38" s="146"/>
      <c r="J38" s="2"/>
    </row>
    <row r="39" spans="1:10" x14ac:dyDescent="0.25">
      <c r="A39" s="155"/>
      <c r="B39" s="149"/>
      <c r="C39" s="149"/>
      <c r="D39" s="149"/>
      <c r="E39" s="155"/>
      <c r="F39" s="149"/>
      <c r="G39" s="149"/>
      <c r="H39" s="149"/>
      <c r="I39" s="146"/>
      <c r="J39" s="2"/>
    </row>
    <row r="40" spans="1:10" x14ac:dyDescent="0.25">
      <c r="A40" s="155"/>
      <c r="B40" s="149"/>
      <c r="C40" s="149"/>
      <c r="D40" s="149"/>
      <c r="E40" s="149"/>
      <c r="F40" s="149"/>
      <c r="G40" s="149"/>
      <c r="H40" s="149"/>
      <c r="I40" s="146"/>
      <c r="J40" s="2"/>
    </row>
    <row r="41" spans="1:10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J41" s="2"/>
    </row>
    <row r="42" spans="1:10" x14ac:dyDescent="0.25">
      <c r="A42" s="151" t="s">
        <v>11</v>
      </c>
      <c r="B42" s="178">
        <f>B28+B29+B30+B31-C32</f>
        <v>44604</v>
      </c>
      <c r="C42" s="178">
        <f>SUM(C34:C41)</f>
        <v>53504</v>
      </c>
      <c r="D42" s="178">
        <f>B42-C42</f>
        <v>-8900</v>
      </c>
      <c r="E42" s="178" t="s">
        <v>11</v>
      </c>
      <c r="F42" s="178">
        <f>F28+F29+F30+F31-G32</f>
        <v>41204</v>
      </c>
      <c r="G42" s="178">
        <f>SUM(G34:G41)</f>
        <v>53504</v>
      </c>
      <c r="H42" s="178">
        <f>F42-G42</f>
        <v>-12300</v>
      </c>
      <c r="I42" s="146"/>
      <c r="J42" s="2"/>
    </row>
    <row r="43" spans="1:10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J43" s="2"/>
    </row>
    <row r="44" spans="1:10" x14ac:dyDescent="0.25">
      <c r="A44" s="2" t="s">
        <v>32</v>
      </c>
      <c r="B44" s="2"/>
      <c r="C44" s="2" t="s">
        <v>33</v>
      </c>
      <c r="D44" s="2"/>
      <c r="E44" s="2"/>
      <c r="F44" s="2" t="s">
        <v>249</v>
      </c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 t="s">
        <v>305</v>
      </c>
      <c r="B46" s="2"/>
      <c r="C46" s="2" t="s">
        <v>48</v>
      </c>
      <c r="D46" s="2"/>
      <c r="E46" s="2"/>
      <c r="F46" s="2" t="s">
        <v>250</v>
      </c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7" workbookViewId="0">
      <selection activeCell="N34" sqref="N34"/>
    </sheetView>
  </sheetViews>
  <sheetFormatPr defaultRowHeight="15" x14ac:dyDescent="0.25"/>
  <cols>
    <col min="1" max="1" width="15.5703125" customWidth="1"/>
  </cols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  <c r="K8" s="2"/>
      <c r="L8" s="2"/>
      <c r="M8" s="2"/>
    </row>
    <row r="9" spans="1:13" ht="18.75" x14ac:dyDescent="0.3">
      <c r="A9" s="104"/>
      <c r="B9" s="156"/>
      <c r="C9" s="156"/>
      <c r="D9" s="156"/>
      <c r="E9" s="159" t="s">
        <v>225</v>
      </c>
      <c r="F9" s="157"/>
      <c r="G9" s="157"/>
      <c r="H9" s="104"/>
      <c r="I9" s="2"/>
      <c r="J9" s="2"/>
      <c r="K9" s="2"/>
      <c r="L9" s="2"/>
      <c r="M9" s="2"/>
    </row>
    <row r="10" spans="1:13" ht="18.75" x14ac:dyDescent="0.3">
      <c r="A10" s="107"/>
      <c r="B10" s="160" t="s">
        <v>315</v>
      </c>
      <c r="C10" s="160"/>
      <c r="D10" s="160"/>
      <c r="E10" s="157"/>
      <c r="F10" s="157"/>
      <c r="G10" s="161"/>
      <c r="H10" s="104"/>
      <c r="I10" s="2"/>
      <c r="J10" s="2"/>
      <c r="K10" s="2"/>
      <c r="L10" s="2"/>
      <c r="M10" s="2"/>
    </row>
    <row r="11" spans="1:13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  <c r="K11" s="2"/>
      <c r="L11" s="2"/>
      <c r="M11" s="2"/>
    </row>
    <row r="12" spans="1:13" x14ac:dyDescent="0.25">
      <c r="A12" s="147" t="s">
        <v>46</v>
      </c>
      <c r="B12" s="149">
        <v>1</v>
      </c>
      <c r="C12" s="149"/>
      <c r="D12" s="149"/>
      <c r="E12" s="149">
        <f>'OCTOBER 19'!I12:I23</f>
        <v>3400</v>
      </c>
      <c r="F12" s="149">
        <v>12000</v>
      </c>
      <c r="G12" s="149">
        <f>C12+D12+F12+E12</f>
        <v>15400</v>
      </c>
      <c r="H12" s="149"/>
      <c r="I12" s="149">
        <f>G12-H12</f>
        <v>15400</v>
      </c>
      <c r="J12" s="177"/>
      <c r="K12" s="2"/>
      <c r="L12" s="2"/>
      <c r="M12" s="2"/>
    </row>
    <row r="13" spans="1:13" x14ac:dyDescent="0.25">
      <c r="A13" s="147" t="s">
        <v>130</v>
      </c>
      <c r="B13" s="149">
        <v>2</v>
      </c>
      <c r="C13" s="149"/>
      <c r="D13" s="149"/>
      <c r="E13" s="149">
        <f>'OCTOBER 19'!I13:I24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 t="shared" ref="I13:I23" si="1">G13-H13</f>
        <v>0</v>
      </c>
      <c r="J13" s="177"/>
      <c r="K13" s="2"/>
      <c r="L13" s="2"/>
      <c r="M13" s="2"/>
    </row>
    <row r="14" spans="1:13" x14ac:dyDescent="0.25">
      <c r="A14" s="2"/>
      <c r="B14" s="149">
        <v>3</v>
      </c>
      <c r="C14" s="149"/>
      <c r="D14" s="149"/>
      <c r="E14" s="149">
        <f>'OCTOBER 19'!I14:I25</f>
        <v>0</v>
      </c>
      <c r="F14" s="149"/>
      <c r="G14" s="149">
        <f t="shared" si="0"/>
        <v>0</v>
      </c>
      <c r="H14" s="149"/>
      <c r="I14" s="149">
        <f t="shared" si="1"/>
        <v>0</v>
      </c>
      <c r="J14" s="177"/>
      <c r="K14" s="2"/>
      <c r="L14" s="2"/>
      <c r="M14" s="2"/>
    </row>
    <row r="15" spans="1:13" x14ac:dyDescent="0.25">
      <c r="A15" s="147"/>
      <c r="B15" s="149">
        <v>4</v>
      </c>
      <c r="C15" s="149"/>
      <c r="D15" s="149"/>
      <c r="E15" s="149">
        <f>'OCTOBER 19'!I15:I26</f>
        <v>0</v>
      </c>
      <c r="F15" s="149"/>
      <c r="G15" s="149">
        <f t="shared" si="0"/>
        <v>0</v>
      </c>
      <c r="H15" s="149"/>
      <c r="I15" s="149">
        <f t="shared" si="1"/>
        <v>0</v>
      </c>
      <c r="J15" s="177"/>
      <c r="K15" s="2"/>
      <c r="L15" s="2"/>
      <c r="M15" s="2"/>
    </row>
    <row r="16" spans="1:13" x14ac:dyDescent="0.25">
      <c r="A16" s="147" t="s">
        <v>194</v>
      </c>
      <c r="B16" s="149">
        <v>5</v>
      </c>
      <c r="C16" s="149"/>
      <c r="D16" s="149"/>
      <c r="E16" s="149">
        <f>'OCTOBER 19'!I16:I27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si="1"/>
        <v>0</v>
      </c>
      <c r="J16" s="177" t="s">
        <v>45</v>
      </c>
      <c r="K16" s="2"/>
      <c r="L16" s="2"/>
      <c r="M16" s="2"/>
    </row>
    <row r="17" spans="1:13" x14ac:dyDescent="0.25">
      <c r="A17" s="147" t="s">
        <v>167</v>
      </c>
      <c r="B17" s="149">
        <v>6</v>
      </c>
      <c r="C17" s="149"/>
      <c r="D17" s="149"/>
      <c r="E17" s="149">
        <f>'OCTOBER 19'!I17:I28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  <c r="K17" s="2"/>
      <c r="L17" s="2"/>
      <c r="M17" s="2"/>
    </row>
    <row r="18" spans="1:13" x14ac:dyDescent="0.25">
      <c r="A18" s="147" t="s">
        <v>195</v>
      </c>
      <c r="B18" s="149">
        <v>7</v>
      </c>
      <c r="C18" s="149"/>
      <c r="D18" s="149"/>
      <c r="E18" s="149">
        <f>'OCTOBER 19'!I18:I29</f>
        <v>0</v>
      </c>
      <c r="F18" s="149">
        <v>2500</v>
      </c>
      <c r="G18" s="149">
        <f t="shared" si="0"/>
        <v>2500</v>
      </c>
      <c r="H18" s="149">
        <v>2500</v>
      </c>
      <c r="I18" s="149">
        <f t="shared" si="1"/>
        <v>0</v>
      </c>
      <c r="J18" s="177"/>
      <c r="K18" s="2"/>
      <c r="L18" s="2"/>
      <c r="M18" s="2"/>
    </row>
    <row r="19" spans="1:13" x14ac:dyDescent="0.25">
      <c r="A19" s="147"/>
      <c r="B19" s="149">
        <v>8</v>
      </c>
      <c r="C19" s="149"/>
      <c r="D19" s="149"/>
      <c r="E19" s="149">
        <f>'OCTOBER 19'!I19:I30</f>
        <v>0</v>
      </c>
      <c r="F19" s="149"/>
      <c r="G19" s="149">
        <f t="shared" si="0"/>
        <v>0</v>
      </c>
      <c r="H19" s="149"/>
      <c r="I19" s="149"/>
      <c r="J19" s="177"/>
      <c r="K19" s="2"/>
      <c r="L19" s="2"/>
      <c r="M19" s="2"/>
    </row>
    <row r="20" spans="1:13" x14ac:dyDescent="0.25">
      <c r="A20" s="147" t="s">
        <v>199</v>
      </c>
      <c r="B20" s="149">
        <v>9</v>
      </c>
      <c r="C20" s="149"/>
      <c r="D20" s="149"/>
      <c r="E20" s="149">
        <f>'OCTOBER 19'!I20:I31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  <c r="K20" s="2"/>
      <c r="L20" s="2"/>
      <c r="M20" s="2"/>
    </row>
    <row r="21" spans="1:13" x14ac:dyDescent="0.25">
      <c r="A21" s="147" t="s">
        <v>299</v>
      </c>
      <c r="B21" s="149">
        <v>10</v>
      </c>
      <c r="C21" s="149"/>
      <c r="D21" s="149"/>
      <c r="E21" s="149">
        <f>'OCTOBER 19'!I21:I32</f>
        <v>0</v>
      </c>
      <c r="F21" s="149">
        <v>10000</v>
      </c>
      <c r="G21" s="149">
        <f t="shared" si="0"/>
        <v>10000</v>
      </c>
      <c r="H21" s="149">
        <v>10000</v>
      </c>
      <c r="I21" s="149">
        <f t="shared" si="1"/>
        <v>0</v>
      </c>
      <c r="J21" s="177"/>
      <c r="K21" s="2"/>
      <c r="L21" s="2"/>
      <c r="M21" s="2"/>
    </row>
    <row r="22" spans="1:13" x14ac:dyDescent="0.25">
      <c r="A22" s="147"/>
      <c r="B22" s="149">
        <v>11</v>
      </c>
      <c r="C22" s="149"/>
      <c r="D22" s="149"/>
      <c r="E22" s="149">
        <f>'OCTOBER 19'!I22:I33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  <c r="K22" s="2"/>
      <c r="L22" s="2"/>
      <c r="M22" s="2"/>
    </row>
    <row r="23" spans="1:13" x14ac:dyDescent="0.25">
      <c r="A23" s="147"/>
      <c r="B23" s="149">
        <v>12</v>
      </c>
      <c r="C23" s="149"/>
      <c r="D23" s="149"/>
      <c r="E23" s="149">
        <f>'OCTOBER 19'!I23:I34</f>
        <v>0</v>
      </c>
      <c r="F23" s="149"/>
      <c r="G23" s="149">
        <f t="shared" si="0"/>
        <v>0</v>
      </c>
      <c r="H23" s="149"/>
      <c r="I23" s="149">
        <f t="shared" si="1"/>
        <v>0</v>
      </c>
      <c r="J23" s="177"/>
      <c r="K23" s="2"/>
      <c r="L23" s="2"/>
      <c r="M23" s="2"/>
    </row>
    <row r="24" spans="1:13" x14ac:dyDescent="0.25">
      <c r="A24" s="150" t="s">
        <v>11</v>
      </c>
      <c r="B24" s="149"/>
      <c r="C24" s="149">
        <f>SUM(C21:C23)</f>
        <v>0</v>
      </c>
      <c r="D24" s="149">
        <f>SUM(D21:D23)</f>
        <v>0</v>
      </c>
      <c r="E24" s="149">
        <f>SUM(E12:E23)</f>
        <v>3400</v>
      </c>
      <c r="F24" s="178">
        <f>SUM(F12:F23)</f>
        <v>63000</v>
      </c>
      <c r="G24" s="149">
        <f t="shared" si="0"/>
        <v>66400</v>
      </c>
      <c r="H24" s="178">
        <f>SUM(H12:H23)</f>
        <v>51000</v>
      </c>
      <c r="I24" s="178">
        <f>SUM(I12:I23)</f>
        <v>15400</v>
      </c>
      <c r="J24" s="177"/>
      <c r="K24" s="2"/>
      <c r="L24" s="2"/>
      <c r="M24" s="2"/>
    </row>
    <row r="25" spans="1:13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  <c r="K25" s="2"/>
      <c r="L25" s="2"/>
      <c r="M25" s="2"/>
    </row>
    <row r="26" spans="1:13" ht="18.75" x14ac:dyDescent="0.3">
      <c r="A26" s="165" t="s">
        <v>119</v>
      </c>
      <c r="B26" s="177"/>
      <c r="C26" s="2"/>
      <c r="D26" s="2"/>
      <c r="E26" s="2"/>
      <c r="F26" s="2"/>
      <c r="G26" s="2"/>
      <c r="H26" s="2"/>
      <c r="I26" s="2"/>
      <c r="J26" s="177"/>
      <c r="K26" s="2"/>
      <c r="L26" s="2"/>
      <c r="M26" s="2"/>
    </row>
    <row r="27" spans="1:13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/>
      <c r="K27" s="2"/>
      <c r="L27" s="2"/>
      <c r="M27" s="2"/>
    </row>
    <row r="28" spans="1:13" x14ac:dyDescent="0.25">
      <c r="A28" s="148" t="s">
        <v>314</v>
      </c>
      <c r="B28" s="149">
        <f>F24</f>
        <v>63000</v>
      </c>
      <c r="C28" s="149"/>
      <c r="D28" s="149"/>
      <c r="E28" s="181" t="s">
        <v>314</v>
      </c>
      <c r="F28" s="181">
        <f>H24</f>
        <v>51000</v>
      </c>
      <c r="G28" s="149"/>
      <c r="H28" s="149"/>
      <c r="I28" s="146"/>
      <c r="J28" s="2"/>
      <c r="K28" s="2"/>
      <c r="L28" s="2"/>
      <c r="M28" s="2"/>
    </row>
    <row r="29" spans="1:13" x14ac:dyDescent="0.25">
      <c r="A29" s="148" t="s">
        <v>189</v>
      </c>
      <c r="B29" s="149">
        <f>'OCTOBER 19'!D42</f>
        <v>-8900</v>
      </c>
      <c r="C29" s="149"/>
      <c r="D29" s="149"/>
      <c r="E29" s="181" t="s">
        <v>189</v>
      </c>
      <c r="F29" s="149">
        <f>'OCTOBER 19'!H42</f>
        <v>-12300</v>
      </c>
      <c r="G29" s="149"/>
      <c r="H29" s="149"/>
      <c r="I29" s="146"/>
      <c r="J29" s="2"/>
      <c r="K29" s="2"/>
      <c r="L29" s="2"/>
      <c r="M29" s="2"/>
    </row>
    <row r="30" spans="1:13" x14ac:dyDescent="0.25">
      <c r="A30" s="148" t="s">
        <v>300</v>
      </c>
      <c r="B30" s="149"/>
      <c r="C30" s="149"/>
      <c r="D30" s="149"/>
      <c r="E30" s="148" t="s">
        <v>300</v>
      </c>
      <c r="F30" s="149"/>
      <c r="G30" s="149"/>
      <c r="H30" s="149"/>
      <c r="I30" s="146"/>
      <c r="J30" s="2"/>
      <c r="K30" s="2"/>
      <c r="L30" s="2"/>
      <c r="M30" s="2"/>
    </row>
    <row r="31" spans="1:13" x14ac:dyDescent="0.25">
      <c r="A31" s="148" t="s">
        <v>301</v>
      </c>
      <c r="B31" s="149"/>
      <c r="C31" s="149"/>
      <c r="D31" s="149"/>
      <c r="E31" s="148" t="s">
        <v>301</v>
      </c>
      <c r="F31" s="149"/>
      <c r="G31" s="149"/>
      <c r="H31" s="149"/>
      <c r="I31" s="146"/>
      <c r="J31" s="2"/>
      <c r="K31" s="2"/>
      <c r="L31" s="2"/>
      <c r="M31" s="2"/>
    </row>
    <row r="32" spans="1:13" x14ac:dyDescent="0.25">
      <c r="A32" s="148" t="s">
        <v>124</v>
      </c>
      <c r="B32" s="184">
        <v>0.08</v>
      </c>
      <c r="C32" s="149">
        <f>B28*B32</f>
        <v>5040</v>
      </c>
      <c r="D32" s="149"/>
      <c r="E32" s="181" t="s">
        <v>239</v>
      </c>
      <c r="F32" s="184">
        <v>0.08</v>
      </c>
      <c r="G32" s="149">
        <f>F32*B28</f>
        <v>5040</v>
      </c>
      <c r="H32" s="149"/>
      <c r="I32" s="146"/>
      <c r="J32" s="2"/>
      <c r="K32" s="2"/>
      <c r="L32" s="2"/>
      <c r="M32" s="2"/>
    </row>
    <row r="33" spans="1:13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J33" s="2"/>
      <c r="K33" s="2"/>
      <c r="L33" s="2"/>
      <c r="M33" s="2"/>
    </row>
    <row r="34" spans="1:13" x14ac:dyDescent="0.25">
      <c r="A34" s="148" t="s">
        <v>200</v>
      </c>
      <c r="B34" s="149"/>
      <c r="C34" s="149">
        <f>G16+G17</f>
        <v>18500</v>
      </c>
      <c r="D34" s="149"/>
      <c r="E34" s="148" t="s">
        <v>200</v>
      </c>
      <c r="F34" s="149"/>
      <c r="G34" s="149">
        <f>C34</f>
        <v>18500</v>
      </c>
      <c r="H34" s="149"/>
      <c r="I34" s="146"/>
      <c r="J34" s="2"/>
      <c r="K34" s="2"/>
      <c r="L34" s="2"/>
      <c r="M34" s="2"/>
    </row>
    <row r="35" spans="1:13" x14ac:dyDescent="0.25">
      <c r="A35" s="153" t="s">
        <v>275</v>
      </c>
      <c r="B35" s="149"/>
      <c r="C35" s="181">
        <v>1600</v>
      </c>
      <c r="D35" s="149"/>
      <c r="E35" s="181" t="s">
        <v>275</v>
      </c>
      <c r="F35" s="149"/>
      <c r="G35" s="181">
        <f>C35</f>
        <v>1600</v>
      </c>
      <c r="H35" s="149"/>
      <c r="I35" s="146"/>
      <c r="J35" s="2"/>
      <c r="K35" s="2"/>
      <c r="L35" s="2"/>
      <c r="M35" s="2"/>
    </row>
    <row r="36" spans="1:13" x14ac:dyDescent="0.25">
      <c r="A36" s="155" t="s">
        <v>316</v>
      </c>
      <c r="B36" s="149"/>
      <c r="C36" s="149">
        <v>35260</v>
      </c>
      <c r="D36" s="149"/>
      <c r="E36" s="155" t="s">
        <v>316</v>
      </c>
      <c r="F36" s="149"/>
      <c r="G36" s="149">
        <v>35260</v>
      </c>
      <c r="H36" s="149"/>
      <c r="I36" s="146"/>
      <c r="J36" s="2"/>
      <c r="K36" s="2"/>
      <c r="L36" s="2"/>
      <c r="M36" s="2"/>
    </row>
    <row r="37" spans="1:13" x14ac:dyDescent="0.25">
      <c r="A37" s="45"/>
      <c r="B37" s="114"/>
      <c r="C37" s="114"/>
      <c r="D37" s="114"/>
      <c r="E37" s="45"/>
      <c r="F37" s="114"/>
      <c r="G37" s="114"/>
      <c r="H37" s="149"/>
      <c r="I37" s="146"/>
      <c r="J37" s="2"/>
      <c r="K37" s="2"/>
      <c r="L37" s="2"/>
    </row>
    <row r="38" spans="1:13" x14ac:dyDescent="0.25">
      <c r="A38" s="155"/>
      <c r="B38" s="149"/>
      <c r="C38" s="149"/>
      <c r="D38" s="149"/>
      <c r="E38" s="155"/>
      <c r="F38" s="149"/>
      <c r="G38" s="149"/>
      <c r="H38" s="149"/>
      <c r="I38" s="146"/>
      <c r="J38" s="2"/>
      <c r="K38" s="2"/>
      <c r="L38" s="2"/>
      <c r="M38" s="2"/>
    </row>
    <row r="39" spans="1:13" x14ac:dyDescent="0.25">
      <c r="A39" s="155"/>
      <c r="B39" s="149"/>
      <c r="C39" s="149"/>
      <c r="D39" s="149"/>
      <c r="E39" s="155"/>
      <c r="F39" s="149"/>
      <c r="G39" s="149"/>
      <c r="H39" s="149"/>
      <c r="I39" s="146"/>
      <c r="J39" s="2"/>
      <c r="K39" s="2"/>
      <c r="L39" s="2"/>
      <c r="M39" s="2"/>
    </row>
    <row r="40" spans="1:13" x14ac:dyDescent="0.25">
      <c r="A40" s="155"/>
      <c r="B40" s="149"/>
      <c r="C40" s="149"/>
      <c r="D40" s="149"/>
      <c r="E40" s="149"/>
      <c r="F40" s="149"/>
      <c r="G40" s="149"/>
      <c r="H40" s="149"/>
      <c r="I40" s="146"/>
      <c r="J40" s="2"/>
      <c r="K40" s="2"/>
      <c r="L40" s="2"/>
      <c r="M40" s="2"/>
    </row>
    <row r="41" spans="1:13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J41" s="2"/>
      <c r="K41" s="2"/>
      <c r="L41" s="2"/>
      <c r="M41" s="2"/>
    </row>
    <row r="42" spans="1:13" x14ac:dyDescent="0.25">
      <c r="A42" s="151" t="s">
        <v>11</v>
      </c>
      <c r="B42" s="178">
        <f>B28+B29+B30+B31-C32</f>
        <v>49060</v>
      </c>
      <c r="C42" s="178">
        <f>SUM(C34:C41)</f>
        <v>55360</v>
      </c>
      <c r="D42" s="178">
        <f>B42-C42</f>
        <v>-6300</v>
      </c>
      <c r="E42" s="178" t="s">
        <v>11</v>
      </c>
      <c r="F42" s="178">
        <f>F28+F29+F30+F31-G32</f>
        <v>33660</v>
      </c>
      <c r="G42" s="178">
        <f>SUM(G34:G41)</f>
        <v>55360</v>
      </c>
      <c r="H42" s="178">
        <f>F42-G42</f>
        <v>-21700</v>
      </c>
      <c r="I42" s="146"/>
      <c r="J42" s="2"/>
      <c r="K42" s="2"/>
      <c r="L42" s="2"/>
      <c r="M42" s="2"/>
    </row>
    <row r="43" spans="1:13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J43" s="2"/>
      <c r="K43" s="2"/>
      <c r="L43" s="2"/>
      <c r="M43" s="2"/>
    </row>
    <row r="44" spans="1:13" x14ac:dyDescent="0.25">
      <c r="A44" s="2" t="s">
        <v>32</v>
      </c>
      <c r="B44" s="2"/>
      <c r="C44" s="2" t="s">
        <v>33</v>
      </c>
      <c r="D44" s="2"/>
      <c r="E44" s="2"/>
      <c r="F44" s="2" t="s">
        <v>249</v>
      </c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 t="s">
        <v>305</v>
      </c>
      <c r="B46" s="2"/>
      <c r="C46" s="2" t="s">
        <v>48</v>
      </c>
      <c r="D46" s="2"/>
      <c r="E46" s="2"/>
      <c r="F46" s="2" t="s">
        <v>250</v>
      </c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53" spans="13:13" x14ac:dyDescent="0.25">
      <c r="M5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0" workbookViewId="0">
      <selection activeCell="F45" sqref="F45"/>
    </sheetView>
  </sheetViews>
  <sheetFormatPr defaultRowHeight="15" x14ac:dyDescent="0.25"/>
  <cols>
    <col min="1" max="1" width="18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  <c r="K8" s="2"/>
      <c r="L8" s="2"/>
      <c r="M8" s="2"/>
      <c r="N8" s="2"/>
      <c r="O8" s="2"/>
    </row>
    <row r="9" spans="1:15" ht="18.75" x14ac:dyDescent="0.3">
      <c r="A9" s="104"/>
      <c r="B9" s="156"/>
      <c r="C9" s="156"/>
      <c r="D9" s="156"/>
      <c r="E9" s="159" t="s">
        <v>225</v>
      </c>
      <c r="F9" s="157"/>
      <c r="G9" s="157"/>
      <c r="H9" s="104"/>
      <c r="I9" s="2"/>
      <c r="J9" s="2"/>
      <c r="K9" s="2"/>
      <c r="L9" s="2"/>
      <c r="M9" s="2"/>
      <c r="N9" s="2"/>
      <c r="O9" s="2"/>
    </row>
    <row r="10" spans="1:15" ht="18.75" x14ac:dyDescent="0.3">
      <c r="A10" s="107"/>
      <c r="B10" s="160" t="s">
        <v>317</v>
      </c>
      <c r="C10" s="160"/>
      <c r="D10" s="160"/>
      <c r="E10" s="157"/>
      <c r="F10" s="157"/>
      <c r="G10" s="161"/>
      <c r="H10" s="104"/>
      <c r="I10" s="2"/>
      <c r="J10" s="2"/>
      <c r="K10" s="2"/>
      <c r="L10" s="2"/>
      <c r="M10" s="2"/>
      <c r="N10" s="2"/>
      <c r="O10" s="2"/>
    </row>
    <row r="11" spans="1:15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  <c r="K11" s="2"/>
      <c r="L11" s="2"/>
      <c r="M11" s="2"/>
      <c r="N11" s="2"/>
      <c r="O11" s="2"/>
    </row>
    <row r="12" spans="1:15" x14ac:dyDescent="0.25">
      <c r="A12" s="147" t="s">
        <v>109</v>
      </c>
      <c r="B12" s="149">
        <v>1</v>
      </c>
      <c r="C12" s="149"/>
      <c r="D12" s="149"/>
      <c r="E12" s="149"/>
      <c r="F12" s="149">
        <v>12000</v>
      </c>
      <c r="G12" s="149">
        <f>C12+D12+F12+E12</f>
        <v>12000</v>
      </c>
      <c r="H12" s="149">
        <v>12000</v>
      </c>
      <c r="I12" s="149">
        <f>G12-H12</f>
        <v>0</v>
      </c>
      <c r="J12" s="177" t="s">
        <v>45</v>
      </c>
      <c r="K12" s="2"/>
      <c r="L12" s="2"/>
      <c r="M12" s="2"/>
      <c r="N12" s="2"/>
      <c r="O12" s="2"/>
    </row>
    <row r="13" spans="1:15" x14ac:dyDescent="0.25">
      <c r="A13" s="147" t="s">
        <v>130</v>
      </c>
      <c r="B13" s="149">
        <v>2</v>
      </c>
      <c r="C13" s="149"/>
      <c r="D13" s="149"/>
      <c r="E13" s="149">
        <f>'NOVEMBER 19'!I13:I25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>G13-H13</f>
        <v>0</v>
      </c>
      <c r="J13" s="177"/>
      <c r="K13" s="2"/>
      <c r="L13" s="2"/>
      <c r="M13" s="2"/>
      <c r="N13" s="2"/>
      <c r="O13" s="2"/>
    </row>
    <row r="14" spans="1:15" x14ac:dyDescent="0.25">
      <c r="A14" s="2"/>
      <c r="B14" s="149">
        <v>3</v>
      </c>
      <c r="C14" s="149"/>
      <c r="D14" s="149"/>
      <c r="E14" s="149">
        <f>'NOVEMBER 19'!I14:I26</f>
        <v>0</v>
      </c>
      <c r="F14" s="149"/>
      <c r="G14" s="149">
        <f t="shared" si="0"/>
        <v>0</v>
      </c>
      <c r="H14" s="149"/>
      <c r="I14" s="149">
        <f>G14-H14</f>
        <v>0</v>
      </c>
      <c r="J14" s="177"/>
      <c r="K14" s="2"/>
      <c r="L14" s="2"/>
      <c r="M14" s="2"/>
      <c r="N14" s="2"/>
      <c r="O14" s="2"/>
    </row>
    <row r="15" spans="1:15" x14ac:dyDescent="0.25">
      <c r="A15" s="147" t="s">
        <v>46</v>
      </c>
      <c r="B15" s="149">
        <v>4</v>
      </c>
      <c r="C15" s="149"/>
      <c r="D15" s="149"/>
      <c r="E15" s="149">
        <f>'NOVEMBER 19'!I12</f>
        <v>15400</v>
      </c>
      <c r="F15" s="149">
        <v>9000</v>
      </c>
      <c r="G15" s="149">
        <f t="shared" si="0"/>
        <v>24400</v>
      </c>
      <c r="H15" s="149"/>
      <c r="I15" s="149">
        <f>G15-H15</f>
        <v>24400</v>
      </c>
      <c r="J15" s="177" t="s">
        <v>45</v>
      </c>
      <c r="K15" s="2"/>
      <c r="L15" s="2"/>
      <c r="M15" s="2"/>
      <c r="N15" s="2"/>
      <c r="O15" s="2"/>
    </row>
    <row r="16" spans="1:15" x14ac:dyDescent="0.25">
      <c r="A16" s="147" t="s">
        <v>194</v>
      </c>
      <c r="B16" s="149">
        <v>5</v>
      </c>
      <c r="C16" s="149"/>
      <c r="D16" s="149"/>
      <c r="E16" s="149">
        <f>'NOVEMBER 19'!I16:I28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ref="I16:I23" si="1">G16-H16</f>
        <v>0</v>
      </c>
      <c r="J16" s="177" t="s">
        <v>45</v>
      </c>
      <c r="K16" s="2"/>
      <c r="L16" s="2"/>
      <c r="M16" s="2"/>
      <c r="N16" s="2"/>
      <c r="O16" s="2"/>
    </row>
    <row r="17" spans="1:15" x14ac:dyDescent="0.25">
      <c r="A17" s="147" t="s">
        <v>167</v>
      </c>
      <c r="B17" s="149">
        <v>6</v>
      </c>
      <c r="C17" s="149"/>
      <c r="D17" s="149"/>
      <c r="E17" s="149">
        <f>'NOVEMBER 19'!I17:I29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  <c r="K17" s="2"/>
      <c r="L17" s="2"/>
      <c r="M17" s="2"/>
      <c r="N17" s="2"/>
      <c r="O17" s="2"/>
    </row>
    <row r="18" spans="1:15" x14ac:dyDescent="0.25">
      <c r="A18" s="147" t="s">
        <v>195</v>
      </c>
      <c r="B18" s="149">
        <v>7</v>
      </c>
      <c r="C18" s="149"/>
      <c r="D18" s="149"/>
      <c r="E18" s="149">
        <f>'NOVEMBER 19'!I18:I30</f>
        <v>0</v>
      </c>
      <c r="F18" s="149">
        <v>2500</v>
      </c>
      <c r="G18" s="149">
        <f t="shared" si="0"/>
        <v>2500</v>
      </c>
      <c r="H18" s="149">
        <v>2500</v>
      </c>
      <c r="I18" s="149">
        <f t="shared" si="1"/>
        <v>0</v>
      </c>
      <c r="J18" s="177"/>
      <c r="K18" s="2"/>
      <c r="L18" s="2"/>
      <c r="M18" s="2"/>
      <c r="N18" s="2"/>
      <c r="O18" s="2"/>
    </row>
    <row r="19" spans="1:15" x14ac:dyDescent="0.25">
      <c r="A19" s="147"/>
      <c r="B19" s="149">
        <v>8</v>
      </c>
      <c r="C19" s="149"/>
      <c r="D19" s="149"/>
      <c r="E19" s="149">
        <f>'NOVEMBER 19'!I19:I31</f>
        <v>0</v>
      </c>
      <c r="F19" s="149"/>
      <c r="G19" s="149">
        <f t="shared" si="0"/>
        <v>0</v>
      </c>
      <c r="H19" s="149"/>
      <c r="I19" s="149"/>
      <c r="J19" s="177"/>
      <c r="K19" s="2"/>
      <c r="L19" s="2"/>
      <c r="M19" s="2"/>
      <c r="N19" s="2"/>
      <c r="O19" s="2"/>
    </row>
    <row r="20" spans="1:15" x14ac:dyDescent="0.25">
      <c r="A20" s="147" t="s">
        <v>199</v>
      </c>
      <c r="B20" s="149">
        <v>9</v>
      </c>
      <c r="C20" s="149"/>
      <c r="D20" s="149"/>
      <c r="E20" s="149">
        <f>'NOVEMBER 19'!I20:I32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  <c r="K20" s="2"/>
      <c r="L20" s="2"/>
      <c r="M20" s="2"/>
      <c r="N20" s="2"/>
      <c r="O20" s="2"/>
    </row>
    <row r="21" spans="1:15" x14ac:dyDescent="0.25">
      <c r="A21" s="147" t="s">
        <v>299</v>
      </c>
      <c r="B21" s="149">
        <v>10</v>
      </c>
      <c r="C21" s="149"/>
      <c r="D21" s="149"/>
      <c r="E21" s="149">
        <f>'NOVEMBER 19'!I21:I33</f>
        <v>0</v>
      </c>
      <c r="F21" s="149">
        <v>10000</v>
      </c>
      <c r="G21" s="149">
        <f t="shared" si="0"/>
        <v>10000</v>
      </c>
      <c r="H21" s="149">
        <v>10000</v>
      </c>
      <c r="I21" s="149">
        <f t="shared" si="1"/>
        <v>0</v>
      </c>
      <c r="J21" s="177" t="s">
        <v>45</v>
      </c>
      <c r="K21" s="2"/>
      <c r="L21" s="2"/>
      <c r="M21" s="2"/>
      <c r="N21" s="2"/>
      <c r="O21" s="2"/>
    </row>
    <row r="22" spans="1:15" x14ac:dyDescent="0.25">
      <c r="A22" s="147"/>
      <c r="B22" s="149">
        <v>11</v>
      </c>
      <c r="C22" s="149"/>
      <c r="D22" s="149"/>
      <c r="E22" s="149">
        <f>'NOVEMBER 19'!I22:I34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  <c r="K22" s="2"/>
      <c r="L22" s="2"/>
      <c r="M22" s="2"/>
      <c r="N22" s="2"/>
      <c r="O22" s="2"/>
    </row>
    <row r="23" spans="1:15" x14ac:dyDescent="0.25">
      <c r="A23" s="147"/>
      <c r="B23" s="149">
        <v>12</v>
      </c>
      <c r="C23" s="149"/>
      <c r="D23" s="149"/>
      <c r="E23" s="149">
        <f>'NOVEMBER 19'!I23:I35</f>
        <v>0</v>
      </c>
      <c r="F23" s="149"/>
      <c r="G23" s="149">
        <f t="shared" si="0"/>
        <v>0</v>
      </c>
      <c r="H23" s="149"/>
      <c r="I23" s="149">
        <f t="shared" si="1"/>
        <v>0</v>
      </c>
      <c r="J23" s="177"/>
      <c r="K23" s="2"/>
      <c r="L23" s="2"/>
      <c r="M23" s="2"/>
      <c r="N23" s="2"/>
      <c r="O23" s="2"/>
    </row>
    <row r="24" spans="1:15" x14ac:dyDescent="0.25">
      <c r="A24" s="150" t="s">
        <v>11</v>
      </c>
      <c r="B24" s="149"/>
      <c r="C24" s="149">
        <f>SUM(C21:C23)</f>
        <v>0</v>
      </c>
      <c r="D24" s="149">
        <f>SUM(D21:D23)</f>
        <v>0</v>
      </c>
      <c r="E24" s="149">
        <f>SUM(E12:E23)</f>
        <v>15400</v>
      </c>
      <c r="F24" s="178">
        <f>SUM(F12:F23)</f>
        <v>72000</v>
      </c>
      <c r="G24" s="149">
        <f t="shared" si="0"/>
        <v>87400</v>
      </c>
      <c r="H24" s="178">
        <f>SUM(H12:H23)</f>
        <v>63000</v>
      </c>
      <c r="I24" s="178">
        <f>SUM(I12:I23)</f>
        <v>24400</v>
      </c>
      <c r="J24" s="177"/>
      <c r="K24" s="2"/>
      <c r="L24" s="2"/>
      <c r="M24" s="2"/>
      <c r="N24" s="2"/>
      <c r="O24" s="2"/>
    </row>
    <row r="25" spans="1:15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  <c r="K25" s="2"/>
      <c r="L25" s="185">
        <f>F13+F15+F18+F20+F21</f>
        <v>41500</v>
      </c>
      <c r="M25" s="2"/>
      <c r="N25" s="2"/>
      <c r="O25" s="2"/>
    </row>
    <row r="26" spans="1:15" ht="18.75" x14ac:dyDescent="0.3">
      <c r="A26" s="165" t="s">
        <v>119</v>
      </c>
      <c r="B26" s="177"/>
      <c r="C26" s="2"/>
      <c r="D26" s="2"/>
      <c r="E26" s="2"/>
      <c r="F26" s="2"/>
      <c r="G26" s="2"/>
      <c r="H26" s="2"/>
      <c r="I26" s="2"/>
      <c r="J26" s="177"/>
      <c r="K26" s="2"/>
      <c r="L26" s="185">
        <f>L25-C32</f>
        <v>35740</v>
      </c>
      <c r="M26" s="2"/>
      <c r="N26" s="2"/>
      <c r="O26" s="2"/>
    </row>
    <row r="27" spans="1:15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/>
      <c r="K27" s="2"/>
      <c r="L27" s="185">
        <f>L26-C35-C36-C37</f>
        <v>18940</v>
      </c>
      <c r="M27" s="2"/>
      <c r="N27" s="2"/>
      <c r="O27" s="2"/>
    </row>
    <row r="28" spans="1:15" x14ac:dyDescent="0.25">
      <c r="A28" s="148" t="s">
        <v>318</v>
      </c>
      <c r="B28" s="149">
        <f>F24</f>
        <v>72000</v>
      </c>
      <c r="C28" s="149"/>
      <c r="D28" s="149"/>
      <c r="E28" s="181" t="s">
        <v>318</v>
      </c>
      <c r="F28" s="181">
        <f>H24</f>
        <v>63000</v>
      </c>
      <c r="G28" s="149"/>
      <c r="H28" s="149"/>
      <c r="I28" s="146"/>
      <c r="J28" s="2"/>
      <c r="K28" s="2"/>
      <c r="L28" s="2"/>
      <c r="M28" s="2"/>
      <c r="N28" s="2"/>
      <c r="O28" s="2"/>
    </row>
    <row r="29" spans="1:15" x14ac:dyDescent="0.25">
      <c r="A29" s="148" t="s">
        <v>189</v>
      </c>
      <c r="B29" s="149">
        <f>'NOVEMBER 19'!D42</f>
        <v>-6300</v>
      </c>
      <c r="C29" s="149"/>
      <c r="D29" s="149"/>
      <c r="E29" s="181" t="s">
        <v>189</v>
      </c>
      <c r="F29" s="149">
        <f>'NOVEMBER 19'!H42</f>
        <v>-21700</v>
      </c>
      <c r="G29" s="149"/>
      <c r="H29" s="149"/>
      <c r="I29" s="146"/>
      <c r="J29" s="2"/>
      <c r="K29" s="2"/>
      <c r="L29" s="2"/>
      <c r="M29" s="2"/>
      <c r="N29" s="2"/>
      <c r="O29" s="2"/>
    </row>
    <row r="30" spans="1:15" x14ac:dyDescent="0.25">
      <c r="A30" s="148" t="s">
        <v>300</v>
      </c>
      <c r="B30" s="149"/>
      <c r="C30" s="149"/>
      <c r="D30" s="149"/>
      <c r="E30" s="148" t="s">
        <v>300</v>
      </c>
      <c r="F30" s="149"/>
      <c r="G30" s="149"/>
      <c r="H30" s="149"/>
      <c r="I30" s="146"/>
      <c r="J30" s="2"/>
      <c r="K30" s="2"/>
      <c r="L30" s="2"/>
      <c r="M30" s="2"/>
      <c r="N30" s="2"/>
      <c r="O30" s="2"/>
    </row>
    <row r="31" spans="1:15" x14ac:dyDescent="0.25">
      <c r="A31" s="148" t="s">
        <v>301</v>
      </c>
      <c r="B31" s="149"/>
      <c r="C31" s="149"/>
      <c r="D31" s="149"/>
      <c r="E31" s="148" t="s">
        <v>301</v>
      </c>
      <c r="F31" s="149"/>
      <c r="G31" s="149"/>
      <c r="H31" s="149"/>
      <c r="I31" s="146"/>
      <c r="J31" s="2"/>
      <c r="K31" s="2"/>
      <c r="L31" s="2"/>
      <c r="M31" s="2"/>
      <c r="N31" s="2"/>
      <c r="O31" s="2"/>
    </row>
    <row r="32" spans="1:15" x14ac:dyDescent="0.25">
      <c r="A32" s="148" t="s">
        <v>124</v>
      </c>
      <c r="B32" s="184">
        <v>0.08</v>
      </c>
      <c r="C32" s="149">
        <f>B28*B32</f>
        <v>5760</v>
      </c>
      <c r="D32" s="149"/>
      <c r="E32" s="181" t="s">
        <v>239</v>
      </c>
      <c r="F32" s="184">
        <v>0.08</v>
      </c>
      <c r="G32" s="149">
        <f>F32*B28</f>
        <v>5760</v>
      </c>
      <c r="H32" s="149"/>
      <c r="I32" s="146"/>
      <c r="J32" s="2"/>
      <c r="K32" s="2"/>
      <c r="L32" s="2"/>
      <c r="M32" s="2"/>
      <c r="N32" s="2"/>
      <c r="O32" s="2"/>
    </row>
    <row r="33" spans="1:15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J33" s="2"/>
      <c r="K33" s="2"/>
      <c r="L33" s="2"/>
      <c r="M33" s="2"/>
      <c r="N33" s="2"/>
      <c r="O33" s="2"/>
    </row>
    <row r="34" spans="1:15" x14ac:dyDescent="0.25">
      <c r="A34" s="148" t="s">
        <v>200</v>
      </c>
      <c r="B34" s="149"/>
      <c r="C34" s="149">
        <f>G16+G17+F12</f>
        <v>30500</v>
      </c>
      <c r="D34" s="149"/>
      <c r="E34" s="148" t="s">
        <v>200</v>
      </c>
      <c r="F34" s="149"/>
      <c r="G34" s="149">
        <f>C34</f>
        <v>30500</v>
      </c>
      <c r="H34" s="149"/>
      <c r="I34" s="146"/>
      <c r="J34" s="2"/>
      <c r="K34" s="2"/>
      <c r="L34" s="2"/>
      <c r="M34" s="2"/>
      <c r="N34" s="2"/>
      <c r="O34" s="2"/>
    </row>
    <row r="35" spans="1:15" x14ac:dyDescent="0.25">
      <c r="A35" s="153" t="s">
        <v>275</v>
      </c>
      <c r="B35" s="149"/>
      <c r="C35" s="181">
        <v>1800</v>
      </c>
      <c r="D35" s="149"/>
      <c r="E35" s="181" t="s">
        <v>275</v>
      </c>
      <c r="F35" s="149"/>
      <c r="G35" s="181">
        <f>C35</f>
        <v>1800</v>
      </c>
      <c r="H35" s="149"/>
      <c r="I35" s="146"/>
      <c r="J35" s="2"/>
      <c r="K35" s="2"/>
      <c r="L35" s="2"/>
      <c r="M35" s="2"/>
      <c r="N35" s="2"/>
      <c r="O35" s="2"/>
    </row>
    <row r="36" spans="1:15" x14ac:dyDescent="0.25">
      <c r="A36" s="155" t="s">
        <v>319</v>
      </c>
      <c r="B36" s="149"/>
      <c r="C36" s="149">
        <v>5000</v>
      </c>
      <c r="D36" s="149"/>
      <c r="E36" s="155" t="s">
        <v>319</v>
      </c>
      <c r="F36" s="149"/>
      <c r="G36" s="149">
        <v>5000</v>
      </c>
      <c r="H36" s="149"/>
      <c r="I36" s="146"/>
      <c r="J36" s="2"/>
      <c r="K36" s="185">
        <f>G13+F15+F18+F20+F21</f>
        <v>41500</v>
      </c>
      <c r="L36" s="2"/>
      <c r="M36" s="2"/>
      <c r="N36" s="2"/>
      <c r="O36" s="2"/>
    </row>
    <row r="37" spans="1:15" x14ac:dyDescent="0.25">
      <c r="A37" s="45" t="s">
        <v>320</v>
      </c>
      <c r="B37" s="114"/>
      <c r="C37" s="114">
        <v>10000</v>
      </c>
      <c r="D37" s="114"/>
      <c r="E37" s="45" t="s">
        <v>320</v>
      </c>
      <c r="F37" s="114"/>
      <c r="G37" s="114">
        <v>10000</v>
      </c>
      <c r="H37" s="149"/>
      <c r="I37" s="146"/>
      <c r="J37" s="2"/>
      <c r="K37" s="185"/>
      <c r="L37" s="2"/>
      <c r="M37" s="2"/>
      <c r="N37" s="2"/>
      <c r="O37" s="2"/>
    </row>
    <row r="38" spans="1:15" x14ac:dyDescent="0.25">
      <c r="A38" s="155" t="s">
        <v>321</v>
      </c>
      <c r="B38" s="149"/>
      <c r="C38" s="149">
        <v>18940</v>
      </c>
      <c r="D38" s="149"/>
      <c r="E38" s="155" t="s">
        <v>321</v>
      </c>
      <c r="F38" s="149"/>
      <c r="G38" s="149">
        <v>18940</v>
      </c>
      <c r="H38" s="149"/>
      <c r="I38" s="146"/>
      <c r="J38" s="2"/>
      <c r="K38" s="2"/>
      <c r="L38" s="2"/>
      <c r="M38" s="2"/>
      <c r="N38" s="2"/>
      <c r="O38" s="2"/>
    </row>
    <row r="39" spans="1:15" x14ac:dyDescent="0.25">
      <c r="A39" s="155" t="s">
        <v>322</v>
      </c>
      <c r="B39" s="149"/>
      <c r="C39" s="149">
        <v>5000</v>
      </c>
      <c r="D39" s="149"/>
      <c r="E39" s="155" t="s">
        <v>322</v>
      </c>
      <c r="F39" s="149"/>
      <c r="G39" s="149">
        <v>5000</v>
      </c>
      <c r="H39" s="149"/>
      <c r="I39" s="146"/>
      <c r="J39" s="2"/>
      <c r="K39" s="2"/>
      <c r="L39" s="2"/>
      <c r="M39" s="2"/>
      <c r="N39" s="2"/>
      <c r="O39" s="2"/>
    </row>
    <row r="40" spans="1:15" x14ac:dyDescent="0.25">
      <c r="A40" s="155"/>
      <c r="B40" s="149"/>
      <c r="C40" s="149"/>
      <c r="D40" s="149"/>
      <c r="E40" s="155"/>
      <c r="F40" s="149"/>
      <c r="G40" s="149"/>
      <c r="H40" s="149"/>
      <c r="I40" s="146"/>
      <c r="J40" s="2"/>
      <c r="K40" s="2"/>
      <c r="L40" s="2"/>
      <c r="M40" s="2"/>
      <c r="N40" s="2"/>
      <c r="O40" s="2"/>
    </row>
    <row r="41" spans="1:15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J41" s="2"/>
      <c r="K41" s="2"/>
      <c r="L41" s="2"/>
      <c r="M41" s="2"/>
      <c r="N41" s="2"/>
      <c r="O41" s="2"/>
    </row>
    <row r="42" spans="1:15" x14ac:dyDescent="0.25">
      <c r="A42" s="151" t="s">
        <v>11</v>
      </c>
      <c r="B42" s="178">
        <f>B28+B29+B30+B31-C32</f>
        <v>59940</v>
      </c>
      <c r="C42" s="178">
        <f>SUM(C34:C41)</f>
        <v>71240</v>
      </c>
      <c r="D42" s="178">
        <f>B42-C42</f>
        <v>-11300</v>
      </c>
      <c r="E42" s="178" t="s">
        <v>11</v>
      </c>
      <c r="F42" s="178">
        <f>F28+F29+F30+F31-G32</f>
        <v>35540</v>
      </c>
      <c r="G42" s="178">
        <f>SUM(G34:G41)</f>
        <v>71240</v>
      </c>
      <c r="H42" s="178">
        <f>F42-G42</f>
        <v>-35700</v>
      </c>
      <c r="I42" s="146"/>
      <c r="J42" s="2"/>
      <c r="K42" s="2"/>
      <c r="L42" s="2"/>
      <c r="M42" s="2"/>
      <c r="N42" s="2"/>
      <c r="O42" s="2"/>
    </row>
    <row r="43" spans="1:15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J43" s="2"/>
      <c r="K43" s="2"/>
      <c r="L43" s="2"/>
      <c r="M43" s="2"/>
      <c r="N43" s="2"/>
      <c r="O43" s="2"/>
    </row>
    <row r="44" spans="1:15" x14ac:dyDescent="0.25">
      <c r="A44" s="2" t="s">
        <v>32</v>
      </c>
      <c r="B44" s="2"/>
      <c r="C44" s="2" t="s">
        <v>33</v>
      </c>
      <c r="D44" s="2"/>
      <c r="E44" s="2"/>
      <c r="F44" s="2" t="s">
        <v>249</v>
      </c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 t="s">
        <v>305</v>
      </c>
      <c r="B46" s="2"/>
      <c r="C46" s="2" t="s">
        <v>48</v>
      </c>
      <c r="D46" s="2"/>
      <c r="E46" s="2"/>
      <c r="F46" s="2" t="s">
        <v>250</v>
      </c>
      <c r="G46" s="2"/>
      <c r="H46" s="2"/>
      <c r="I46" s="2"/>
      <c r="J46" s="2"/>
      <c r="K46" s="2"/>
      <c r="L46" s="2"/>
      <c r="M46" s="2"/>
      <c r="N46" s="2"/>
      <c r="O46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0" workbookViewId="0">
      <selection activeCell="H15" sqref="H15"/>
    </sheetView>
  </sheetViews>
  <sheetFormatPr defaultRowHeight="15" x14ac:dyDescent="0.25"/>
  <cols>
    <col min="1" max="1" width="14.140625" customWidth="1"/>
    <col min="8" max="8" width="9.5703125" bestFit="1" customWidth="1"/>
  </cols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  <c r="K8" s="2"/>
    </row>
    <row r="9" spans="1:13" ht="18.75" x14ac:dyDescent="0.3">
      <c r="A9" s="104"/>
      <c r="B9" s="156"/>
      <c r="C9" s="156"/>
      <c r="D9" s="156"/>
      <c r="E9" s="159" t="s">
        <v>225</v>
      </c>
      <c r="F9" s="157"/>
      <c r="G9" s="157"/>
      <c r="H9" s="104"/>
      <c r="I9" s="2"/>
      <c r="J9" s="2"/>
      <c r="K9" s="2"/>
    </row>
    <row r="10" spans="1:13" ht="18.75" x14ac:dyDescent="0.3">
      <c r="A10" s="107"/>
      <c r="B10" s="160" t="s">
        <v>324</v>
      </c>
      <c r="C10" s="160"/>
      <c r="D10" s="160"/>
      <c r="E10" s="157"/>
      <c r="F10" s="157"/>
      <c r="G10" s="161"/>
      <c r="H10" s="104"/>
      <c r="I10" s="2"/>
      <c r="J10" s="2"/>
      <c r="K10" s="2"/>
    </row>
    <row r="11" spans="1:13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  <c r="K11" s="2"/>
    </row>
    <row r="12" spans="1:13" x14ac:dyDescent="0.25">
      <c r="A12" s="147" t="s">
        <v>109</v>
      </c>
      <c r="B12" s="149">
        <v>1</v>
      </c>
      <c r="C12" s="149"/>
      <c r="D12" s="149"/>
      <c r="E12" s="149">
        <f>'DECEMBER 19'!I12:I24</f>
        <v>0</v>
      </c>
      <c r="F12" s="149">
        <v>12000</v>
      </c>
      <c r="G12" s="149">
        <f>C12+D12+F12+E12</f>
        <v>12000</v>
      </c>
      <c r="H12" s="149">
        <v>12000</v>
      </c>
      <c r="I12" s="149">
        <f>G12-H12</f>
        <v>0</v>
      </c>
      <c r="J12" s="177" t="s">
        <v>45</v>
      </c>
      <c r="K12" s="2"/>
    </row>
    <row r="13" spans="1:13" x14ac:dyDescent="0.25">
      <c r="A13" s="147" t="s">
        <v>130</v>
      </c>
      <c r="B13" s="149">
        <v>2</v>
      </c>
      <c r="C13" s="149"/>
      <c r="D13" s="149"/>
      <c r="E13" s="149">
        <f>'DECEMBER 19'!I13:I25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>G13-H13</f>
        <v>0</v>
      </c>
      <c r="J13" s="177"/>
      <c r="K13" s="2"/>
    </row>
    <row r="14" spans="1:13" x14ac:dyDescent="0.25">
      <c r="A14" s="2"/>
      <c r="B14" s="149">
        <v>3</v>
      </c>
      <c r="C14" s="149"/>
      <c r="D14" s="149"/>
      <c r="E14" s="149">
        <f>'DECEMBER 19'!I14:I26</f>
        <v>0</v>
      </c>
      <c r="F14" s="149"/>
      <c r="G14" s="149">
        <f t="shared" si="0"/>
        <v>0</v>
      </c>
      <c r="H14" s="149"/>
      <c r="I14" s="149">
        <f>G14-H14</f>
        <v>0</v>
      </c>
      <c r="J14" s="177"/>
      <c r="K14" s="2"/>
    </row>
    <row r="15" spans="1:13" x14ac:dyDescent="0.25">
      <c r="A15" s="147" t="s">
        <v>46</v>
      </c>
      <c r="B15" s="149">
        <v>4</v>
      </c>
      <c r="C15" s="149"/>
      <c r="D15" s="149"/>
      <c r="E15" s="149">
        <f>'DECEMBER 19'!I15:I27</f>
        <v>24400</v>
      </c>
      <c r="F15" s="149">
        <v>9000</v>
      </c>
      <c r="G15" s="149">
        <f t="shared" si="0"/>
        <v>33400</v>
      </c>
      <c r="H15" s="149">
        <f>3500+9000</f>
        <v>12500</v>
      </c>
      <c r="I15" s="149">
        <f>G15-H15</f>
        <v>20900</v>
      </c>
      <c r="J15" s="177" t="s">
        <v>335</v>
      </c>
      <c r="K15" s="2"/>
    </row>
    <row r="16" spans="1:13" x14ac:dyDescent="0.25">
      <c r="A16" s="147" t="s">
        <v>194</v>
      </c>
      <c r="B16" s="149">
        <v>5</v>
      </c>
      <c r="C16" s="149"/>
      <c r="D16" s="149"/>
      <c r="E16" s="149">
        <f>'DECEMBER 19'!I16:I28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ref="I16:I23" si="1">G16-H16</f>
        <v>0</v>
      </c>
      <c r="J16" s="177" t="s">
        <v>45</v>
      </c>
      <c r="K16" s="2"/>
    </row>
    <row r="17" spans="1:12" x14ac:dyDescent="0.25">
      <c r="A17" s="147" t="s">
        <v>167</v>
      </c>
      <c r="B17" s="149">
        <v>6</v>
      </c>
      <c r="C17" s="149"/>
      <c r="D17" s="149"/>
      <c r="E17" s="149">
        <f>'DECEMBER 19'!I17:I29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  <c r="K17" s="2"/>
    </row>
    <row r="18" spans="1:12" x14ac:dyDescent="0.25">
      <c r="A18" s="147" t="s">
        <v>195</v>
      </c>
      <c r="B18" s="149">
        <v>7</v>
      </c>
      <c r="C18" s="149"/>
      <c r="D18" s="149"/>
      <c r="E18" s="149">
        <f>'DECEMBER 19'!I18:I30</f>
        <v>0</v>
      </c>
      <c r="F18" s="149">
        <v>2500</v>
      </c>
      <c r="G18" s="149">
        <f t="shared" si="0"/>
        <v>2500</v>
      </c>
      <c r="H18" s="187">
        <v>2500</v>
      </c>
      <c r="I18" s="149">
        <f>G18-H18</f>
        <v>0</v>
      </c>
      <c r="J18" s="177"/>
      <c r="K18" s="2"/>
    </row>
    <row r="19" spans="1:12" x14ac:dyDescent="0.25">
      <c r="A19" s="147"/>
      <c r="B19" s="149">
        <v>8</v>
      </c>
      <c r="C19" s="149"/>
      <c r="D19" s="149"/>
      <c r="E19" s="149">
        <f>'DECEMBER 19'!I19:I31</f>
        <v>0</v>
      </c>
      <c r="F19" s="149"/>
      <c r="G19" s="149">
        <f t="shared" si="0"/>
        <v>0</v>
      </c>
      <c r="H19" s="149"/>
      <c r="I19" s="149"/>
      <c r="J19" s="177"/>
      <c r="K19" s="2"/>
    </row>
    <row r="20" spans="1:12" x14ac:dyDescent="0.25">
      <c r="A20" s="147" t="s">
        <v>199</v>
      </c>
      <c r="B20" s="149">
        <v>9</v>
      </c>
      <c r="C20" s="149"/>
      <c r="D20" s="149"/>
      <c r="E20" s="149">
        <f>'DECEMBER 19'!I20:I32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  <c r="K20" s="185"/>
      <c r="L20" s="185"/>
    </row>
    <row r="21" spans="1:12" x14ac:dyDescent="0.25">
      <c r="A21" s="147" t="s">
        <v>299</v>
      </c>
      <c r="B21" s="149">
        <v>10</v>
      </c>
      <c r="C21" s="149"/>
      <c r="D21" s="149"/>
      <c r="E21" s="149">
        <f>'DECEMBER 19'!I21:I33</f>
        <v>0</v>
      </c>
      <c r="F21" s="149">
        <v>10000</v>
      </c>
      <c r="G21" s="149">
        <f t="shared" si="0"/>
        <v>10000</v>
      </c>
      <c r="H21" s="149">
        <v>10000</v>
      </c>
      <c r="I21" s="149">
        <f t="shared" si="1"/>
        <v>0</v>
      </c>
      <c r="J21" s="177"/>
      <c r="K21" s="2"/>
    </row>
    <row r="22" spans="1:12" x14ac:dyDescent="0.25">
      <c r="A22" s="147"/>
      <c r="B22" s="149">
        <v>11</v>
      </c>
      <c r="C22" s="149"/>
      <c r="D22" s="149"/>
      <c r="E22" s="149">
        <f>'DECEMBER 19'!I22:I34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  <c r="K22" s="2"/>
    </row>
    <row r="23" spans="1:12" x14ac:dyDescent="0.25">
      <c r="A23" s="147"/>
      <c r="B23" s="149">
        <v>12</v>
      </c>
      <c r="C23" s="149"/>
      <c r="D23" s="149"/>
      <c r="E23" s="149">
        <f>'DECEMBER 19'!I23:I35</f>
        <v>0</v>
      </c>
      <c r="F23" s="149"/>
      <c r="G23" s="149"/>
      <c r="H23" s="149"/>
      <c r="I23" s="149">
        <f t="shared" si="1"/>
        <v>0</v>
      </c>
      <c r="J23" s="177"/>
      <c r="K23" s="2"/>
    </row>
    <row r="24" spans="1:12" x14ac:dyDescent="0.25">
      <c r="A24" s="150" t="s">
        <v>11</v>
      </c>
      <c r="B24" s="149"/>
      <c r="C24" s="149">
        <f>SUM(C21:C23)</f>
        <v>0</v>
      </c>
      <c r="D24" s="149">
        <f>SUM(D21:D23)</f>
        <v>0</v>
      </c>
      <c r="E24" s="149">
        <f>SUM(E12:E23)</f>
        <v>24400</v>
      </c>
      <c r="F24" s="178">
        <f>SUM(F12:F23)</f>
        <v>72000</v>
      </c>
      <c r="G24" s="149">
        <f t="shared" si="0"/>
        <v>96400</v>
      </c>
      <c r="H24" s="178">
        <f>SUM(H12:H23)</f>
        <v>75500</v>
      </c>
      <c r="I24" s="178">
        <f>SUM(I12:I23)</f>
        <v>20900</v>
      </c>
      <c r="J24" s="177"/>
      <c r="K24" s="2"/>
    </row>
    <row r="25" spans="1:12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  <c r="K25" s="2"/>
    </row>
    <row r="26" spans="1:12" ht="18.75" x14ac:dyDescent="0.3">
      <c r="A26" s="165" t="s">
        <v>119</v>
      </c>
      <c r="B26" s="177"/>
      <c r="C26" s="2"/>
      <c r="D26" s="2"/>
      <c r="E26" s="2"/>
      <c r="F26" s="2"/>
      <c r="G26" s="2"/>
      <c r="H26" s="2"/>
      <c r="I26" s="2"/>
      <c r="J26" s="177"/>
      <c r="K26" s="2"/>
    </row>
    <row r="27" spans="1:12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/>
      <c r="K27" s="2"/>
    </row>
    <row r="28" spans="1:12" x14ac:dyDescent="0.25">
      <c r="A28" s="148" t="s">
        <v>325</v>
      </c>
      <c r="B28" s="149">
        <f>F24</f>
        <v>72000</v>
      </c>
      <c r="C28" s="149"/>
      <c r="D28" s="149"/>
      <c r="E28" s="181" t="s">
        <v>325</v>
      </c>
      <c r="F28" s="181">
        <f>H24</f>
        <v>75500</v>
      </c>
      <c r="G28" s="149"/>
      <c r="H28" s="149"/>
      <c r="I28" s="146"/>
      <c r="J28" s="2"/>
      <c r="K28" s="2"/>
    </row>
    <row r="29" spans="1:12" x14ac:dyDescent="0.25">
      <c r="A29" s="148" t="s">
        <v>189</v>
      </c>
      <c r="B29" s="149">
        <f>'DECEMBER 19'!D42</f>
        <v>-11300</v>
      </c>
      <c r="C29" s="149"/>
      <c r="D29" s="149"/>
      <c r="E29" s="181" t="s">
        <v>189</v>
      </c>
      <c r="F29" s="149">
        <f>'DECEMBER 19'!H42</f>
        <v>-35700</v>
      </c>
      <c r="G29" s="149"/>
      <c r="H29" s="149"/>
      <c r="I29" s="146"/>
      <c r="J29" s="2"/>
      <c r="K29" s="2"/>
    </row>
    <row r="30" spans="1:12" x14ac:dyDescent="0.25">
      <c r="A30" s="148" t="s">
        <v>300</v>
      </c>
      <c r="B30" s="149"/>
      <c r="C30" s="149"/>
      <c r="D30" s="149"/>
      <c r="E30" s="148" t="s">
        <v>300</v>
      </c>
      <c r="F30" s="149"/>
      <c r="G30" s="149"/>
      <c r="H30" s="149"/>
      <c r="I30" s="146"/>
      <c r="J30" s="2"/>
      <c r="K30" s="2"/>
    </row>
    <row r="31" spans="1:12" x14ac:dyDescent="0.25">
      <c r="A31" s="148" t="s">
        <v>301</v>
      </c>
      <c r="B31" s="149"/>
      <c r="C31" s="149"/>
      <c r="D31" s="149"/>
      <c r="E31" s="148" t="s">
        <v>301</v>
      </c>
      <c r="F31" s="149"/>
      <c r="G31" s="149"/>
      <c r="H31" s="149"/>
      <c r="I31" s="146"/>
      <c r="J31" s="185"/>
      <c r="K31" s="2"/>
    </row>
    <row r="32" spans="1:12" x14ac:dyDescent="0.25">
      <c r="A32" s="148" t="s">
        <v>124</v>
      </c>
      <c r="B32" s="184">
        <v>0.08</v>
      </c>
      <c r="C32" s="149">
        <f>B28*B32</f>
        <v>5760</v>
      </c>
      <c r="D32" s="149"/>
      <c r="E32" s="181" t="s">
        <v>239</v>
      </c>
      <c r="F32" s="184">
        <v>0.08</v>
      </c>
      <c r="G32" s="149">
        <f>F32*B28</f>
        <v>5760</v>
      </c>
      <c r="H32" s="149"/>
      <c r="I32" s="146"/>
      <c r="J32" s="2"/>
      <c r="K32" s="2"/>
    </row>
    <row r="33" spans="1:11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J33" s="2"/>
      <c r="K33" s="2"/>
    </row>
    <row r="34" spans="1:11" x14ac:dyDescent="0.25">
      <c r="A34" s="148" t="s">
        <v>200</v>
      </c>
      <c r="B34" s="149"/>
      <c r="C34" s="149">
        <f>G16+G17+F12</f>
        <v>30500</v>
      </c>
      <c r="D34" s="149"/>
      <c r="E34" s="148" t="s">
        <v>200</v>
      </c>
      <c r="F34" s="149"/>
      <c r="G34" s="149">
        <f>C34</f>
        <v>30500</v>
      </c>
      <c r="H34" s="149"/>
      <c r="I34" s="146"/>
      <c r="J34" s="2"/>
      <c r="K34" s="2"/>
    </row>
    <row r="35" spans="1:11" x14ac:dyDescent="0.25">
      <c r="A35" s="153" t="s">
        <v>275</v>
      </c>
      <c r="B35" s="149"/>
      <c r="C35" s="181">
        <v>1400</v>
      </c>
      <c r="D35" s="149"/>
      <c r="E35" s="181" t="s">
        <v>275</v>
      </c>
      <c r="F35" s="149"/>
      <c r="G35" s="181">
        <f>C35</f>
        <v>1400</v>
      </c>
      <c r="H35" s="149"/>
      <c r="I35" s="146"/>
      <c r="J35" s="2"/>
      <c r="K35" s="2"/>
    </row>
    <row r="36" spans="1:11" x14ac:dyDescent="0.25">
      <c r="A36" s="186" t="s">
        <v>264</v>
      </c>
      <c r="C36" s="149">
        <f>9000</f>
        <v>9000</v>
      </c>
      <c r="D36" s="149"/>
      <c r="E36" s="186" t="s">
        <v>339</v>
      </c>
      <c r="F36" s="2"/>
      <c r="G36" s="149">
        <f>9000</f>
        <v>9000</v>
      </c>
      <c r="H36" s="149"/>
      <c r="I36" s="146"/>
      <c r="J36" s="2"/>
      <c r="K36" s="2"/>
    </row>
    <row r="37" spans="1:11" x14ac:dyDescent="0.25">
      <c r="A37" s="45" t="s">
        <v>326</v>
      </c>
      <c r="B37" s="155"/>
      <c r="C37" s="114">
        <v>18340</v>
      </c>
      <c r="D37" s="114"/>
      <c r="E37" s="45" t="s">
        <v>326</v>
      </c>
      <c r="F37" s="155"/>
      <c r="G37" s="114">
        <v>18340</v>
      </c>
      <c r="H37" s="149"/>
      <c r="I37" s="146"/>
      <c r="J37" s="2"/>
      <c r="K37" s="2"/>
    </row>
    <row r="38" spans="1:11" x14ac:dyDescent="0.25">
      <c r="A38" s="155" t="s">
        <v>327</v>
      </c>
      <c r="B38" s="149"/>
      <c r="C38" s="149">
        <v>3106</v>
      </c>
      <c r="D38" s="149"/>
      <c r="E38" s="155" t="s">
        <v>327</v>
      </c>
      <c r="F38" s="149"/>
      <c r="G38" s="149">
        <v>3106</v>
      </c>
      <c r="H38" s="149"/>
      <c r="I38" s="146"/>
      <c r="J38" s="2"/>
      <c r="K38" s="2"/>
    </row>
    <row r="39" spans="1:11" x14ac:dyDescent="0.25">
      <c r="A39" s="155"/>
      <c r="B39" s="149"/>
      <c r="C39" s="149"/>
      <c r="D39" s="149"/>
      <c r="E39" s="155"/>
      <c r="F39" s="149"/>
      <c r="G39" s="149"/>
      <c r="H39" s="149"/>
      <c r="I39" s="146"/>
      <c r="J39" s="2"/>
      <c r="K39" s="2"/>
    </row>
    <row r="40" spans="1:11" x14ac:dyDescent="0.25">
      <c r="A40" s="155"/>
      <c r="B40" s="149"/>
      <c r="C40" s="149"/>
      <c r="D40" s="149"/>
      <c r="E40" s="149"/>
      <c r="F40" s="149"/>
      <c r="G40" s="149"/>
      <c r="H40" s="149"/>
      <c r="I40" s="146"/>
      <c r="J40" s="2"/>
      <c r="K40" s="2"/>
    </row>
    <row r="41" spans="1:11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J41" s="2"/>
      <c r="K41" s="2"/>
    </row>
    <row r="42" spans="1:11" x14ac:dyDescent="0.25">
      <c r="A42" s="151" t="s">
        <v>11</v>
      </c>
      <c r="B42" s="178">
        <f>B28+B29+B30+B31-C32</f>
        <v>54940</v>
      </c>
      <c r="C42" s="178">
        <f>SUM(C34:C41)</f>
        <v>62346</v>
      </c>
      <c r="D42" s="178">
        <f>B42-C42</f>
        <v>-7406</v>
      </c>
      <c r="E42" s="178" t="s">
        <v>11</v>
      </c>
      <c r="F42" s="178">
        <f>F28+F29+F30+F31-G32</f>
        <v>34040</v>
      </c>
      <c r="G42" s="178">
        <f>SUM(G34:G41)</f>
        <v>62346</v>
      </c>
      <c r="H42" s="178">
        <f>F42-G42</f>
        <v>-28306</v>
      </c>
      <c r="I42" s="146"/>
      <c r="J42" s="2"/>
      <c r="K42" s="2"/>
    </row>
    <row r="43" spans="1:11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J43" s="2"/>
      <c r="K43" s="2"/>
    </row>
    <row r="44" spans="1:11" x14ac:dyDescent="0.25">
      <c r="A44" s="2" t="s">
        <v>32</v>
      </c>
      <c r="B44" s="2"/>
      <c r="C44" s="2" t="s">
        <v>33</v>
      </c>
      <c r="D44" s="2"/>
      <c r="E44" s="2"/>
      <c r="F44" s="2" t="s">
        <v>249</v>
      </c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305</v>
      </c>
      <c r="B46" s="2"/>
      <c r="C46" s="2" t="s">
        <v>48</v>
      </c>
      <c r="D46" s="2"/>
      <c r="E46" s="2"/>
      <c r="F46" s="2" t="s">
        <v>250</v>
      </c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3" workbookViewId="0">
      <selection activeCell="K38" sqref="K38"/>
    </sheetView>
  </sheetViews>
  <sheetFormatPr defaultRowHeight="15" x14ac:dyDescent="0.25"/>
  <cols>
    <col min="1" max="1" width="18.42578125" bestFit="1" customWidth="1"/>
  </cols>
  <sheetData>
    <row r="1" spans="1:1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  <c r="K8" s="2"/>
      <c r="L8" s="2"/>
      <c r="M8" s="2"/>
      <c r="N8" s="2"/>
    </row>
    <row r="9" spans="1:14" ht="18.75" x14ac:dyDescent="0.3">
      <c r="A9" s="104"/>
      <c r="B9" s="156"/>
      <c r="C9" s="156"/>
      <c r="D9" s="156"/>
      <c r="E9" s="159" t="s">
        <v>225</v>
      </c>
      <c r="F9" s="157"/>
      <c r="G9" s="157"/>
      <c r="H9" s="104"/>
      <c r="I9" s="2"/>
      <c r="J9" s="2"/>
      <c r="K9" s="2"/>
      <c r="L9" s="2"/>
      <c r="M9" s="2"/>
      <c r="N9" s="2"/>
    </row>
    <row r="10" spans="1:14" ht="18.75" x14ac:dyDescent="0.3">
      <c r="A10" s="107"/>
      <c r="B10" s="160" t="s">
        <v>329</v>
      </c>
      <c r="C10" s="160"/>
      <c r="D10" s="160"/>
      <c r="E10" s="157"/>
      <c r="F10" s="157"/>
      <c r="G10" s="161"/>
      <c r="H10" s="104"/>
      <c r="I10" s="2"/>
      <c r="J10" s="2"/>
      <c r="K10" s="2"/>
      <c r="L10" s="2"/>
      <c r="M10" s="2"/>
      <c r="N10" s="2"/>
    </row>
    <row r="11" spans="1:14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  <c r="K11" s="2"/>
      <c r="L11" s="2"/>
      <c r="M11" s="2"/>
      <c r="N11" s="2"/>
    </row>
    <row r="12" spans="1:14" x14ac:dyDescent="0.25">
      <c r="A12" s="147" t="s">
        <v>109</v>
      </c>
      <c r="B12" s="149">
        <v>1</v>
      </c>
      <c r="C12" s="149"/>
      <c r="D12" s="149"/>
      <c r="E12" s="149">
        <f>'JANUARY 20'!I12:I23</f>
        <v>0</v>
      </c>
      <c r="F12" s="149">
        <v>12000</v>
      </c>
      <c r="G12" s="149">
        <f>C12+D12+F12+E12</f>
        <v>12000</v>
      </c>
      <c r="H12" s="149">
        <v>12000</v>
      </c>
      <c r="I12" s="149">
        <f>G12-H12</f>
        <v>0</v>
      </c>
      <c r="J12" s="177" t="s">
        <v>45</v>
      </c>
      <c r="K12" s="2"/>
      <c r="L12" s="2"/>
      <c r="M12" s="2"/>
      <c r="N12" s="2"/>
    </row>
    <row r="13" spans="1:14" x14ac:dyDescent="0.25">
      <c r="A13" s="147" t="s">
        <v>130</v>
      </c>
      <c r="B13" s="149">
        <v>2</v>
      </c>
      <c r="C13" s="149"/>
      <c r="D13" s="149"/>
      <c r="E13" s="149">
        <f>'JANUARY 20'!I13:I24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>G13-H13</f>
        <v>0</v>
      </c>
      <c r="J13" s="177"/>
      <c r="K13" s="2"/>
      <c r="L13" s="2"/>
      <c r="M13" s="2"/>
      <c r="N13" s="2"/>
    </row>
    <row r="14" spans="1:14" x14ac:dyDescent="0.25">
      <c r="A14" s="2"/>
      <c r="B14" s="149">
        <v>3</v>
      </c>
      <c r="C14" s="149"/>
      <c r="D14" s="149"/>
      <c r="E14" s="149">
        <f>'JANUARY 20'!I14:I25</f>
        <v>0</v>
      </c>
      <c r="F14" s="149"/>
      <c r="G14" s="149">
        <f t="shared" si="0"/>
        <v>0</v>
      </c>
      <c r="H14" s="149"/>
      <c r="I14" s="149">
        <f>G14-H14</f>
        <v>0</v>
      </c>
      <c r="J14" s="177"/>
      <c r="K14" s="2"/>
      <c r="L14" s="2"/>
      <c r="M14" s="2"/>
      <c r="N14" s="2"/>
    </row>
    <row r="15" spans="1:14" x14ac:dyDescent="0.25">
      <c r="A15" s="147" t="s">
        <v>46</v>
      </c>
      <c r="B15" s="149">
        <v>4</v>
      </c>
      <c r="C15" s="149"/>
      <c r="D15" s="149"/>
      <c r="E15" s="149">
        <f>'JANUARY 20'!I15:I26</f>
        <v>20900</v>
      </c>
      <c r="F15" s="149">
        <v>9000</v>
      </c>
      <c r="G15" s="149">
        <f t="shared" si="0"/>
        <v>29900</v>
      </c>
      <c r="H15" s="149">
        <v>9000</v>
      </c>
      <c r="I15" s="149">
        <f>G15-H15</f>
        <v>20900</v>
      </c>
      <c r="J15" s="177" t="s">
        <v>336</v>
      </c>
      <c r="K15" s="2"/>
      <c r="L15" s="2"/>
      <c r="M15" s="2"/>
      <c r="N15" s="2"/>
    </row>
    <row r="16" spans="1:14" x14ac:dyDescent="0.25">
      <c r="A16" s="147" t="s">
        <v>194</v>
      </c>
      <c r="B16" s="149">
        <v>5</v>
      </c>
      <c r="C16" s="149"/>
      <c r="D16" s="149"/>
      <c r="E16" s="149">
        <f>'JANUARY 20'!I16:I27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ref="I16:I23" si="1">G16-H16</f>
        <v>0</v>
      </c>
      <c r="J16" s="177" t="s">
        <v>45</v>
      </c>
      <c r="K16" s="2"/>
      <c r="L16" s="2"/>
      <c r="M16" s="2"/>
      <c r="N16" s="2"/>
    </row>
    <row r="17" spans="1:14" x14ac:dyDescent="0.25">
      <c r="A17" s="147" t="s">
        <v>167</v>
      </c>
      <c r="B17" s="149">
        <v>6</v>
      </c>
      <c r="C17" s="149"/>
      <c r="D17" s="149"/>
      <c r="E17" s="149">
        <f>'JANUARY 20'!I17:I28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  <c r="K17" s="2"/>
      <c r="L17" s="2"/>
      <c r="M17" s="2"/>
      <c r="N17" s="2"/>
    </row>
    <row r="18" spans="1:14" x14ac:dyDescent="0.25">
      <c r="A18" s="147" t="s">
        <v>195</v>
      </c>
      <c r="B18" s="149">
        <v>7</v>
      </c>
      <c r="C18" s="149"/>
      <c r="D18" s="149"/>
      <c r="E18" s="149">
        <f>'JANUARY 20'!I18:I29</f>
        <v>0</v>
      </c>
      <c r="F18" s="149">
        <v>2500</v>
      </c>
      <c r="G18" s="149">
        <f t="shared" si="0"/>
        <v>2500</v>
      </c>
      <c r="H18" s="149">
        <v>2500</v>
      </c>
      <c r="I18" s="149">
        <f t="shared" si="1"/>
        <v>0</v>
      </c>
      <c r="J18" s="177"/>
      <c r="K18" s="2"/>
      <c r="L18" s="2"/>
      <c r="M18" s="2"/>
      <c r="N18" s="2"/>
    </row>
    <row r="19" spans="1:14" x14ac:dyDescent="0.25">
      <c r="A19" s="147"/>
      <c r="B19" s="149">
        <v>8</v>
      </c>
      <c r="C19" s="149"/>
      <c r="D19" s="149"/>
      <c r="E19" s="149">
        <f>'JANUARY 20'!I19:I30</f>
        <v>0</v>
      </c>
      <c r="F19" s="149"/>
      <c r="G19" s="149">
        <f t="shared" si="0"/>
        <v>0</v>
      </c>
      <c r="H19" s="149"/>
      <c r="I19" s="149"/>
      <c r="J19" s="177"/>
      <c r="K19" s="2"/>
      <c r="L19" s="2"/>
      <c r="M19" s="2"/>
      <c r="N19" s="2"/>
    </row>
    <row r="20" spans="1:14" x14ac:dyDescent="0.25">
      <c r="A20" s="147" t="s">
        <v>199</v>
      </c>
      <c r="B20" s="149">
        <v>9</v>
      </c>
      <c r="C20" s="149"/>
      <c r="D20" s="149"/>
      <c r="E20" s="149">
        <f>'JANUARY 20'!I20:I31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  <c r="K20" s="2"/>
      <c r="L20" s="2"/>
      <c r="M20" s="2"/>
      <c r="N20" s="2"/>
    </row>
    <row r="21" spans="1:14" x14ac:dyDescent="0.25">
      <c r="A21" s="147" t="s">
        <v>299</v>
      </c>
      <c r="B21" s="149">
        <v>10</v>
      </c>
      <c r="C21" s="149"/>
      <c r="D21" s="149"/>
      <c r="E21" s="149">
        <f>'JANUARY 20'!I21:I32</f>
        <v>0</v>
      </c>
      <c r="F21" s="149">
        <v>10000</v>
      </c>
      <c r="G21" s="149">
        <f t="shared" si="0"/>
        <v>10000</v>
      </c>
      <c r="H21" s="149">
        <v>10000</v>
      </c>
      <c r="I21" s="149">
        <f t="shared" si="1"/>
        <v>0</v>
      </c>
      <c r="J21" s="177"/>
      <c r="K21" s="2"/>
      <c r="L21" s="2"/>
      <c r="M21" s="2"/>
      <c r="N21" s="2"/>
    </row>
    <row r="22" spans="1:14" x14ac:dyDescent="0.25">
      <c r="A22" s="147"/>
      <c r="B22" s="149">
        <v>11</v>
      </c>
      <c r="C22" s="149"/>
      <c r="D22" s="149"/>
      <c r="E22" s="149">
        <f>'JANUARY 20'!I22:I33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  <c r="K22" s="2"/>
      <c r="L22" s="2"/>
      <c r="M22" s="2"/>
      <c r="N22" s="2"/>
    </row>
    <row r="23" spans="1:14" x14ac:dyDescent="0.25">
      <c r="A23" s="147"/>
      <c r="B23" s="149">
        <v>12</v>
      </c>
      <c r="C23" s="149"/>
      <c r="D23" s="149"/>
      <c r="E23" s="149">
        <f>'NOVEMBER 19'!I23:I35</f>
        <v>0</v>
      </c>
      <c r="F23" s="149"/>
      <c r="G23" s="149">
        <f t="shared" si="0"/>
        <v>0</v>
      </c>
      <c r="H23" s="149"/>
      <c r="I23" s="149">
        <f t="shared" si="1"/>
        <v>0</v>
      </c>
      <c r="J23" s="177"/>
      <c r="K23" s="2"/>
      <c r="L23" s="2"/>
      <c r="M23" s="2"/>
      <c r="N23" s="2"/>
    </row>
    <row r="24" spans="1:14" x14ac:dyDescent="0.25">
      <c r="A24" s="150" t="s">
        <v>11</v>
      </c>
      <c r="B24" s="149"/>
      <c r="C24" s="149">
        <f>SUM(C21:C23)</f>
        <v>0</v>
      </c>
      <c r="D24" s="149">
        <f>SUM(D21:D23)</f>
        <v>0</v>
      </c>
      <c r="E24" s="149">
        <f>SUM(E12:E23)</f>
        <v>20900</v>
      </c>
      <c r="F24" s="178">
        <f>SUM(F12:F23)</f>
        <v>72000</v>
      </c>
      <c r="G24" s="149">
        <f t="shared" si="0"/>
        <v>92900</v>
      </c>
      <c r="H24" s="178">
        <f>SUM(H12:H23)</f>
        <v>72000</v>
      </c>
      <c r="I24" s="178">
        <f>SUM(I12:I23)</f>
        <v>20900</v>
      </c>
      <c r="J24" s="177"/>
      <c r="K24" s="2"/>
      <c r="L24" s="2"/>
      <c r="M24" s="2"/>
      <c r="N24" s="2"/>
    </row>
    <row r="25" spans="1:14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  <c r="K25" s="2"/>
      <c r="L25" s="2"/>
      <c r="M25" s="2"/>
      <c r="N25" s="2"/>
    </row>
    <row r="26" spans="1:14" ht="18.75" x14ac:dyDescent="0.3">
      <c r="A26" s="165" t="s">
        <v>119</v>
      </c>
      <c r="B26" s="177"/>
      <c r="C26" s="2"/>
      <c r="D26" s="2"/>
      <c r="E26" s="2"/>
      <c r="F26" s="2"/>
      <c r="G26" s="2"/>
      <c r="H26" s="2"/>
      <c r="I26" s="2"/>
      <c r="J26" s="177"/>
      <c r="K26" s="2"/>
      <c r="L26" s="2"/>
      <c r="M26" s="2"/>
      <c r="N26" s="2"/>
    </row>
    <row r="27" spans="1:14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/>
      <c r="K27" s="2"/>
      <c r="L27" s="2"/>
      <c r="M27" s="2"/>
      <c r="N27" s="2"/>
    </row>
    <row r="28" spans="1:14" x14ac:dyDescent="0.25">
      <c r="A28" s="148" t="s">
        <v>328</v>
      </c>
      <c r="B28" s="149">
        <f>F24</f>
        <v>72000</v>
      </c>
      <c r="C28" s="149"/>
      <c r="D28" s="149"/>
      <c r="E28" s="181" t="s">
        <v>328</v>
      </c>
      <c r="F28" s="181">
        <f>H24</f>
        <v>72000</v>
      </c>
      <c r="G28" s="149"/>
      <c r="H28" s="149"/>
      <c r="I28" s="146"/>
      <c r="J28" s="2"/>
      <c r="K28" s="2"/>
      <c r="L28" s="2"/>
      <c r="M28" s="2"/>
      <c r="N28" s="2"/>
    </row>
    <row r="29" spans="1:14" x14ac:dyDescent="0.25">
      <c r="A29" s="148" t="s">
        <v>189</v>
      </c>
      <c r="B29" s="149">
        <f>'JANUARY 20'!D42</f>
        <v>-7406</v>
      </c>
      <c r="C29" s="149"/>
      <c r="D29" s="149"/>
      <c r="E29" s="181" t="s">
        <v>189</v>
      </c>
      <c r="F29" s="149">
        <f>'JANUARY 20'!H42</f>
        <v>-28306</v>
      </c>
      <c r="G29" s="149"/>
      <c r="H29" s="149"/>
      <c r="I29" s="146"/>
      <c r="J29" s="2"/>
      <c r="K29" s="2"/>
      <c r="L29" s="2"/>
      <c r="M29" s="2"/>
      <c r="N29" s="2"/>
    </row>
    <row r="30" spans="1:14" x14ac:dyDescent="0.25">
      <c r="A30" s="148" t="s">
        <v>300</v>
      </c>
      <c r="B30" s="149"/>
      <c r="C30" s="149"/>
      <c r="D30" s="149"/>
      <c r="E30" s="148" t="s">
        <v>300</v>
      </c>
      <c r="F30" s="149"/>
      <c r="G30" s="149"/>
      <c r="H30" s="149"/>
      <c r="I30" s="146"/>
      <c r="J30" s="2"/>
      <c r="K30" s="2"/>
      <c r="L30" s="2"/>
      <c r="M30" s="2"/>
      <c r="N30" s="2"/>
    </row>
    <row r="31" spans="1:14" x14ac:dyDescent="0.25">
      <c r="A31" s="148" t="s">
        <v>301</v>
      </c>
      <c r="B31" s="149"/>
      <c r="C31" s="149"/>
      <c r="D31" s="149"/>
      <c r="E31" s="148" t="s">
        <v>301</v>
      </c>
      <c r="F31" s="149"/>
      <c r="G31" s="149"/>
      <c r="H31" s="149"/>
      <c r="I31" s="146"/>
      <c r="J31" s="2"/>
      <c r="K31" s="2"/>
      <c r="L31" s="2"/>
      <c r="M31" s="2"/>
      <c r="N31" s="2"/>
    </row>
    <row r="32" spans="1:14" x14ac:dyDescent="0.25">
      <c r="A32" s="148" t="s">
        <v>124</v>
      </c>
      <c r="B32" s="184">
        <v>0.08</v>
      </c>
      <c r="C32" s="149">
        <f>B28*B32</f>
        <v>5760</v>
      </c>
      <c r="D32" s="149"/>
      <c r="E32" s="181" t="s">
        <v>239</v>
      </c>
      <c r="F32" s="184">
        <v>0.08</v>
      </c>
      <c r="G32" s="149">
        <f>F32*B28</f>
        <v>5760</v>
      </c>
      <c r="H32" s="149"/>
      <c r="I32" s="146"/>
      <c r="J32" s="2"/>
      <c r="K32" s="2"/>
      <c r="L32" s="2"/>
      <c r="M32" s="2"/>
      <c r="N32" s="2"/>
    </row>
    <row r="33" spans="1:14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J33" s="2"/>
      <c r="K33" s="2"/>
      <c r="L33" s="2"/>
      <c r="M33" s="2"/>
      <c r="N33" s="2"/>
    </row>
    <row r="34" spans="1:14" x14ac:dyDescent="0.25">
      <c r="A34" s="148" t="s">
        <v>200</v>
      </c>
      <c r="B34" s="149"/>
      <c r="C34" s="149">
        <f>G16+G17+F12</f>
        <v>30500</v>
      </c>
      <c r="D34" s="149"/>
      <c r="E34" s="148" t="s">
        <v>200</v>
      </c>
      <c r="F34" s="149"/>
      <c r="G34" s="149">
        <f>C34</f>
        <v>30500</v>
      </c>
      <c r="H34" s="149"/>
      <c r="I34" s="146"/>
      <c r="J34" s="2"/>
      <c r="K34" s="2"/>
      <c r="L34" s="2"/>
      <c r="M34" s="2"/>
      <c r="N34" s="2"/>
    </row>
    <row r="35" spans="1:14" x14ac:dyDescent="0.25">
      <c r="A35" s="153" t="s">
        <v>275</v>
      </c>
      <c r="B35" s="149"/>
      <c r="C35" s="181">
        <v>1600</v>
      </c>
      <c r="D35" s="149"/>
      <c r="E35" s="181" t="s">
        <v>275</v>
      </c>
      <c r="F35" s="149"/>
      <c r="G35" s="181">
        <f>C35</f>
        <v>1600</v>
      </c>
      <c r="H35" s="149"/>
      <c r="I35" s="146"/>
      <c r="J35" s="2"/>
      <c r="K35" s="2"/>
      <c r="L35" s="2"/>
      <c r="M35" s="2"/>
      <c r="N35" s="2"/>
    </row>
    <row r="36" spans="1:14" x14ac:dyDescent="0.25">
      <c r="A36" s="186" t="s">
        <v>341</v>
      </c>
      <c r="B36" s="2"/>
      <c r="C36" s="149">
        <v>9000</v>
      </c>
      <c r="D36" s="149"/>
      <c r="E36" s="186" t="s">
        <v>337</v>
      </c>
      <c r="F36" s="2"/>
      <c r="G36" s="149">
        <v>9000</v>
      </c>
      <c r="H36" s="149"/>
      <c r="I36" s="146"/>
      <c r="J36" s="185">
        <f>F13+F15+F18+F20+F21</f>
        <v>41500</v>
      </c>
      <c r="K36" s="2"/>
      <c r="L36" s="2"/>
      <c r="M36" s="2"/>
      <c r="N36" s="2"/>
    </row>
    <row r="37" spans="1:14" x14ac:dyDescent="0.25">
      <c r="A37" s="45" t="s">
        <v>330</v>
      </c>
      <c r="B37" s="155"/>
      <c r="C37" s="114">
        <v>22000</v>
      </c>
      <c r="D37" s="114"/>
      <c r="E37" s="45" t="s">
        <v>330</v>
      </c>
      <c r="F37" s="155"/>
      <c r="G37" s="114">
        <v>22000</v>
      </c>
      <c r="H37" s="149"/>
      <c r="I37" s="146"/>
      <c r="J37" s="185"/>
      <c r="K37" s="2"/>
      <c r="L37" s="2"/>
      <c r="M37" s="2"/>
      <c r="N37" s="2"/>
    </row>
    <row r="38" spans="1:14" x14ac:dyDescent="0.25">
      <c r="A38" s="155"/>
      <c r="B38" s="149"/>
      <c r="C38" s="149"/>
      <c r="D38" s="149"/>
      <c r="E38" s="155"/>
      <c r="F38" s="149"/>
      <c r="G38" s="149"/>
      <c r="H38" s="149"/>
      <c r="I38" s="146"/>
      <c r="J38" s="185">
        <f>J36-C35-C32-3106-9000</f>
        <v>22034</v>
      </c>
      <c r="K38" s="2"/>
      <c r="L38" s="2"/>
      <c r="M38" s="2"/>
      <c r="N38" s="2"/>
    </row>
    <row r="39" spans="1:14" x14ac:dyDescent="0.25">
      <c r="A39" s="155"/>
      <c r="B39" s="149"/>
      <c r="C39" s="149"/>
      <c r="D39" s="149"/>
      <c r="E39" s="155"/>
      <c r="F39" s="149"/>
      <c r="G39" s="149"/>
      <c r="H39" s="149"/>
      <c r="I39" s="146"/>
      <c r="J39" s="2"/>
      <c r="K39" s="2"/>
      <c r="L39" s="2"/>
      <c r="M39" s="2"/>
      <c r="N39" s="2"/>
    </row>
    <row r="40" spans="1:14" x14ac:dyDescent="0.25">
      <c r="A40" s="155"/>
      <c r="B40" s="149"/>
      <c r="C40" s="149"/>
      <c r="D40" s="149"/>
      <c r="E40" s="149"/>
      <c r="F40" s="149"/>
      <c r="G40" s="149"/>
      <c r="H40" s="149"/>
      <c r="I40" s="146"/>
      <c r="J40" s="2"/>
      <c r="K40" s="2"/>
      <c r="L40" s="2"/>
      <c r="M40" s="2"/>
      <c r="N40" s="2"/>
    </row>
    <row r="41" spans="1:14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J41" s="2"/>
      <c r="K41" s="2"/>
      <c r="L41" s="2"/>
      <c r="M41" s="2"/>
      <c r="N41" s="2"/>
    </row>
    <row r="42" spans="1:14" x14ac:dyDescent="0.25">
      <c r="A42" s="151" t="s">
        <v>11</v>
      </c>
      <c r="B42" s="178">
        <f>B28+B29+B30+B31-C32</f>
        <v>58834</v>
      </c>
      <c r="C42" s="178">
        <f>SUM(C34:C41)</f>
        <v>63100</v>
      </c>
      <c r="D42" s="178">
        <f>B42-C42</f>
        <v>-4266</v>
      </c>
      <c r="E42" s="178" t="s">
        <v>11</v>
      </c>
      <c r="F42" s="178">
        <f>F28+F29+F30+F31-G32</f>
        <v>37934</v>
      </c>
      <c r="G42" s="178">
        <f>SUM(G34:G41)</f>
        <v>63100</v>
      </c>
      <c r="H42" s="178">
        <f>F42-G42</f>
        <v>-25166</v>
      </c>
      <c r="I42" s="146"/>
      <c r="J42" s="2"/>
      <c r="K42" s="2"/>
      <c r="L42" s="2"/>
      <c r="M42" s="2"/>
      <c r="N42" s="2"/>
    </row>
    <row r="43" spans="1:14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J43" s="2"/>
      <c r="K43" s="2"/>
      <c r="L43" s="2"/>
      <c r="M43" s="2"/>
      <c r="N43" s="2"/>
    </row>
    <row r="44" spans="1:14" x14ac:dyDescent="0.25">
      <c r="A44" s="2" t="s">
        <v>32</v>
      </c>
      <c r="B44" s="2"/>
      <c r="C44" s="2" t="s">
        <v>33</v>
      </c>
      <c r="D44" s="2"/>
      <c r="E44" s="2"/>
      <c r="F44" s="2" t="s">
        <v>249</v>
      </c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 t="s">
        <v>305</v>
      </c>
      <c r="B46" s="2"/>
      <c r="C46" s="2" t="s">
        <v>48</v>
      </c>
      <c r="D46" s="2"/>
      <c r="E46" s="2"/>
      <c r="F46" s="2" t="s">
        <v>250</v>
      </c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L30" sqref="L30"/>
    </sheetView>
  </sheetViews>
  <sheetFormatPr defaultRowHeight="15" x14ac:dyDescent="0.25"/>
  <cols>
    <col min="1" max="1" width="22.28515625" customWidth="1"/>
    <col min="5" max="5" width="11.28515625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  <c r="K8" s="2"/>
      <c r="L8" s="2"/>
    </row>
    <row r="9" spans="1:12" ht="18.75" x14ac:dyDescent="0.3">
      <c r="A9" s="104"/>
      <c r="B9" s="156"/>
      <c r="C9" s="156"/>
      <c r="D9" s="159" t="s">
        <v>225</v>
      </c>
      <c r="E9" s="157"/>
      <c r="G9" s="157"/>
      <c r="H9" s="104"/>
      <c r="I9" s="2"/>
      <c r="J9" s="2"/>
      <c r="K9" s="2"/>
      <c r="L9" s="2"/>
    </row>
    <row r="10" spans="1:12" ht="18.75" x14ac:dyDescent="0.3">
      <c r="A10" s="107"/>
      <c r="B10" s="160" t="s">
        <v>331</v>
      </c>
      <c r="C10" s="160"/>
      <c r="D10" s="160"/>
      <c r="E10" s="157"/>
      <c r="F10" s="157"/>
      <c r="G10" s="161"/>
      <c r="H10" s="104"/>
      <c r="I10" s="2"/>
      <c r="J10" s="2"/>
      <c r="K10" s="2"/>
      <c r="L10" s="2"/>
    </row>
    <row r="11" spans="1:12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  <c r="K11" s="2"/>
      <c r="L11" s="2"/>
    </row>
    <row r="12" spans="1:12" x14ac:dyDescent="0.25">
      <c r="A12" s="147" t="s">
        <v>109</v>
      </c>
      <c r="B12" s="149">
        <v>1</v>
      </c>
      <c r="C12" s="149"/>
      <c r="D12" s="149"/>
      <c r="E12" s="149">
        <f>'FEBRUARY 20'!I12:I23</f>
        <v>0</v>
      </c>
      <c r="F12" s="149">
        <v>12000</v>
      </c>
      <c r="G12" s="149">
        <f>C12+D12+F12+E12</f>
        <v>12000</v>
      </c>
      <c r="H12" s="149">
        <v>12000</v>
      </c>
      <c r="I12" s="149">
        <f>G12-H12</f>
        <v>0</v>
      </c>
      <c r="J12" s="177" t="s">
        <v>45</v>
      </c>
      <c r="K12" s="2"/>
      <c r="L12" s="2"/>
    </row>
    <row r="13" spans="1:12" x14ac:dyDescent="0.25">
      <c r="A13" s="147" t="s">
        <v>130</v>
      </c>
      <c r="B13" s="149">
        <v>2</v>
      </c>
      <c r="C13" s="149"/>
      <c r="D13" s="149"/>
      <c r="E13" s="149">
        <f>'FEBRUARY 20'!I13:I24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>G13-H13</f>
        <v>0</v>
      </c>
      <c r="J13" s="177"/>
      <c r="K13" s="2"/>
      <c r="L13" s="2"/>
    </row>
    <row r="14" spans="1:12" x14ac:dyDescent="0.25">
      <c r="A14" s="2"/>
      <c r="B14" s="149">
        <v>3</v>
      </c>
      <c r="C14" s="149"/>
      <c r="D14" s="149"/>
      <c r="E14" s="149">
        <f>'FEBRUARY 20'!I14:I25</f>
        <v>0</v>
      </c>
      <c r="F14" s="149"/>
      <c r="G14" s="149">
        <f t="shared" si="0"/>
        <v>0</v>
      </c>
      <c r="H14" s="149"/>
      <c r="I14" s="149">
        <f>G14-H14</f>
        <v>0</v>
      </c>
      <c r="J14" s="177"/>
      <c r="K14" s="2"/>
      <c r="L14" s="2"/>
    </row>
    <row r="15" spans="1:12" x14ac:dyDescent="0.25">
      <c r="A15" s="147" t="s">
        <v>46</v>
      </c>
      <c r="B15" s="149">
        <v>4</v>
      </c>
      <c r="C15" s="149"/>
      <c r="D15" s="149"/>
      <c r="E15" s="149">
        <f>'FEBRUARY 20'!I15:I26</f>
        <v>20900</v>
      </c>
      <c r="F15" s="149">
        <v>9000</v>
      </c>
      <c r="G15" s="149">
        <f t="shared" si="0"/>
        <v>29900</v>
      </c>
      <c r="H15" s="149">
        <v>9000</v>
      </c>
      <c r="I15" s="149">
        <f>G15-H15</f>
        <v>20900</v>
      </c>
      <c r="J15" s="177" t="s">
        <v>323</v>
      </c>
      <c r="K15" s="2"/>
      <c r="L15" s="2"/>
    </row>
    <row r="16" spans="1:12" x14ac:dyDescent="0.25">
      <c r="A16" s="147" t="s">
        <v>194</v>
      </c>
      <c r="B16" s="149">
        <v>5</v>
      </c>
      <c r="C16" s="149"/>
      <c r="D16" s="149"/>
      <c r="E16" s="149">
        <f>'FEBRUARY 20'!I16:I27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ref="I16:I23" si="1">G16-H16</f>
        <v>0</v>
      </c>
      <c r="J16" s="177" t="s">
        <v>45</v>
      </c>
      <c r="K16" s="2"/>
      <c r="L16" s="2"/>
    </row>
    <row r="17" spans="1:12" x14ac:dyDescent="0.25">
      <c r="A17" s="147" t="s">
        <v>167</v>
      </c>
      <c r="B17" s="149">
        <v>6</v>
      </c>
      <c r="C17" s="149"/>
      <c r="D17" s="149"/>
      <c r="E17" s="149">
        <f>'FEBRUARY 20'!I17:I28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  <c r="K17" s="2"/>
      <c r="L17" s="2"/>
    </row>
    <row r="18" spans="1:12" x14ac:dyDescent="0.25">
      <c r="A18" s="147" t="s">
        <v>195</v>
      </c>
      <c r="B18" s="149">
        <v>7</v>
      </c>
      <c r="C18" s="149"/>
      <c r="D18" s="149"/>
      <c r="E18" s="149"/>
      <c r="F18" s="149">
        <v>2500</v>
      </c>
      <c r="G18" s="149">
        <f t="shared" si="0"/>
        <v>2500</v>
      </c>
      <c r="H18" s="149">
        <v>2500</v>
      </c>
      <c r="I18" s="149">
        <f t="shared" si="1"/>
        <v>0</v>
      </c>
      <c r="J18" s="177"/>
      <c r="K18" s="2"/>
      <c r="L18" s="2"/>
    </row>
    <row r="19" spans="1:12" x14ac:dyDescent="0.25">
      <c r="A19" s="147"/>
      <c r="B19" s="149">
        <v>8</v>
      </c>
      <c r="C19" s="149"/>
      <c r="D19" s="149"/>
      <c r="E19" s="149">
        <f>'FEBRUARY 20'!I19:I30</f>
        <v>0</v>
      </c>
      <c r="F19" s="149"/>
      <c r="G19" s="149">
        <f t="shared" si="0"/>
        <v>0</v>
      </c>
      <c r="H19" s="149"/>
      <c r="I19" s="149"/>
      <c r="J19" s="177"/>
      <c r="K19" s="2"/>
      <c r="L19" s="2"/>
    </row>
    <row r="20" spans="1:12" x14ac:dyDescent="0.25">
      <c r="A20" s="147" t="s">
        <v>199</v>
      </c>
      <c r="B20" s="149">
        <v>9</v>
      </c>
      <c r="C20" s="149"/>
      <c r="D20" s="149"/>
      <c r="E20" s="149">
        <f>'FEBRUARY 20'!I20:I31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  <c r="K20" s="2"/>
      <c r="L20" s="2"/>
    </row>
    <row r="21" spans="1:12" x14ac:dyDescent="0.25">
      <c r="A21" s="147" t="s">
        <v>299</v>
      </c>
      <c r="B21" s="149">
        <v>10</v>
      </c>
      <c r="C21" s="149"/>
      <c r="D21" s="149"/>
      <c r="E21" s="149">
        <f>'FEBRUARY 20'!I21:I32</f>
        <v>0</v>
      </c>
      <c r="F21" s="149">
        <v>10000</v>
      </c>
      <c r="G21" s="149">
        <f t="shared" si="0"/>
        <v>10000</v>
      </c>
      <c r="H21" s="149">
        <v>10000</v>
      </c>
      <c r="I21" s="149">
        <f t="shared" si="1"/>
        <v>0</v>
      </c>
      <c r="J21" s="177"/>
      <c r="K21" s="2"/>
      <c r="L21" s="2"/>
    </row>
    <row r="22" spans="1:12" x14ac:dyDescent="0.25">
      <c r="A22" s="147"/>
      <c r="B22" s="149">
        <v>11</v>
      </c>
      <c r="C22" s="149"/>
      <c r="D22" s="149"/>
      <c r="E22" s="149">
        <f>'FEBRUARY 20'!I22:I33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  <c r="K22" s="2"/>
      <c r="L22" s="2"/>
    </row>
    <row r="23" spans="1:12" x14ac:dyDescent="0.25">
      <c r="A23" s="147"/>
      <c r="B23" s="149">
        <v>12</v>
      </c>
      <c r="C23" s="149"/>
      <c r="D23" s="149"/>
      <c r="E23" s="149">
        <f>'FEBRUARY 20'!I23:I34</f>
        <v>0</v>
      </c>
      <c r="F23" s="149"/>
      <c r="G23" s="149">
        <f t="shared" si="0"/>
        <v>0</v>
      </c>
      <c r="H23" s="149"/>
      <c r="I23" s="149">
        <f t="shared" si="1"/>
        <v>0</v>
      </c>
      <c r="J23" s="177"/>
      <c r="K23" s="2"/>
      <c r="L23" s="2"/>
    </row>
    <row r="24" spans="1:12" x14ac:dyDescent="0.25">
      <c r="A24" s="150" t="s">
        <v>11</v>
      </c>
      <c r="B24" s="149"/>
      <c r="C24" s="149">
        <f>SUM(C21:C23)</f>
        <v>0</v>
      </c>
      <c r="D24" s="149">
        <f>SUM(D21:D23)</f>
        <v>0</v>
      </c>
      <c r="E24" s="149">
        <f>SUM(E12:E23)</f>
        <v>20900</v>
      </c>
      <c r="F24" s="178">
        <f>SUM(F12:F23)</f>
        <v>72000</v>
      </c>
      <c r="G24" s="149">
        <f t="shared" si="0"/>
        <v>92900</v>
      </c>
      <c r="H24" s="178">
        <f>SUM(H12:H23)</f>
        <v>72000</v>
      </c>
      <c r="I24" s="178">
        <f>SUM(I12:I23)</f>
        <v>20900</v>
      </c>
      <c r="J24" s="177"/>
      <c r="K24" s="2"/>
      <c r="L24" s="2"/>
    </row>
    <row r="25" spans="1:12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  <c r="K25" s="2"/>
      <c r="L25" s="2"/>
    </row>
    <row r="26" spans="1:12" ht="18.75" x14ac:dyDescent="0.3">
      <c r="A26" s="165" t="s">
        <v>119</v>
      </c>
      <c r="B26" s="177"/>
      <c r="C26" s="2"/>
      <c r="D26" s="2"/>
      <c r="E26" s="2"/>
      <c r="F26" s="2"/>
      <c r="G26" s="2"/>
      <c r="H26" s="2"/>
      <c r="I26" s="2"/>
      <c r="J26" s="177"/>
      <c r="K26" s="2"/>
      <c r="L26" s="2"/>
    </row>
    <row r="27" spans="1:12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/>
      <c r="K27" s="2"/>
      <c r="L27" s="2"/>
    </row>
    <row r="28" spans="1:12" x14ac:dyDescent="0.25">
      <c r="A28" s="148" t="s">
        <v>229</v>
      </c>
      <c r="B28" s="149">
        <f>F24</f>
        <v>72000</v>
      </c>
      <c r="C28" s="149"/>
      <c r="D28" s="149"/>
      <c r="E28" s="181" t="s">
        <v>229</v>
      </c>
      <c r="F28" s="181">
        <f>H24</f>
        <v>72000</v>
      </c>
      <c r="G28" s="149"/>
      <c r="H28" s="149"/>
      <c r="I28" s="146"/>
      <c r="J28" s="2"/>
      <c r="K28" s="2"/>
      <c r="L28" s="2"/>
    </row>
    <row r="29" spans="1:12" x14ac:dyDescent="0.25">
      <c r="A29" s="148" t="s">
        <v>189</v>
      </c>
      <c r="B29" s="149">
        <f>'FEBRUARY 20'!D42</f>
        <v>-4266</v>
      </c>
      <c r="C29" s="149"/>
      <c r="D29" s="149"/>
      <c r="E29" s="181" t="s">
        <v>189</v>
      </c>
      <c r="F29" s="149">
        <f>'FEBRUARY 20'!H42</f>
        <v>-25166</v>
      </c>
      <c r="G29" s="149"/>
      <c r="H29" s="149"/>
      <c r="I29" s="146"/>
      <c r="J29" s="2"/>
      <c r="K29" s="2"/>
      <c r="L29" s="2"/>
    </row>
    <row r="30" spans="1:12" x14ac:dyDescent="0.25">
      <c r="A30" s="148" t="s">
        <v>300</v>
      </c>
      <c r="B30" s="149"/>
      <c r="C30" s="149"/>
      <c r="D30" s="149"/>
      <c r="E30" s="148" t="s">
        <v>300</v>
      </c>
      <c r="F30" s="149"/>
      <c r="G30" s="149"/>
      <c r="H30" s="149"/>
      <c r="I30" s="146"/>
      <c r="J30" s="2"/>
      <c r="K30" s="2"/>
      <c r="L30" s="2"/>
    </row>
    <row r="31" spans="1:12" x14ac:dyDescent="0.25">
      <c r="A31" s="148" t="s">
        <v>301</v>
      </c>
      <c r="B31" s="149"/>
      <c r="C31" s="149"/>
      <c r="D31" s="149"/>
      <c r="E31" s="148" t="s">
        <v>301</v>
      </c>
      <c r="F31" s="149"/>
      <c r="G31" s="149"/>
      <c r="H31" s="149"/>
      <c r="I31" s="146"/>
      <c r="J31" s="2"/>
      <c r="K31" s="2"/>
      <c r="L31" s="2"/>
    </row>
    <row r="32" spans="1:12" x14ac:dyDescent="0.25">
      <c r="A32" s="148" t="s">
        <v>124</v>
      </c>
      <c r="B32" s="184">
        <v>0.08</v>
      </c>
      <c r="C32" s="149">
        <f>B28*B32</f>
        <v>5760</v>
      </c>
      <c r="D32" s="149"/>
      <c r="E32" s="181" t="s">
        <v>239</v>
      </c>
      <c r="F32" s="184">
        <v>0.08</v>
      </c>
      <c r="G32" s="149">
        <f>F32*B28</f>
        <v>5760</v>
      </c>
      <c r="H32" s="149"/>
      <c r="I32" s="146"/>
      <c r="J32" s="2"/>
      <c r="K32" s="2"/>
      <c r="L32" s="2"/>
    </row>
    <row r="33" spans="1:12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J33" s="2"/>
      <c r="K33" s="2"/>
      <c r="L33" s="2"/>
    </row>
    <row r="34" spans="1:12" x14ac:dyDescent="0.25">
      <c r="A34" s="148" t="s">
        <v>200</v>
      </c>
      <c r="B34" s="149"/>
      <c r="C34" s="149">
        <f>G16+G17+F12</f>
        <v>30500</v>
      </c>
      <c r="D34" s="149"/>
      <c r="E34" s="148" t="s">
        <v>200</v>
      </c>
      <c r="F34" s="149"/>
      <c r="G34" s="149">
        <f>C34</f>
        <v>30500</v>
      </c>
      <c r="H34" s="149"/>
      <c r="I34" s="146"/>
      <c r="J34" s="2"/>
      <c r="K34" s="2"/>
      <c r="L34" s="2"/>
    </row>
    <row r="35" spans="1:12" x14ac:dyDescent="0.25">
      <c r="A35" s="153" t="s">
        <v>275</v>
      </c>
      <c r="B35" s="149"/>
      <c r="C35" s="181">
        <v>1100</v>
      </c>
      <c r="D35" s="149"/>
      <c r="E35" s="181" t="s">
        <v>275</v>
      </c>
      <c r="F35" s="149"/>
      <c r="G35" s="181">
        <f>C35</f>
        <v>1100</v>
      </c>
      <c r="H35" s="149"/>
      <c r="I35" s="146"/>
      <c r="J35" s="2"/>
      <c r="K35" s="2"/>
      <c r="L35" s="2"/>
    </row>
    <row r="36" spans="1:12" x14ac:dyDescent="0.25">
      <c r="A36" s="45" t="s">
        <v>332</v>
      </c>
      <c r="B36" s="155"/>
      <c r="C36" s="114">
        <v>3050</v>
      </c>
      <c r="D36" s="114"/>
      <c r="E36" s="45" t="s">
        <v>332</v>
      </c>
      <c r="F36" s="155"/>
      <c r="G36" s="114">
        <v>3050</v>
      </c>
      <c r="H36" s="149"/>
      <c r="I36" s="146"/>
      <c r="J36" s="2"/>
      <c r="K36" s="2"/>
      <c r="L36" s="2"/>
    </row>
    <row r="37" spans="1:12" x14ac:dyDescent="0.25">
      <c r="A37" s="155" t="s">
        <v>264</v>
      </c>
      <c r="B37" s="149"/>
      <c r="C37" s="149">
        <v>9000</v>
      </c>
      <c r="D37" s="149"/>
      <c r="E37" s="155" t="s">
        <v>338</v>
      </c>
      <c r="F37" s="149"/>
      <c r="G37" s="149">
        <v>9000</v>
      </c>
      <c r="H37" s="149"/>
      <c r="I37" s="146"/>
      <c r="J37" s="2"/>
      <c r="K37" s="185">
        <f>F13+F15+F18+F20+F21</f>
        <v>41500</v>
      </c>
      <c r="L37" s="2"/>
    </row>
    <row r="38" spans="1:12" x14ac:dyDescent="0.25">
      <c r="A38" s="155" t="s">
        <v>333</v>
      </c>
      <c r="B38" s="149"/>
      <c r="C38" s="149">
        <v>20556</v>
      </c>
      <c r="D38" s="149"/>
      <c r="E38" s="155" t="s">
        <v>333</v>
      </c>
      <c r="F38" s="149"/>
      <c r="G38" s="149">
        <v>20556</v>
      </c>
      <c r="H38" s="149"/>
      <c r="I38" s="146"/>
      <c r="J38" s="2"/>
      <c r="K38" s="185">
        <f>K37-2000-C35-C32-C36-C37</f>
        <v>20590</v>
      </c>
      <c r="L38" s="2"/>
    </row>
    <row r="39" spans="1:12" x14ac:dyDescent="0.25">
      <c r="A39" s="155"/>
      <c r="B39" s="149"/>
      <c r="C39" s="149"/>
      <c r="D39" s="149"/>
      <c r="E39" s="155"/>
      <c r="F39" s="149"/>
      <c r="G39" s="149"/>
      <c r="H39" s="149"/>
      <c r="I39" s="146"/>
      <c r="J39" s="185"/>
      <c r="K39" s="2"/>
      <c r="L39" s="2"/>
    </row>
    <row r="40" spans="1:12" x14ac:dyDescent="0.25">
      <c r="A40" s="155"/>
      <c r="B40" s="149"/>
      <c r="C40" s="149"/>
      <c r="D40" s="149"/>
      <c r="E40" s="149"/>
      <c r="F40" s="149"/>
      <c r="G40" s="149"/>
      <c r="H40" s="149"/>
      <c r="I40" s="146"/>
      <c r="J40" s="2"/>
      <c r="K40" s="2"/>
      <c r="L40" s="2"/>
    </row>
    <row r="41" spans="1:12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J41" s="2"/>
      <c r="K41" s="2"/>
      <c r="L41" s="2"/>
    </row>
    <row r="42" spans="1:12" x14ac:dyDescent="0.25">
      <c r="A42" s="151" t="s">
        <v>11</v>
      </c>
      <c r="B42" s="178">
        <f>B28+B29+B30+B31-C32</f>
        <v>61974</v>
      </c>
      <c r="C42" s="178">
        <f>SUM(C34:C41)</f>
        <v>64206</v>
      </c>
      <c r="D42" s="178">
        <f>B42-C42</f>
        <v>-2232</v>
      </c>
      <c r="E42" s="178" t="s">
        <v>11</v>
      </c>
      <c r="F42" s="178">
        <f>F28+F29+F30+F31-G32</f>
        <v>41074</v>
      </c>
      <c r="G42" s="178">
        <f>SUM(G34:G41)</f>
        <v>64206</v>
      </c>
      <c r="H42" s="178">
        <f>F42-G42</f>
        <v>-23132</v>
      </c>
      <c r="I42" s="146"/>
      <c r="J42" s="2"/>
      <c r="K42" s="2"/>
      <c r="L42" s="2"/>
    </row>
    <row r="43" spans="1:12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J43" s="2"/>
      <c r="K43" s="2"/>
      <c r="L43" s="2"/>
    </row>
    <row r="44" spans="1:12" x14ac:dyDescent="0.25">
      <c r="A44" s="2" t="s">
        <v>32</v>
      </c>
      <c r="B44" s="2"/>
      <c r="C44" s="2" t="s">
        <v>33</v>
      </c>
      <c r="D44" s="2"/>
      <c r="E44" s="2"/>
      <c r="F44" s="2" t="s">
        <v>249</v>
      </c>
      <c r="G44" s="2"/>
      <c r="H44" s="2"/>
      <c r="I44" s="2"/>
      <c r="J44" s="185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>
        <f>3556+17000</f>
        <v>20556</v>
      </c>
      <c r="J45" s="2"/>
      <c r="K45" s="2"/>
      <c r="L45" s="2"/>
    </row>
    <row r="46" spans="1:12" x14ac:dyDescent="0.25">
      <c r="A46" s="2" t="s">
        <v>305</v>
      </c>
      <c r="B46" s="2"/>
      <c r="C46" s="2" t="s">
        <v>48</v>
      </c>
      <c r="D46" s="2"/>
      <c r="E46" s="2"/>
      <c r="F46" s="2" t="s">
        <v>250</v>
      </c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sqref="A1:I38"/>
    </sheetView>
  </sheetViews>
  <sheetFormatPr defaultRowHeight="15" x14ac:dyDescent="0.25"/>
  <cols>
    <col min="1" max="1" width="15" customWidth="1"/>
    <col min="4" max="4" width="12.140625" customWidth="1"/>
  </cols>
  <sheetData>
    <row r="1" spans="1:9" ht="29.25" x14ac:dyDescent="0.45">
      <c r="A1" s="2"/>
      <c r="B1" s="42" t="s">
        <v>47</v>
      </c>
      <c r="C1" s="43"/>
      <c r="D1" s="43"/>
      <c r="E1" s="43"/>
      <c r="F1" s="43"/>
      <c r="G1" s="2"/>
      <c r="H1" s="2"/>
      <c r="I1" s="2"/>
    </row>
    <row r="2" spans="1:9" ht="21" x14ac:dyDescent="0.25">
      <c r="A2" s="12"/>
      <c r="B2" s="3" t="s">
        <v>1</v>
      </c>
      <c r="C2" s="3"/>
      <c r="D2" s="3"/>
      <c r="E2" s="12"/>
      <c r="F2" s="12"/>
      <c r="G2" s="2"/>
      <c r="H2" s="2"/>
      <c r="I2" s="2"/>
    </row>
    <row r="3" spans="1:9" ht="21" x14ac:dyDescent="0.25">
      <c r="A3" s="35"/>
      <c r="B3" s="35"/>
      <c r="C3" s="36"/>
      <c r="D3" s="36"/>
      <c r="E3" s="37" t="s">
        <v>68</v>
      </c>
      <c r="F3" s="36"/>
      <c r="G3" s="36"/>
      <c r="H3" s="36"/>
      <c r="I3" s="38"/>
    </row>
    <row r="4" spans="1:9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5" t="s">
        <v>61</v>
      </c>
    </row>
    <row r="5" spans="1:9" x14ac:dyDescent="0.25">
      <c r="A5" s="6" t="s">
        <v>14</v>
      </c>
      <c r="B5" s="7">
        <v>1</v>
      </c>
      <c r="C5" s="9"/>
      <c r="D5" s="9"/>
      <c r="E5" s="10"/>
      <c r="F5" s="11"/>
      <c r="G5" s="9">
        <v>9000</v>
      </c>
      <c r="H5" s="9">
        <v>9000</v>
      </c>
      <c r="I5" s="45">
        <v>500</v>
      </c>
    </row>
    <row r="6" spans="1:9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45">
        <v>500</v>
      </c>
    </row>
    <row r="7" spans="1:9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45">
        <v>500</v>
      </c>
    </row>
    <row r="8" spans="1:9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45">
        <v>500</v>
      </c>
    </row>
    <row r="9" spans="1:9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45">
        <v>500</v>
      </c>
    </row>
    <row r="10" spans="1:9" x14ac:dyDescent="0.25">
      <c r="A10" s="6" t="s">
        <v>69</v>
      </c>
      <c r="B10" s="7"/>
      <c r="C10" s="9"/>
      <c r="D10" s="9"/>
      <c r="E10" s="10"/>
      <c r="F10" s="11"/>
      <c r="G10" s="9"/>
      <c r="H10" s="9"/>
      <c r="I10" s="45"/>
    </row>
    <row r="11" spans="1:9" x14ac:dyDescent="0.25">
      <c r="A11" s="6" t="s">
        <v>60</v>
      </c>
      <c r="B11" s="7">
        <v>7</v>
      </c>
      <c r="C11" s="9"/>
      <c r="D11" s="9"/>
      <c r="E11" s="10"/>
      <c r="F11" s="11" t="s">
        <v>45</v>
      </c>
      <c r="G11" s="9">
        <v>2500</v>
      </c>
      <c r="H11" s="9">
        <v>2500</v>
      </c>
      <c r="I11" s="45">
        <v>300</v>
      </c>
    </row>
    <row r="12" spans="1:9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45">
        <v>500</v>
      </c>
    </row>
    <row r="13" spans="1:9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45">
        <v>500</v>
      </c>
    </row>
    <row r="14" spans="1:9" x14ac:dyDescent="0.25">
      <c r="A14" s="6" t="s">
        <v>46</v>
      </c>
      <c r="B14" s="7">
        <v>10</v>
      </c>
      <c r="C14" s="9"/>
      <c r="D14" s="9"/>
      <c r="E14" s="10"/>
      <c r="F14" s="11"/>
      <c r="G14" s="9">
        <v>8500</v>
      </c>
      <c r="H14" s="9">
        <v>8500</v>
      </c>
      <c r="I14" s="45">
        <v>500</v>
      </c>
    </row>
    <row r="15" spans="1:9" x14ac:dyDescent="0.25">
      <c r="A15" s="6" t="s">
        <v>21</v>
      </c>
      <c r="B15" s="7">
        <v>11</v>
      </c>
      <c r="C15" s="9"/>
      <c r="D15" s="9"/>
      <c r="E15" s="10"/>
      <c r="F15" s="11"/>
      <c r="G15" s="9">
        <v>9000</v>
      </c>
      <c r="H15" s="9">
        <v>9000</v>
      </c>
      <c r="I15" s="45">
        <v>500</v>
      </c>
    </row>
    <row r="16" spans="1:9" x14ac:dyDescent="0.25">
      <c r="A16" s="6"/>
      <c r="B16" s="7">
        <v>12</v>
      </c>
      <c r="C16" s="9"/>
      <c r="D16" s="9"/>
      <c r="E16" s="10"/>
      <c r="F16" s="11"/>
      <c r="G16" s="9"/>
      <c r="H16" s="9"/>
      <c r="I16" s="45"/>
    </row>
    <row r="17" spans="1:11" x14ac:dyDescent="0.25">
      <c r="A17" s="6"/>
      <c r="B17" s="7"/>
      <c r="C17" s="9"/>
      <c r="D17" s="9"/>
      <c r="E17" s="10"/>
      <c r="F17" s="11"/>
      <c r="G17" s="9"/>
      <c r="H17" s="9"/>
      <c r="I17" s="45"/>
    </row>
    <row r="18" spans="1:11" x14ac:dyDescent="0.25">
      <c r="A18" s="14"/>
      <c r="B18" s="15"/>
      <c r="C18" s="16">
        <v>0</v>
      </c>
      <c r="D18" s="16">
        <v>0</v>
      </c>
      <c r="E18" s="17"/>
      <c r="F18" s="18"/>
      <c r="G18" s="18">
        <f>SUM(G5:G17)</f>
        <v>80000</v>
      </c>
      <c r="H18" s="18">
        <f>SUM(H5:H17)</f>
        <v>80000</v>
      </c>
      <c r="I18" s="45">
        <f>SUM(I5:I17)</f>
        <v>4800</v>
      </c>
      <c r="J18">
        <v>7000</v>
      </c>
      <c r="K18">
        <f>J18-I18</f>
        <v>2200</v>
      </c>
    </row>
    <row r="19" spans="1:11" x14ac:dyDescent="0.25">
      <c r="A19" s="19" t="s">
        <v>23</v>
      </c>
      <c r="B19" s="2"/>
      <c r="C19" s="2"/>
      <c r="D19" s="2"/>
      <c r="E19" s="2"/>
      <c r="F19" s="2"/>
      <c r="G19" s="20"/>
      <c r="H19" s="20"/>
      <c r="I19" s="2"/>
    </row>
    <row r="20" spans="1:11" x14ac:dyDescent="0.25">
      <c r="A20" s="13" t="s">
        <v>24</v>
      </c>
      <c r="B20" s="2"/>
      <c r="C20" s="2"/>
      <c r="D20" s="21">
        <v>89000</v>
      </c>
      <c r="E20" s="2"/>
      <c r="F20" s="2"/>
      <c r="G20" s="2"/>
      <c r="H20" s="2"/>
      <c r="I20" s="2"/>
    </row>
    <row r="21" spans="1:11" ht="16.5" x14ac:dyDescent="0.35">
      <c r="A21" s="13" t="s">
        <v>25</v>
      </c>
      <c r="B21" s="13"/>
      <c r="C21" s="23"/>
      <c r="D21" s="24"/>
      <c r="E21" s="2"/>
      <c r="F21" s="2"/>
      <c r="G21" s="2"/>
      <c r="H21" s="2"/>
      <c r="I21" s="2"/>
    </row>
    <row r="22" spans="1:11" x14ac:dyDescent="0.25">
      <c r="A22" s="25" t="s">
        <v>26</v>
      </c>
      <c r="B22" s="13"/>
      <c r="C22" s="23"/>
      <c r="D22" s="23"/>
      <c r="E22" s="2"/>
      <c r="F22" s="2"/>
      <c r="G22" s="26"/>
      <c r="H22" s="26"/>
      <c r="I22" s="2"/>
    </row>
    <row r="23" spans="1:11" x14ac:dyDescent="0.25">
      <c r="A23" s="13" t="s">
        <v>27</v>
      </c>
      <c r="B23" s="13"/>
      <c r="C23" s="23"/>
      <c r="D23" s="27">
        <f>D20*E23</f>
        <v>7120</v>
      </c>
      <c r="E23" s="1">
        <v>0.08</v>
      </c>
      <c r="F23" s="2"/>
      <c r="G23" s="20">
        <v>8000</v>
      </c>
      <c r="H23" s="20"/>
      <c r="I23" s="20"/>
    </row>
    <row r="24" spans="1:11" x14ac:dyDescent="0.25">
      <c r="A24" s="13" t="s">
        <v>28</v>
      </c>
      <c r="B24" s="13"/>
      <c r="C24" s="23"/>
      <c r="D24" s="27">
        <v>600</v>
      </c>
      <c r="E24" s="2"/>
      <c r="F24" s="2"/>
      <c r="G24" s="20"/>
      <c r="H24" s="20"/>
      <c r="I24" s="20"/>
    </row>
    <row r="25" spans="1:11" x14ac:dyDescent="0.25">
      <c r="A25" s="13" t="s">
        <v>55</v>
      </c>
      <c r="B25" s="13"/>
      <c r="C25" s="23"/>
      <c r="D25" s="27">
        <v>9000</v>
      </c>
      <c r="E25" s="2"/>
      <c r="F25" s="13" t="s">
        <v>32</v>
      </c>
      <c r="G25" s="13"/>
      <c r="H25" s="13"/>
      <c r="I25" s="13" t="s">
        <v>34</v>
      </c>
    </row>
    <row r="26" spans="1:11" x14ac:dyDescent="0.25">
      <c r="A26" s="13" t="s">
        <v>70</v>
      </c>
      <c r="B26" s="13"/>
      <c r="C26" s="23"/>
      <c r="D26" s="28">
        <v>15500</v>
      </c>
      <c r="E26" s="2"/>
      <c r="F26" s="13"/>
      <c r="G26" s="13"/>
      <c r="H26" s="13"/>
      <c r="I26" s="13"/>
    </row>
    <row r="27" spans="1:11" x14ac:dyDescent="0.25">
      <c r="A27" s="13" t="s">
        <v>61</v>
      </c>
      <c r="B27" s="2"/>
      <c r="C27" s="2"/>
      <c r="D27" s="27">
        <v>2200</v>
      </c>
      <c r="E27" s="2"/>
      <c r="F27" s="13" t="s">
        <v>48</v>
      </c>
      <c r="G27" s="13"/>
      <c r="H27" s="13"/>
      <c r="I27" s="13" t="s">
        <v>39</v>
      </c>
    </row>
    <row r="28" spans="1:11" x14ac:dyDescent="0.25">
      <c r="A28" s="13" t="s">
        <v>63</v>
      </c>
      <c r="B28" s="2"/>
      <c r="C28" s="2"/>
      <c r="D28" s="22">
        <f>SUM(D23:D27)</f>
        <v>34420</v>
      </c>
      <c r="E28" s="2"/>
      <c r="F28" s="13" t="s">
        <v>41</v>
      </c>
      <c r="G28" s="13"/>
      <c r="H28" s="13"/>
      <c r="I28" s="13" t="s">
        <v>43</v>
      </c>
    </row>
    <row r="29" spans="1:11" x14ac:dyDescent="0.25">
      <c r="A29" s="13" t="s">
        <v>36</v>
      </c>
      <c r="B29" s="13"/>
      <c r="C29" s="23"/>
      <c r="D29" s="28">
        <f>D20-D28</f>
        <v>54580</v>
      </c>
      <c r="E29" s="2"/>
      <c r="F29" s="13"/>
      <c r="G29" s="13"/>
      <c r="H29" s="13"/>
      <c r="I29" s="13"/>
    </row>
    <row r="30" spans="1:11" ht="15.75" x14ac:dyDescent="0.25">
      <c r="A30" s="29"/>
      <c r="B30" s="13"/>
      <c r="C30" s="13"/>
      <c r="D30" s="30"/>
      <c r="E30" s="2"/>
      <c r="F30" s="13"/>
      <c r="G30" s="13"/>
      <c r="H30" s="13"/>
      <c r="I30" s="13" t="s">
        <v>67</v>
      </c>
    </row>
    <row r="31" spans="1:11" x14ac:dyDescent="0.25">
      <c r="F31">
        <v>2000</v>
      </c>
    </row>
    <row r="32" spans="1:11" x14ac:dyDescent="0.25">
      <c r="F32">
        <v>2000</v>
      </c>
    </row>
    <row r="33" spans="6:8" x14ac:dyDescent="0.25">
      <c r="F33">
        <v>2500</v>
      </c>
    </row>
    <row r="34" spans="6:8" x14ac:dyDescent="0.25">
      <c r="F34">
        <v>2500</v>
      </c>
    </row>
    <row r="35" spans="6:8" x14ac:dyDescent="0.25">
      <c r="F35">
        <v>1500</v>
      </c>
    </row>
    <row r="36" spans="6:8" x14ac:dyDescent="0.25">
      <c r="F36">
        <f>SUM(F30:F35)</f>
        <v>10500</v>
      </c>
      <c r="G36">
        <v>25900</v>
      </c>
      <c r="H36">
        <f>G36-F36</f>
        <v>15400</v>
      </c>
    </row>
    <row r="37" spans="6:8" x14ac:dyDescent="0.25">
      <c r="H37" s="2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7" workbookViewId="0">
      <selection activeCell="H19" sqref="H19"/>
    </sheetView>
  </sheetViews>
  <sheetFormatPr defaultRowHeight="15" x14ac:dyDescent="0.25"/>
  <cols>
    <col min="1" max="1" width="18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  <c r="K8" s="2"/>
    </row>
    <row r="9" spans="1:11" ht="18.75" x14ac:dyDescent="0.3">
      <c r="A9" s="104"/>
      <c r="B9" s="156"/>
      <c r="C9" s="156"/>
      <c r="D9" s="159" t="s">
        <v>225</v>
      </c>
      <c r="E9" s="157"/>
      <c r="F9" s="2"/>
      <c r="G9" s="157"/>
      <c r="H9" s="104"/>
      <c r="I9" s="2"/>
      <c r="J9" s="2"/>
      <c r="K9" s="2"/>
    </row>
    <row r="10" spans="1:11" ht="18.75" x14ac:dyDescent="0.3">
      <c r="A10" s="107"/>
      <c r="B10" s="160" t="s">
        <v>334</v>
      </c>
      <c r="C10" s="160"/>
      <c r="D10" s="160"/>
      <c r="E10" s="157"/>
      <c r="F10" s="157"/>
      <c r="G10" s="161"/>
      <c r="H10" s="104"/>
      <c r="I10" s="2"/>
      <c r="J10" s="2"/>
      <c r="K10" s="2"/>
    </row>
    <row r="11" spans="1:11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  <c r="K11" s="2"/>
    </row>
    <row r="12" spans="1:11" x14ac:dyDescent="0.25">
      <c r="A12" s="147" t="s">
        <v>109</v>
      </c>
      <c r="B12" s="149">
        <v>1</v>
      </c>
      <c r="C12" s="149"/>
      <c r="D12" s="149"/>
      <c r="E12" s="149">
        <f>'MARCH 20'!I12:I23</f>
        <v>0</v>
      </c>
      <c r="F12" s="149">
        <v>12000</v>
      </c>
      <c r="G12" s="149">
        <f>C12+D12+F12+E12</f>
        <v>12000</v>
      </c>
      <c r="H12" s="149">
        <v>12000</v>
      </c>
      <c r="I12" s="149">
        <f>G12-H12</f>
        <v>0</v>
      </c>
      <c r="J12" s="177" t="s">
        <v>45</v>
      </c>
      <c r="K12" s="2"/>
    </row>
    <row r="13" spans="1:11" x14ac:dyDescent="0.25">
      <c r="A13" s="147" t="s">
        <v>130</v>
      </c>
      <c r="B13" s="149">
        <v>2</v>
      </c>
      <c r="C13" s="149"/>
      <c r="D13" s="149"/>
      <c r="E13" s="149">
        <f>'MARCH 20'!I13:I24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>G13-H13</f>
        <v>0</v>
      </c>
      <c r="J13" s="177"/>
      <c r="K13" s="2"/>
    </row>
    <row r="14" spans="1:11" x14ac:dyDescent="0.25">
      <c r="A14" s="2"/>
      <c r="B14" s="149">
        <v>3</v>
      </c>
      <c r="C14" s="149"/>
      <c r="D14" s="149"/>
      <c r="E14" s="149">
        <f>'MARCH 20'!I14:I25</f>
        <v>0</v>
      </c>
      <c r="F14" s="149"/>
      <c r="G14" s="149">
        <f t="shared" si="0"/>
        <v>0</v>
      </c>
      <c r="H14" s="149"/>
      <c r="I14" s="149">
        <f>G14-H14</f>
        <v>0</v>
      </c>
      <c r="J14" s="177"/>
      <c r="K14" s="2"/>
    </row>
    <row r="15" spans="1:11" x14ac:dyDescent="0.25">
      <c r="A15" s="147" t="s">
        <v>46</v>
      </c>
      <c r="B15" s="149">
        <v>4</v>
      </c>
      <c r="C15" s="149"/>
      <c r="D15" s="149"/>
      <c r="E15" s="149">
        <f>'MARCH 20'!I15:I26</f>
        <v>20900</v>
      </c>
      <c r="F15" s="149">
        <v>9000</v>
      </c>
      <c r="G15" s="149">
        <f t="shared" si="0"/>
        <v>29900</v>
      </c>
      <c r="H15" s="149">
        <v>9000</v>
      </c>
      <c r="I15" s="149">
        <f>G15-H15</f>
        <v>20900</v>
      </c>
      <c r="J15" s="177"/>
      <c r="K15" s="2"/>
    </row>
    <row r="16" spans="1:11" x14ac:dyDescent="0.25">
      <c r="A16" s="147" t="s">
        <v>194</v>
      </c>
      <c r="B16" s="149">
        <v>5</v>
      </c>
      <c r="C16" s="149"/>
      <c r="D16" s="149"/>
      <c r="E16" s="149">
        <f>'MARCH 20'!I16:I27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ref="I16:I23" si="1">G16-H16</f>
        <v>0</v>
      </c>
      <c r="J16" s="177" t="s">
        <v>45</v>
      </c>
      <c r="K16" s="185"/>
    </row>
    <row r="17" spans="1:11" x14ac:dyDescent="0.25">
      <c r="A17" s="147" t="s">
        <v>167</v>
      </c>
      <c r="B17" s="149">
        <v>6</v>
      </c>
      <c r="C17" s="149"/>
      <c r="D17" s="149"/>
      <c r="E17" s="149">
        <f>'MARCH 20'!I17:I28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  <c r="K17" s="185"/>
    </row>
    <row r="18" spans="1:11" x14ac:dyDescent="0.25">
      <c r="A18" s="147" t="s">
        <v>195</v>
      </c>
      <c r="B18" s="149">
        <v>7</v>
      </c>
      <c r="C18" s="149"/>
      <c r="D18" s="149"/>
      <c r="E18" s="149">
        <f>'MARCH 20'!I18:I29</f>
        <v>0</v>
      </c>
      <c r="F18" s="149">
        <v>2500</v>
      </c>
      <c r="G18" s="149">
        <f t="shared" si="0"/>
        <v>2500</v>
      </c>
      <c r="H18" s="149">
        <f>900+600+500+500</f>
        <v>2500</v>
      </c>
      <c r="I18" s="149">
        <f t="shared" si="1"/>
        <v>0</v>
      </c>
      <c r="J18" s="177"/>
      <c r="K18" s="185"/>
    </row>
    <row r="19" spans="1:11" x14ac:dyDescent="0.25">
      <c r="A19" s="147"/>
      <c r="B19" s="149">
        <v>8</v>
      </c>
      <c r="C19" s="149"/>
      <c r="D19" s="149"/>
      <c r="E19" s="149">
        <f>'MARCH 20'!I19:I30</f>
        <v>0</v>
      </c>
      <c r="F19" s="149"/>
      <c r="G19" s="149">
        <f t="shared" si="0"/>
        <v>0</v>
      </c>
      <c r="H19" s="149"/>
      <c r="I19" s="149"/>
      <c r="J19" s="177"/>
      <c r="K19" s="2"/>
    </row>
    <row r="20" spans="1:11" x14ac:dyDescent="0.25">
      <c r="A20" s="147" t="s">
        <v>199</v>
      </c>
      <c r="B20" s="149">
        <v>9</v>
      </c>
      <c r="C20" s="149"/>
      <c r="D20" s="149"/>
      <c r="E20" s="149">
        <f>'MARCH 20'!I20:I31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  <c r="K20" s="2"/>
    </row>
    <row r="21" spans="1:11" x14ac:dyDescent="0.25">
      <c r="A21" s="147" t="s">
        <v>299</v>
      </c>
      <c r="B21" s="149">
        <v>10</v>
      </c>
      <c r="C21" s="149"/>
      <c r="D21" s="149"/>
      <c r="E21" s="149">
        <f>'MARCH 20'!I21:I32</f>
        <v>0</v>
      </c>
      <c r="F21" s="149">
        <v>10000</v>
      </c>
      <c r="G21" s="149">
        <f t="shared" si="0"/>
        <v>10000</v>
      </c>
      <c r="H21" s="149">
        <f>5000+5000</f>
        <v>10000</v>
      </c>
      <c r="I21" s="149">
        <f t="shared" si="1"/>
        <v>0</v>
      </c>
      <c r="J21" s="177"/>
      <c r="K21" s="2"/>
    </row>
    <row r="22" spans="1:11" x14ac:dyDescent="0.25">
      <c r="A22" s="147"/>
      <c r="B22" s="149">
        <v>11</v>
      </c>
      <c r="C22" s="149"/>
      <c r="D22" s="149"/>
      <c r="E22" s="149">
        <f>'MARCH 20'!I22:I33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  <c r="K22" s="2"/>
    </row>
    <row r="23" spans="1:11" x14ac:dyDescent="0.25">
      <c r="A23" s="147"/>
      <c r="B23" s="149">
        <v>12</v>
      </c>
      <c r="C23" s="149"/>
      <c r="D23" s="149"/>
      <c r="E23" s="149">
        <f>'MARCH 20'!I23:I34</f>
        <v>0</v>
      </c>
      <c r="F23" s="149"/>
      <c r="G23" s="149">
        <f t="shared" si="0"/>
        <v>0</v>
      </c>
      <c r="H23" s="149"/>
      <c r="I23" s="149">
        <f t="shared" si="1"/>
        <v>0</v>
      </c>
      <c r="J23" s="177"/>
      <c r="K23" s="2"/>
    </row>
    <row r="24" spans="1:11" x14ac:dyDescent="0.25">
      <c r="A24" s="150" t="s">
        <v>11</v>
      </c>
      <c r="B24" s="149"/>
      <c r="C24" s="149">
        <f>SUM(C21:C23)</f>
        <v>0</v>
      </c>
      <c r="D24" s="149">
        <f>SUM(D21:D23)</f>
        <v>0</v>
      </c>
      <c r="E24" s="149">
        <f>SUM(E12:E23)</f>
        <v>20900</v>
      </c>
      <c r="F24" s="178">
        <f>SUM(F12:F23)</f>
        <v>72000</v>
      </c>
      <c r="G24" s="149">
        <f t="shared" si="0"/>
        <v>92900</v>
      </c>
      <c r="H24" s="178">
        <f>SUM(H12:H23)</f>
        <v>72000</v>
      </c>
      <c r="I24" s="178">
        <f>SUM(I12:I23)</f>
        <v>20900</v>
      </c>
      <c r="J24" s="177"/>
      <c r="K24" s="185"/>
    </row>
    <row r="25" spans="1:11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  <c r="K25" s="2"/>
    </row>
    <row r="26" spans="1:11" ht="18.75" x14ac:dyDescent="0.3">
      <c r="A26" s="165" t="s">
        <v>119</v>
      </c>
      <c r="B26" s="177"/>
      <c r="C26" s="2"/>
      <c r="D26" s="2"/>
      <c r="E26" s="2"/>
      <c r="F26" s="2"/>
      <c r="G26" s="2"/>
      <c r="H26" s="2"/>
      <c r="I26" s="2"/>
      <c r="J26" s="177"/>
      <c r="K26" s="2"/>
    </row>
    <row r="27" spans="1:11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/>
      <c r="K27" s="2"/>
    </row>
    <row r="28" spans="1:11" x14ac:dyDescent="0.25">
      <c r="A28" s="148" t="s">
        <v>234</v>
      </c>
      <c r="B28" s="149">
        <f>F24</f>
        <v>72000</v>
      </c>
      <c r="C28" s="149"/>
      <c r="D28" s="149"/>
      <c r="E28" s="181" t="s">
        <v>234</v>
      </c>
      <c r="F28" s="181">
        <f>H24</f>
        <v>72000</v>
      </c>
      <c r="G28" s="149"/>
      <c r="H28" s="149"/>
      <c r="I28" s="146"/>
      <c r="J28" s="2"/>
      <c r="K28" s="2"/>
    </row>
    <row r="29" spans="1:11" x14ac:dyDescent="0.25">
      <c r="A29" s="148" t="s">
        <v>189</v>
      </c>
      <c r="B29" s="149">
        <f>'MARCH 20'!D42</f>
        <v>-2232</v>
      </c>
      <c r="C29" s="149"/>
      <c r="D29" s="149"/>
      <c r="E29" s="181" t="s">
        <v>189</v>
      </c>
      <c r="F29" s="149">
        <f>'MARCH 20'!H42</f>
        <v>-23132</v>
      </c>
      <c r="G29" s="149"/>
      <c r="H29" s="149"/>
      <c r="I29" s="146"/>
      <c r="J29" s="2"/>
      <c r="K29" s="2"/>
    </row>
    <row r="30" spans="1:11" x14ac:dyDescent="0.25">
      <c r="A30" s="148" t="s">
        <v>300</v>
      </c>
      <c r="B30" s="149"/>
      <c r="C30" s="149"/>
      <c r="D30" s="149"/>
      <c r="E30" s="148" t="s">
        <v>300</v>
      </c>
      <c r="F30" s="149"/>
      <c r="G30" s="149"/>
      <c r="H30" s="149"/>
      <c r="I30" s="146"/>
      <c r="J30" s="2"/>
      <c r="K30" s="2"/>
    </row>
    <row r="31" spans="1:11" x14ac:dyDescent="0.25">
      <c r="A31" s="148" t="s">
        <v>301</v>
      </c>
      <c r="B31" s="149"/>
      <c r="C31" s="149"/>
      <c r="D31" s="149"/>
      <c r="E31" s="148" t="s">
        <v>301</v>
      </c>
      <c r="F31" s="149"/>
      <c r="G31" s="149"/>
      <c r="H31" s="149"/>
      <c r="I31" s="146"/>
      <c r="J31" s="2"/>
      <c r="K31" s="2"/>
    </row>
    <row r="32" spans="1:11" x14ac:dyDescent="0.25">
      <c r="A32" s="148" t="s">
        <v>124</v>
      </c>
      <c r="B32" s="184">
        <v>0.08</v>
      </c>
      <c r="C32" s="149">
        <f>B28*B32</f>
        <v>5760</v>
      </c>
      <c r="D32" s="149"/>
      <c r="E32" s="181" t="s">
        <v>239</v>
      </c>
      <c r="F32" s="184">
        <v>0.08</v>
      </c>
      <c r="G32" s="149">
        <f>F32*B28</f>
        <v>5760</v>
      </c>
      <c r="H32" s="149"/>
      <c r="I32" s="146"/>
      <c r="J32" s="2"/>
      <c r="K32" s="2"/>
    </row>
    <row r="33" spans="1:11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J33" s="2"/>
      <c r="K33" s="2"/>
    </row>
    <row r="34" spans="1:11" x14ac:dyDescent="0.25">
      <c r="A34" s="148" t="s">
        <v>200</v>
      </c>
      <c r="C34" s="149">
        <f>F12+F17+F16</f>
        <v>30500</v>
      </c>
      <c r="D34" s="149"/>
      <c r="E34" s="148" t="s">
        <v>200</v>
      </c>
      <c r="F34" s="2"/>
      <c r="G34" s="149">
        <f>F12+F16+F17</f>
        <v>30500</v>
      </c>
      <c r="H34" s="149"/>
      <c r="I34" s="146"/>
      <c r="J34" s="2"/>
      <c r="K34" s="2"/>
    </row>
    <row r="35" spans="1:11" x14ac:dyDescent="0.25">
      <c r="A35" s="153" t="s">
        <v>133</v>
      </c>
      <c r="B35" s="149"/>
      <c r="C35" s="181">
        <v>1000</v>
      </c>
      <c r="D35" s="149"/>
      <c r="E35" s="153" t="s">
        <v>133</v>
      </c>
      <c r="F35" s="149"/>
      <c r="G35" s="181">
        <v>1000</v>
      </c>
      <c r="H35" s="149"/>
      <c r="I35" s="146"/>
      <c r="J35" s="2"/>
      <c r="K35" s="2"/>
    </row>
    <row r="36" spans="1:11" x14ac:dyDescent="0.25">
      <c r="A36" s="186" t="s">
        <v>264</v>
      </c>
      <c r="B36" s="2"/>
      <c r="C36" s="149">
        <v>9000</v>
      </c>
      <c r="D36" s="149"/>
      <c r="E36" s="186" t="s">
        <v>340</v>
      </c>
      <c r="F36" s="2"/>
      <c r="G36" s="149">
        <v>9000</v>
      </c>
      <c r="H36" s="149"/>
      <c r="I36" s="146"/>
      <c r="J36" s="2"/>
      <c r="K36" s="2"/>
    </row>
    <row r="37" spans="1:11" x14ac:dyDescent="0.25">
      <c r="A37" s="45" t="s">
        <v>342</v>
      </c>
      <c r="B37" s="155"/>
      <c r="C37" s="114">
        <v>23500</v>
      </c>
      <c r="D37" s="114"/>
      <c r="E37" s="45" t="s">
        <v>342</v>
      </c>
      <c r="F37" s="155"/>
      <c r="G37" s="114">
        <v>23500</v>
      </c>
      <c r="H37" s="149"/>
      <c r="I37" s="146"/>
      <c r="J37" s="2"/>
      <c r="K37" s="2"/>
    </row>
    <row r="38" spans="1:11" x14ac:dyDescent="0.25">
      <c r="A38" s="155" t="s">
        <v>344</v>
      </c>
      <c r="B38" s="149"/>
      <c r="C38" s="149">
        <v>3056</v>
      </c>
      <c r="D38" s="149"/>
      <c r="E38" s="155" t="s">
        <v>344</v>
      </c>
      <c r="F38" s="149"/>
      <c r="G38" s="149">
        <v>3056</v>
      </c>
      <c r="H38" s="149"/>
      <c r="I38" s="146"/>
      <c r="J38" s="2"/>
      <c r="K38" s="2"/>
    </row>
    <row r="39" spans="1:11" x14ac:dyDescent="0.25">
      <c r="A39" s="155"/>
      <c r="B39" s="149"/>
      <c r="C39" s="149"/>
      <c r="D39" s="149"/>
      <c r="E39" s="155"/>
      <c r="F39" s="149"/>
      <c r="G39" s="149"/>
      <c r="H39" s="149"/>
      <c r="I39" s="146"/>
      <c r="J39" s="2"/>
      <c r="K39" s="2"/>
    </row>
    <row r="40" spans="1:11" x14ac:dyDescent="0.25">
      <c r="A40" s="155"/>
      <c r="B40" s="149"/>
      <c r="C40" s="149"/>
      <c r="D40" s="149"/>
      <c r="E40" s="149"/>
      <c r="F40" s="149"/>
      <c r="G40" s="149"/>
      <c r="H40" s="149"/>
      <c r="I40" s="146"/>
      <c r="J40" s="2"/>
      <c r="K40" s="2"/>
    </row>
    <row r="41" spans="1:11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J41" s="2"/>
      <c r="K41" s="2"/>
    </row>
    <row r="42" spans="1:11" x14ac:dyDescent="0.25">
      <c r="A42" s="151" t="s">
        <v>11</v>
      </c>
      <c r="B42" s="178">
        <f>B28+B29+B30+B31-C32</f>
        <v>64008</v>
      </c>
      <c r="C42" s="178">
        <f>SUM(C34:C41)</f>
        <v>67056</v>
      </c>
      <c r="D42" s="178">
        <f>B42-C42</f>
        <v>-3048</v>
      </c>
      <c r="E42" s="178" t="s">
        <v>11</v>
      </c>
      <c r="F42" s="178">
        <f>F28+F29+F30+F31-G32</f>
        <v>43108</v>
      </c>
      <c r="G42" s="178">
        <f>SUM(G34:G41)</f>
        <v>67056</v>
      </c>
      <c r="H42" s="178">
        <f>F42-G42</f>
        <v>-23948</v>
      </c>
      <c r="I42" s="146"/>
      <c r="J42" s="2"/>
      <c r="K42" s="2"/>
    </row>
    <row r="43" spans="1:11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J43" s="2"/>
      <c r="K43" s="2"/>
    </row>
    <row r="44" spans="1:11" x14ac:dyDescent="0.25">
      <c r="A44" s="2" t="s">
        <v>32</v>
      </c>
      <c r="B44" s="2"/>
      <c r="C44" s="2" t="s">
        <v>33</v>
      </c>
      <c r="D44" s="2"/>
      <c r="E44" s="2"/>
      <c r="F44" s="2" t="s">
        <v>249</v>
      </c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305</v>
      </c>
      <c r="B46" s="2"/>
      <c r="C46" s="2" t="s">
        <v>48</v>
      </c>
      <c r="D46" s="2"/>
      <c r="E46" s="2"/>
      <c r="F46" s="2" t="s">
        <v>250</v>
      </c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H19" sqref="H19"/>
    </sheetView>
  </sheetViews>
  <sheetFormatPr defaultRowHeight="15" x14ac:dyDescent="0.25"/>
  <cols>
    <col min="1" max="1" width="19.710937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8.75" x14ac:dyDescent="0.3">
      <c r="A8" s="104"/>
      <c r="B8" s="156" t="s">
        <v>291</v>
      </c>
      <c r="C8" s="156"/>
      <c r="D8" s="156"/>
      <c r="E8" s="157"/>
      <c r="F8" s="157"/>
      <c r="G8" s="157"/>
      <c r="H8" s="104"/>
      <c r="I8" s="2"/>
      <c r="J8" s="2"/>
    </row>
    <row r="9" spans="1:10" ht="18.75" x14ac:dyDescent="0.3">
      <c r="A9" s="104"/>
      <c r="B9" s="156"/>
      <c r="C9" s="156"/>
      <c r="D9" s="159" t="s">
        <v>225</v>
      </c>
      <c r="E9" s="157"/>
      <c r="F9" s="2"/>
      <c r="G9" s="157"/>
      <c r="H9" s="104"/>
      <c r="I9" s="2"/>
      <c r="J9" s="2"/>
    </row>
    <row r="10" spans="1:10" ht="18.75" x14ac:dyDescent="0.3">
      <c r="A10" s="107"/>
      <c r="B10" s="160" t="s">
        <v>343</v>
      </c>
      <c r="C10" s="160"/>
      <c r="D10" s="160"/>
      <c r="E10" s="157"/>
      <c r="F10" s="157"/>
      <c r="G10" s="161"/>
      <c r="H10" s="104"/>
      <c r="I10" s="2"/>
      <c r="J10" s="2"/>
    </row>
    <row r="11" spans="1:10" x14ac:dyDescent="0.25">
      <c r="A11" s="162" t="s">
        <v>3</v>
      </c>
      <c r="B11" s="171" t="s">
        <v>4</v>
      </c>
      <c r="C11" s="171" t="s">
        <v>301</v>
      </c>
      <c r="D11" s="171" t="s">
        <v>300</v>
      </c>
      <c r="E11" s="172" t="s">
        <v>7</v>
      </c>
      <c r="F11" s="172" t="s">
        <v>9</v>
      </c>
      <c r="G11" s="173" t="s">
        <v>10</v>
      </c>
      <c r="H11" s="173" t="s">
        <v>72</v>
      </c>
      <c r="I11" s="173" t="s">
        <v>216</v>
      </c>
      <c r="J11" s="177"/>
    </row>
    <row r="12" spans="1:10" x14ac:dyDescent="0.25">
      <c r="A12" s="147" t="s">
        <v>109</v>
      </c>
      <c r="B12" s="149">
        <v>1</v>
      </c>
      <c r="C12" s="149"/>
      <c r="D12" s="149"/>
      <c r="E12" s="149">
        <f>'MARCH 20'!I12:I23</f>
        <v>0</v>
      </c>
      <c r="F12" s="149">
        <v>12000</v>
      </c>
      <c r="G12" s="149">
        <f>C12+D12+F12+E12</f>
        <v>12000</v>
      </c>
      <c r="H12" s="149">
        <v>12000</v>
      </c>
      <c r="I12" s="149">
        <f>G12-H12</f>
        <v>0</v>
      </c>
      <c r="J12" s="177" t="s">
        <v>45</v>
      </c>
    </row>
    <row r="13" spans="1:10" x14ac:dyDescent="0.25">
      <c r="A13" s="147" t="s">
        <v>130</v>
      </c>
      <c r="B13" s="149">
        <v>2</v>
      </c>
      <c r="C13" s="149"/>
      <c r="D13" s="149"/>
      <c r="E13" s="149">
        <f>'MARCH 20'!I13:I24</f>
        <v>0</v>
      </c>
      <c r="F13" s="149">
        <v>10000</v>
      </c>
      <c r="G13" s="149">
        <f t="shared" ref="G13:G24" si="0">C13+D13+F13+E13</f>
        <v>10000</v>
      </c>
      <c r="H13" s="149">
        <v>10000</v>
      </c>
      <c r="I13" s="149">
        <f>G13-H13</f>
        <v>0</v>
      </c>
      <c r="J13" s="177"/>
    </row>
    <row r="14" spans="1:10" x14ac:dyDescent="0.25">
      <c r="A14" s="2"/>
      <c r="B14" s="149">
        <v>3</v>
      </c>
      <c r="C14" s="149"/>
      <c r="D14" s="149"/>
      <c r="E14" s="149">
        <f>'MARCH 20'!I14:I25</f>
        <v>0</v>
      </c>
      <c r="F14" s="149"/>
      <c r="G14" s="149">
        <f t="shared" si="0"/>
        <v>0</v>
      </c>
      <c r="H14" s="149"/>
      <c r="I14" s="149">
        <f>G14-H14</f>
        <v>0</v>
      </c>
      <c r="J14" s="177"/>
    </row>
    <row r="15" spans="1:10" x14ac:dyDescent="0.25">
      <c r="A15" s="147" t="s">
        <v>46</v>
      </c>
      <c r="B15" s="149">
        <v>4</v>
      </c>
      <c r="C15" s="149"/>
      <c r="D15" s="149"/>
      <c r="E15" s="149">
        <f>'MARCH 20'!I15:I26</f>
        <v>20900</v>
      </c>
      <c r="F15" s="149">
        <v>9000</v>
      </c>
      <c r="G15" s="149">
        <f t="shared" si="0"/>
        <v>29900</v>
      </c>
      <c r="H15" s="149">
        <v>9000</v>
      </c>
      <c r="I15" s="149">
        <f>G15-H15</f>
        <v>20900</v>
      </c>
      <c r="J15" s="177"/>
    </row>
    <row r="16" spans="1:10" x14ac:dyDescent="0.25">
      <c r="A16" s="147" t="s">
        <v>194</v>
      </c>
      <c r="B16" s="149">
        <v>5</v>
      </c>
      <c r="C16" s="149"/>
      <c r="D16" s="149"/>
      <c r="E16" s="149">
        <f>'MARCH 20'!I16:I27</f>
        <v>0</v>
      </c>
      <c r="F16" s="149">
        <v>8500</v>
      </c>
      <c r="G16" s="149">
        <f t="shared" si="0"/>
        <v>8500</v>
      </c>
      <c r="H16" s="149">
        <v>8500</v>
      </c>
      <c r="I16" s="149">
        <f t="shared" ref="I16:I23" si="1">G16-H16</f>
        <v>0</v>
      </c>
      <c r="J16" s="177" t="s">
        <v>45</v>
      </c>
    </row>
    <row r="17" spans="1:11" x14ac:dyDescent="0.25">
      <c r="A17" s="147" t="s">
        <v>167</v>
      </c>
      <c r="B17" s="149">
        <v>6</v>
      </c>
      <c r="C17" s="149"/>
      <c r="D17" s="149"/>
      <c r="E17" s="149">
        <f>'MARCH 20'!I17:I28</f>
        <v>0</v>
      </c>
      <c r="F17" s="149">
        <v>10000</v>
      </c>
      <c r="G17" s="149">
        <f t="shared" si="0"/>
        <v>10000</v>
      </c>
      <c r="H17" s="149">
        <v>10000</v>
      </c>
      <c r="I17" s="149">
        <f t="shared" si="1"/>
        <v>0</v>
      </c>
      <c r="J17" s="177" t="s">
        <v>45</v>
      </c>
      <c r="K17">
        <f>2000+10000</f>
        <v>12000</v>
      </c>
    </row>
    <row r="18" spans="1:11" x14ac:dyDescent="0.25">
      <c r="A18" s="147" t="s">
        <v>195</v>
      </c>
      <c r="B18" s="149">
        <v>7</v>
      </c>
      <c r="C18" s="149"/>
      <c r="D18" s="149"/>
      <c r="E18" s="149">
        <f>'MARCH 20'!I18:I29</f>
        <v>0</v>
      </c>
      <c r="F18" s="149">
        <v>2500</v>
      </c>
      <c r="G18" s="149">
        <f t="shared" si="0"/>
        <v>2500</v>
      </c>
      <c r="H18" s="149">
        <f>700+700+600+500</f>
        <v>2500</v>
      </c>
      <c r="I18" s="149">
        <f t="shared" si="1"/>
        <v>0</v>
      </c>
      <c r="J18" s="177"/>
    </row>
    <row r="19" spans="1:11" x14ac:dyDescent="0.25">
      <c r="A19" s="147"/>
      <c r="B19" s="149">
        <v>8</v>
      </c>
      <c r="C19" s="149"/>
      <c r="D19" s="149"/>
      <c r="E19" s="149">
        <f>'MARCH 20'!I19:I30</f>
        <v>0</v>
      </c>
      <c r="F19" s="149"/>
      <c r="G19" s="149">
        <f t="shared" si="0"/>
        <v>0</v>
      </c>
      <c r="H19" s="149"/>
      <c r="I19" s="149"/>
      <c r="J19" s="177"/>
    </row>
    <row r="20" spans="1:11" x14ac:dyDescent="0.25">
      <c r="A20" s="147" t="s">
        <v>199</v>
      </c>
      <c r="B20" s="149">
        <v>9</v>
      </c>
      <c r="C20" s="149"/>
      <c r="D20" s="149"/>
      <c r="E20" s="149">
        <f>'MARCH 20'!I20:I31</f>
        <v>0</v>
      </c>
      <c r="F20" s="149">
        <v>10000</v>
      </c>
      <c r="G20" s="149">
        <f t="shared" si="0"/>
        <v>10000</v>
      </c>
      <c r="H20" s="149">
        <v>10000</v>
      </c>
      <c r="I20" s="149">
        <f t="shared" si="1"/>
        <v>0</v>
      </c>
      <c r="J20" s="177"/>
    </row>
    <row r="21" spans="1:11" x14ac:dyDescent="0.25">
      <c r="A21" s="147" t="s">
        <v>299</v>
      </c>
      <c r="B21" s="149">
        <v>10</v>
      </c>
      <c r="C21" s="149"/>
      <c r="D21" s="149"/>
      <c r="E21" s="149">
        <f>'MARCH 20'!I21:I32</f>
        <v>0</v>
      </c>
      <c r="F21" s="149">
        <v>10000</v>
      </c>
      <c r="G21" s="149">
        <f t="shared" si="0"/>
        <v>10000</v>
      </c>
      <c r="H21" s="149">
        <v>10000</v>
      </c>
      <c r="I21" s="149">
        <f t="shared" si="1"/>
        <v>0</v>
      </c>
      <c r="J21" s="177"/>
    </row>
    <row r="22" spans="1:11" x14ac:dyDescent="0.25">
      <c r="A22" s="147"/>
      <c r="B22" s="149">
        <v>11</v>
      </c>
      <c r="C22" s="149"/>
      <c r="D22" s="149"/>
      <c r="E22" s="149">
        <f>'MARCH 20'!I22:I33</f>
        <v>0</v>
      </c>
      <c r="F22" s="149"/>
      <c r="G22" s="149">
        <f t="shared" si="0"/>
        <v>0</v>
      </c>
      <c r="H22" s="149"/>
      <c r="I22" s="149">
        <f t="shared" si="1"/>
        <v>0</v>
      </c>
      <c r="J22" s="177"/>
    </row>
    <row r="23" spans="1:11" x14ac:dyDescent="0.25">
      <c r="A23" s="147"/>
      <c r="B23" s="149">
        <v>12</v>
      </c>
      <c r="C23" s="149"/>
      <c r="D23" s="149"/>
      <c r="E23" s="149">
        <f>'MARCH 20'!I23:I34</f>
        <v>0</v>
      </c>
      <c r="F23" s="149"/>
      <c r="G23" s="149">
        <f t="shared" si="0"/>
        <v>0</v>
      </c>
      <c r="H23" s="149"/>
      <c r="I23" s="149">
        <f t="shared" si="1"/>
        <v>0</v>
      </c>
      <c r="J23" s="177"/>
    </row>
    <row r="24" spans="1:11" x14ac:dyDescent="0.25">
      <c r="A24" s="150" t="s">
        <v>11</v>
      </c>
      <c r="B24" s="149"/>
      <c r="C24" s="149">
        <f>SUM(C21:C23)</f>
        <v>0</v>
      </c>
      <c r="D24" s="149">
        <f>SUM(D21:D23)</f>
        <v>0</v>
      </c>
      <c r="E24" s="149">
        <f>SUM(E12:E23)</f>
        <v>20900</v>
      </c>
      <c r="F24" s="178">
        <f>SUM(F12:F23)</f>
        <v>72000</v>
      </c>
      <c r="G24" s="149">
        <f t="shared" si="0"/>
        <v>92900</v>
      </c>
      <c r="H24" s="178">
        <f>SUM(H12:H23)</f>
        <v>72000</v>
      </c>
      <c r="I24" s="178">
        <f>SUM(I12:I23)</f>
        <v>20900</v>
      </c>
      <c r="J24" s="177"/>
    </row>
    <row r="25" spans="1:11" x14ac:dyDescent="0.25">
      <c r="A25" s="152"/>
      <c r="B25" s="179"/>
      <c r="C25" s="179"/>
      <c r="D25" s="179"/>
      <c r="E25" s="179"/>
      <c r="F25" s="179"/>
      <c r="G25" s="179"/>
      <c r="H25" s="179"/>
      <c r="I25" s="179"/>
      <c r="J25" s="177"/>
    </row>
    <row r="26" spans="1:11" ht="18.75" x14ac:dyDescent="0.3">
      <c r="A26" s="165" t="s">
        <v>119</v>
      </c>
      <c r="B26" s="177"/>
      <c r="C26" s="2"/>
      <c r="D26" s="2"/>
      <c r="E26" s="2"/>
      <c r="F26" s="2"/>
      <c r="G26" s="2"/>
      <c r="H26" s="2"/>
      <c r="I26" s="2"/>
      <c r="J26" s="177"/>
    </row>
    <row r="27" spans="1:11" x14ac:dyDescent="0.25">
      <c r="A27" s="140" t="s">
        <v>120</v>
      </c>
      <c r="B27" s="168" t="s">
        <v>121</v>
      </c>
      <c r="C27" s="168" t="s">
        <v>122</v>
      </c>
      <c r="D27" s="168" t="s">
        <v>82</v>
      </c>
      <c r="E27" s="169" t="s">
        <v>237</v>
      </c>
      <c r="F27" s="169" t="s">
        <v>238</v>
      </c>
      <c r="G27" s="169" t="s">
        <v>122</v>
      </c>
      <c r="H27" s="169" t="s">
        <v>216</v>
      </c>
      <c r="I27" s="146"/>
      <c r="J27" s="2"/>
    </row>
    <row r="28" spans="1:11" x14ac:dyDescent="0.25">
      <c r="A28" s="148" t="s">
        <v>235</v>
      </c>
      <c r="B28" s="149">
        <f>F24</f>
        <v>72000</v>
      </c>
      <c r="C28" s="149"/>
      <c r="D28" s="149"/>
      <c r="E28" s="181" t="s">
        <v>235</v>
      </c>
      <c r="F28" s="181">
        <f>H24</f>
        <v>72000</v>
      </c>
      <c r="G28" s="149"/>
      <c r="H28" s="149"/>
      <c r="I28" s="146"/>
      <c r="J28" s="2"/>
    </row>
    <row r="29" spans="1:11" x14ac:dyDescent="0.25">
      <c r="A29" s="148" t="s">
        <v>189</v>
      </c>
      <c r="B29" s="149">
        <f>'APRIL 20'!D42</f>
        <v>-3048</v>
      </c>
      <c r="C29" s="149"/>
      <c r="D29" s="149"/>
      <c r="E29" s="181" t="s">
        <v>189</v>
      </c>
      <c r="F29" s="149">
        <f>'APRIL 20'!H42</f>
        <v>-23948</v>
      </c>
      <c r="G29" s="149"/>
      <c r="H29" s="149"/>
      <c r="I29" s="146"/>
      <c r="J29" s="2"/>
    </row>
    <row r="30" spans="1:11" x14ac:dyDescent="0.25">
      <c r="A30" s="148" t="s">
        <v>300</v>
      </c>
      <c r="B30" s="149"/>
      <c r="C30" s="149"/>
      <c r="D30" s="149"/>
      <c r="E30" s="148" t="s">
        <v>300</v>
      </c>
      <c r="F30" s="149"/>
      <c r="G30" s="149"/>
      <c r="H30" s="149"/>
      <c r="I30" s="146"/>
      <c r="J30" s="2"/>
    </row>
    <row r="31" spans="1:11" x14ac:dyDescent="0.25">
      <c r="A31" s="148" t="s">
        <v>301</v>
      </c>
      <c r="B31" s="149"/>
      <c r="C31" s="149"/>
      <c r="D31" s="149"/>
      <c r="E31" s="148" t="s">
        <v>301</v>
      </c>
      <c r="F31" s="149"/>
      <c r="G31" s="149"/>
      <c r="H31" s="149"/>
      <c r="I31" s="146"/>
      <c r="J31" s="2"/>
    </row>
    <row r="32" spans="1:11" x14ac:dyDescent="0.25">
      <c r="A32" s="148" t="s">
        <v>124</v>
      </c>
      <c r="B32" s="184">
        <v>0.08</v>
      </c>
      <c r="C32" s="149">
        <f>B28*B32</f>
        <v>5760</v>
      </c>
      <c r="D32" s="149"/>
      <c r="E32" s="181" t="s">
        <v>239</v>
      </c>
      <c r="F32" s="184">
        <v>0.08</v>
      </c>
      <c r="G32" s="149">
        <f>F32*B28</f>
        <v>5760</v>
      </c>
      <c r="H32" s="149"/>
      <c r="I32" s="146"/>
      <c r="J32" s="2"/>
    </row>
    <row r="33" spans="1:10" x14ac:dyDescent="0.25">
      <c r="A33" s="151" t="s">
        <v>125</v>
      </c>
      <c r="B33" s="178"/>
      <c r="C33" s="178"/>
      <c r="D33" s="178"/>
      <c r="E33" s="182" t="s">
        <v>125</v>
      </c>
      <c r="F33" s="178"/>
      <c r="G33" s="178"/>
      <c r="H33" s="178"/>
      <c r="I33" s="146"/>
      <c r="J33" s="2"/>
    </row>
    <row r="34" spans="1:10" x14ac:dyDescent="0.25">
      <c r="A34" s="148" t="s">
        <v>200</v>
      </c>
      <c r="B34" s="2"/>
      <c r="C34" s="149">
        <f>F12+F17+F16</f>
        <v>30500</v>
      </c>
      <c r="D34" s="149"/>
      <c r="E34" s="148" t="s">
        <v>200</v>
      </c>
      <c r="F34" s="2"/>
      <c r="G34" s="149">
        <f>F12+F16+F17</f>
        <v>30500</v>
      </c>
      <c r="H34" s="149"/>
      <c r="I34" s="146"/>
      <c r="J34" s="2"/>
    </row>
    <row r="35" spans="1:10" x14ac:dyDescent="0.25">
      <c r="A35" s="153" t="s">
        <v>133</v>
      </c>
      <c r="B35" s="149"/>
      <c r="C35" s="181">
        <v>600</v>
      </c>
      <c r="D35" s="149"/>
      <c r="E35" s="153" t="s">
        <v>133</v>
      </c>
      <c r="F35" s="149"/>
      <c r="G35" s="181">
        <v>600</v>
      </c>
      <c r="H35" s="149"/>
      <c r="I35" s="146"/>
      <c r="J35" s="2"/>
    </row>
    <row r="36" spans="1:10" x14ac:dyDescent="0.25">
      <c r="A36" s="186" t="s">
        <v>264</v>
      </c>
      <c r="B36" s="2"/>
      <c r="C36" s="149">
        <v>9000</v>
      </c>
      <c r="D36" s="149"/>
      <c r="E36" s="186" t="s">
        <v>264</v>
      </c>
      <c r="F36" s="2"/>
      <c r="G36" s="149">
        <v>9000</v>
      </c>
      <c r="H36" s="149"/>
      <c r="I36" s="146"/>
      <c r="J36" s="2"/>
    </row>
    <row r="37" spans="1:10" x14ac:dyDescent="0.25">
      <c r="A37" s="45" t="s">
        <v>345</v>
      </c>
      <c r="B37" s="155"/>
      <c r="C37" s="114">
        <v>23090</v>
      </c>
      <c r="D37" s="114"/>
      <c r="E37" s="45" t="s">
        <v>345</v>
      </c>
      <c r="F37" s="155"/>
      <c r="G37" s="114">
        <v>23090</v>
      </c>
      <c r="H37" s="149"/>
      <c r="I37" s="146"/>
      <c r="J37" s="2"/>
    </row>
    <row r="38" spans="1:10" x14ac:dyDescent="0.25">
      <c r="A38" s="155" t="s">
        <v>347</v>
      </c>
      <c r="B38" s="149"/>
      <c r="C38" s="149">
        <v>5061</v>
      </c>
      <c r="D38" s="149"/>
      <c r="E38" s="155" t="s">
        <v>347</v>
      </c>
      <c r="F38" s="149"/>
      <c r="G38" s="149">
        <v>5061</v>
      </c>
      <c r="H38" s="149"/>
      <c r="I38" s="146"/>
      <c r="J38" s="2"/>
    </row>
    <row r="39" spans="1:10" x14ac:dyDescent="0.25">
      <c r="A39" s="155"/>
      <c r="B39" s="149"/>
      <c r="C39" s="149"/>
      <c r="D39" s="149"/>
      <c r="E39" s="155"/>
      <c r="F39" s="149"/>
      <c r="G39" s="149"/>
      <c r="H39" s="149"/>
      <c r="I39" s="146"/>
      <c r="J39" s="2"/>
    </row>
    <row r="40" spans="1:10" x14ac:dyDescent="0.25">
      <c r="A40" s="155"/>
      <c r="B40" s="149"/>
      <c r="C40" s="149"/>
      <c r="D40" s="149"/>
      <c r="E40" s="149"/>
      <c r="F40" s="149"/>
      <c r="G40" s="149"/>
      <c r="H40" s="149"/>
      <c r="I40" s="146"/>
      <c r="J40" s="2"/>
    </row>
    <row r="41" spans="1:10" x14ac:dyDescent="0.25">
      <c r="A41" s="155"/>
      <c r="B41" s="149"/>
      <c r="C41" s="181"/>
      <c r="D41" s="149"/>
      <c r="E41" s="149"/>
      <c r="F41" s="149"/>
      <c r="G41" s="181"/>
      <c r="H41" s="149"/>
      <c r="I41" s="146"/>
      <c r="J41" s="2"/>
    </row>
    <row r="42" spans="1:10" x14ac:dyDescent="0.25">
      <c r="A42" s="151" t="s">
        <v>11</v>
      </c>
      <c r="B42" s="178">
        <f>B28+B29+B30+B31-C32</f>
        <v>63192</v>
      </c>
      <c r="C42" s="178">
        <f>SUM(C34:C41)</f>
        <v>68251</v>
      </c>
      <c r="D42" s="178">
        <f>B42-C42</f>
        <v>-5059</v>
      </c>
      <c r="E42" s="178" t="s">
        <v>11</v>
      </c>
      <c r="F42" s="178">
        <f>F28+F29+F30+F31-G32</f>
        <v>42292</v>
      </c>
      <c r="G42" s="178">
        <f>SUM(G34:G41)</f>
        <v>68251</v>
      </c>
      <c r="H42" s="178">
        <f>F42-G42</f>
        <v>-25959</v>
      </c>
      <c r="I42" s="146"/>
      <c r="J42" s="2"/>
    </row>
    <row r="43" spans="1:10" x14ac:dyDescent="0.25">
      <c r="A43" s="137"/>
      <c r="B43" s="137"/>
      <c r="C43" s="137" t="s">
        <v>71</v>
      </c>
      <c r="D43" s="137"/>
      <c r="E43" s="137"/>
      <c r="F43" s="137"/>
      <c r="G43" s="96"/>
      <c r="H43" s="137"/>
      <c r="I43" s="137"/>
      <c r="J43" s="2"/>
    </row>
    <row r="44" spans="1:10" x14ac:dyDescent="0.25">
      <c r="A44" s="2" t="s">
        <v>32</v>
      </c>
      <c r="B44" s="2"/>
      <c r="C44" s="2" t="s">
        <v>33</v>
      </c>
      <c r="D44" s="2"/>
      <c r="E44" s="2"/>
      <c r="F44" s="2" t="s">
        <v>249</v>
      </c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 t="s">
        <v>305</v>
      </c>
      <c r="B46" s="2"/>
      <c r="C46" s="2" t="s">
        <v>48</v>
      </c>
      <c r="D46" s="2"/>
      <c r="E46" s="2"/>
      <c r="F46" s="2" t="s">
        <v>250</v>
      </c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13" sqref="H13"/>
    </sheetView>
  </sheetViews>
  <sheetFormatPr defaultRowHeight="15" x14ac:dyDescent="0.25"/>
  <cols>
    <col min="1" max="1" width="18.425781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8.75" x14ac:dyDescent="0.3">
      <c r="A2" s="104"/>
      <c r="B2" s="156" t="s">
        <v>291</v>
      </c>
      <c r="C2" s="156"/>
      <c r="D2" s="156"/>
      <c r="E2" s="157"/>
      <c r="F2" s="157"/>
      <c r="G2" s="157"/>
      <c r="H2" s="104"/>
      <c r="I2" s="2"/>
      <c r="J2" s="2"/>
      <c r="K2" s="2"/>
    </row>
    <row r="3" spans="1:11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  <c r="K3" s="2"/>
    </row>
    <row r="4" spans="1:11" ht="18.75" x14ac:dyDescent="0.3">
      <c r="A4" s="107"/>
      <c r="B4" s="160" t="s">
        <v>346</v>
      </c>
      <c r="C4" s="160"/>
      <c r="D4" s="160"/>
      <c r="E4" s="157"/>
      <c r="F4" s="157"/>
      <c r="G4" s="161"/>
      <c r="H4" s="104"/>
      <c r="I4" s="2"/>
      <c r="J4" s="2"/>
      <c r="K4" s="2"/>
    </row>
    <row r="5" spans="1:11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  <c r="K5" s="2"/>
    </row>
    <row r="6" spans="1:11" x14ac:dyDescent="0.25">
      <c r="A6" s="147" t="s">
        <v>109</v>
      </c>
      <c r="B6" s="149">
        <v>1</v>
      </c>
      <c r="C6" s="149"/>
      <c r="D6" s="149"/>
      <c r="E6" s="149"/>
      <c r="F6" s="149">
        <v>12000</v>
      </c>
      <c r="G6" s="149">
        <f>C6+D6+F6+E6</f>
        <v>12000</v>
      </c>
      <c r="H6" s="149">
        <v>12000</v>
      </c>
      <c r="I6" s="149">
        <f>G6-H6</f>
        <v>0</v>
      </c>
      <c r="J6" s="177" t="s">
        <v>45</v>
      </c>
      <c r="K6" s="2"/>
    </row>
    <row r="7" spans="1:11" x14ac:dyDescent="0.25">
      <c r="A7" s="147" t="s">
        <v>130</v>
      </c>
      <c r="B7" s="149">
        <v>2</v>
      </c>
      <c r="C7" s="149"/>
      <c r="D7" s="149"/>
      <c r="E7" s="149">
        <f>'MARCH 20'!I7:I18</f>
        <v>0</v>
      </c>
      <c r="F7" s="149">
        <v>10000</v>
      </c>
      <c r="G7" s="149">
        <f t="shared" ref="G7:G18" si="0">C7+D7+F7+E7</f>
        <v>10000</v>
      </c>
      <c r="H7" s="149">
        <v>10000</v>
      </c>
      <c r="I7" s="149">
        <f>G7-H7</f>
        <v>0</v>
      </c>
      <c r="J7" s="177"/>
      <c r="K7" s="2"/>
    </row>
    <row r="8" spans="1:11" x14ac:dyDescent="0.25">
      <c r="A8" s="2"/>
      <c r="B8" s="149">
        <v>3</v>
      </c>
      <c r="C8" s="149"/>
      <c r="D8" s="149"/>
      <c r="E8" s="149">
        <f>'MARCH 20'!I8:I19</f>
        <v>0</v>
      </c>
      <c r="F8" s="149"/>
      <c r="G8" s="149">
        <f t="shared" si="0"/>
        <v>0</v>
      </c>
      <c r="H8" s="149"/>
      <c r="I8" s="149">
        <f>G8-H8</f>
        <v>0</v>
      </c>
      <c r="J8" s="177"/>
      <c r="K8" s="2"/>
    </row>
    <row r="9" spans="1:11" x14ac:dyDescent="0.25">
      <c r="A9" s="147" t="s">
        <v>46</v>
      </c>
      <c r="B9" s="149">
        <v>4</v>
      </c>
      <c r="C9" s="149"/>
      <c r="D9" s="149"/>
      <c r="E9" s="149">
        <f>'MAY 20'!I15</f>
        <v>20900</v>
      </c>
      <c r="F9" s="149">
        <v>9000</v>
      </c>
      <c r="G9" s="149">
        <f t="shared" si="0"/>
        <v>29900</v>
      </c>
      <c r="H9" s="149">
        <v>9000</v>
      </c>
      <c r="I9" s="149">
        <f>G9-H9</f>
        <v>20900</v>
      </c>
      <c r="J9" s="177" t="s">
        <v>45</v>
      </c>
      <c r="K9" s="2"/>
    </row>
    <row r="10" spans="1:11" x14ac:dyDescent="0.25">
      <c r="A10" s="147" t="s">
        <v>194</v>
      </c>
      <c r="B10" s="149">
        <v>5</v>
      </c>
      <c r="C10" s="149"/>
      <c r="D10" s="149"/>
      <c r="E10" s="149">
        <f>'MARCH 20'!I10:I21</f>
        <v>0</v>
      </c>
      <c r="F10" s="149">
        <v>8500</v>
      </c>
      <c r="G10" s="149">
        <f t="shared" si="0"/>
        <v>8500</v>
      </c>
      <c r="H10" s="149">
        <v>8500</v>
      </c>
      <c r="I10" s="149">
        <f t="shared" ref="I10:I17" si="1">G10-H10</f>
        <v>0</v>
      </c>
      <c r="J10" s="177" t="s">
        <v>45</v>
      </c>
      <c r="K10" s="2"/>
    </row>
    <row r="11" spans="1:11" x14ac:dyDescent="0.25">
      <c r="A11" s="147" t="s">
        <v>167</v>
      </c>
      <c r="B11" s="149">
        <v>6</v>
      </c>
      <c r="C11" s="149"/>
      <c r="D11" s="149"/>
      <c r="E11" s="149"/>
      <c r="F11" s="149">
        <v>10000</v>
      </c>
      <c r="G11" s="149">
        <f t="shared" si="0"/>
        <v>10000</v>
      </c>
      <c r="H11" s="149">
        <v>10000</v>
      </c>
      <c r="I11" s="149">
        <f t="shared" si="1"/>
        <v>0</v>
      </c>
      <c r="J11" s="177" t="s">
        <v>45</v>
      </c>
      <c r="K11" s="2"/>
    </row>
    <row r="12" spans="1:11" x14ac:dyDescent="0.25">
      <c r="A12" s="147" t="s">
        <v>195</v>
      </c>
      <c r="B12" s="149">
        <v>7</v>
      </c>
      <c r="C12" s="149"/>
      <c r="D12" s="149"/>
      <c r="E12" s="149">
        <f>'MARCH 20'!I12:I23</f>
        <v>0</v>
      </c>
      <c r="F12" s="149">
        <v>2500</v>
      </c>
      <c r="G12" s="149">
        <f t="shared" si="0"/>
        <v>2500</v>
      </c>
      <c r="H12" s="149">
        <f>500+700+600+600</f>
        <v>2400</v>
      </c>
      <c r="I12" s="149">
        <f t="shared" si="1"/>
        <v>100</v>
      </c>
      <c r="J12" s="177"/>
      <c r="K12" s="2"/>
    </row>
    <row r="13" spans="1:11" x14ac:dyDescent="0.25">
      <c r="A13" s="147"/>
      <c r="B13" s="149">
        <v>8</v>
      </c>
      <c r="C13" s="149"/>
      <c r="D13" s="149"/>
      <c r="E13" s="149">
        <f>'MARCH 20'!I13:I24</f>
        <v>0</v>
      </c>
      <c r="F13" s="149"/>
      <c r="G13" s="149">
        <f t="shared" si="0"/>
        <v>0</v>
      </c>
      <c r="H13" s="149"/>
      <c r="I13" s="149"/>
      <c r="J13" s="177"/>
      <c r="K13" s="2"/>
    </row>
    <row r="14" spans="1:11" x14ac:dyDescent="0.25">
      <c r="A14" s="147" t="s">
        <v>199</v>
      </c>
      <c r="B14" s="149">
        <v>9</v>
      </c>
      <c r="C14" s="149"/>
      <c r="D14" s="149"/>
      <c r="E14" s="149">
        <f>'MARCH 20'!I14:I25</f>
        <v>0</v>
      </c>
      <c r="F14" s="149">
        <v>10000</v>
      </c>
      <c r="G14" s="149">
        <f t="shared" si="0"/>
        <v>10000</v>
      </c>
      <c r="H14" s="149">
        <v>10000</v>
      </c>
      <c r="I14" s="149">
        <f t="shared" si="1"/>
        <v>0</v>
      </c>
      <c r="J14" s="177"/>
      <c r="K14" s="2"/>
    </row>
    <row r="15" spans="1:11" x14ac:dyDescent="0.25">
      <c r="A15" s="147" t="s">
        <v>299</v>
      </c>
      <c r="B15" s="149">
        <v>10</v>
      </c>
      <c r="C15" s="149"/>
      <c r="D15" s="149"/>
      <c r="E15" s="149"/>
      <c r="F15" s="149">
        <v>10000</v>
      </c>
      <c r="G15" s="149">
        <f t="shared" si="0"/>
        <v>10000</v>
      </c>
      <c r="H15" s="149">
        <v>10000</v>
      </c>
      <c r="I15" s="149">
        <f t="shared" si="1"/>
        <v>0</v>
      </c>
      <c r="J15" s="177"/>
      <c r="K15" s="2"/>
    </row>
    <row r="16" spans="1:11" x14ac:dyDescent="0.25">
      <c r="A16" s="147"/>
      <c r="B16" s="149">
        <v>11</v>
      </c>
      <c r="C16" s="149"/>
      <c r="D16" s="149"/>
      <c r="E16" s="149">
        <f>'MARCH 20'!I16:I27</f>
        <v>0</v>
      </c>
      <c r="F16" s="149"/>
      <c r="G16" s="149">
        <f t="shared" si="0"/>
        <v>0</v>
      </c>
      <c r="H16" s="149"/>
      <c r="I16" s="149">
        <f t="shared" si="1"/>
        <v>0</v>
      </c>
      <c r="J16" s="177"/>
      <c r="K16" s="2"/>
    </row>
    <row r="17" spans="1:11" x14ac:dyDescent="0.25">
      <c r="A17" s="147"/>
      <c r="B17" s="149">
        <v>12</v>
      </c>
      <c r="C17" s="149"/>
      <c r="D17" s="149"/>
      <c r="E17" s="149">
        <f>'MARCH 20'!I17:I28</f>
        <v>0</v>
      </c>
      <c r="F17" s="149"/>
      <c r="G17" s="149">
        <f t="shared" si="0"/>
        <v>0</v>
      </c>
      <c r="H17" s="149"/>
      <c r="I17" s="149">
        <f t="shared" si="1"/>
        <v>0</v>
      </c>
      <c r="J17" s="177"/>
      <c r="K17" s="2"/>
    </row>
    <row r="18" spans="1:11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SUM(E6:E17)</f>
        <v>20900</v>
      </c>
      <c r="F18" s="178">
        <f>SUM(F6:F17)</f>
        <v>72000</v>
      </c>
      <c r="G18" s="149">
        <f t="shared" si="0"/>
        <v>92900</v>
      </c>
      <c r="H18" s="178">
        <f>SUM(H6:H17)</f>
        <v>71900</v>
      </c>
      <c r="I18" s="178">
        <f>SUM(I6:I17)</f>
        <v>21000</v>
      </c>
      <c r="J18" s="177"/>
      <c r="K18" s="2"/>
    </row>
    <row r="19" spans="1:11" x14ac:dyDescent="0.25">
      <c r="A19" s="152"/>
      <c r="B19" s="179"/>
      <c r="C19" s="179"/>
      <c r="D19" s="179"/>
      <c r="E19" s="179"/>
      <c r="F19" s="179"/>
      <c r="G19" s="179"/>
      <c r="H19" s="179"/>
      <c r="I19" s="179"/>
      <c r="J19" s="177"/>
      <c r="K19" s="2"/>
    </row>
    <row r="20" spans="1:11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  <c r="K20" s="2"/>
    </row>
    <row r="21" spans="1:11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  <c r="K21" s="2"/>
    </row>
    <row r="22" spans="1:11" x14ac:dyDescent="0.25">
      <c r="A22" s="148" t="s">
        <v>246</v>
      </c>
      <c r="B22" s="149">
        <f>F18</f>
        <v>72000</v>
      </c>
      <c r="C22" s="149"/>
      <c r="D22" s="149"/>
      <c r="E22" s="181" t="s">
        <v>246</v>
      </c>
      <c r="F22" s="181">
        <f>H18</f>
        <v>71900</v>
      </c>
      <c r="G22" s="149"/>
      <c r="H22" s="149"/>
      <c r="I22" s="146"/>
      <c r="J22" s="2"/>
      <c r="K22" s="2"/>
    </row>
    <row r="23" spans="1:11" x14ac:dyDescent="0.25">
      <c r="A23" s="148" t="s">
        <v>189</v>
      </c>
      <c r="B23" s="149">
        <f>'MAY 20'!D42</f>
        <v>-5059</v>
      </c>
      <c r="C23" s="149"/>
      <c r="D23" s="149"/>
      <c r="E23" s="181" t="s">
        <v>189</v>
      </c>
      <c r="F23" s="149">
        <f>'MAY 20'!H42</f>
        <v>-25959</v>
      </c>
      <c r="G23" s="149"/>
      <c r="H23" s="149"/>
      <c r="I23" s="146"/>
      <c r="J23" s="2"/>
      <c r="K23" s="2"/>
    </row>
    <row r="24" spans="1:11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  <c r="K24" s="2"/>
    </row>
    <row r="25" spans="1:11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  <c r="K25" s="2"/>
    </row>
    <row r="26" spans="1:11" x14ac:dyDescent="0.25">
      <c r="A26" s="148" t="s">
        <v>124</v>
      </c>
      <c r="B26" s="184">
        <v>0.08</v>
      </c>
      <c r="C26" s="149">
        <f>B22*B26</f>
        <v>5760</v>
      </c>
      <c r="D26" s="149"/>
      <c r="E26" s="181" t="s">
        <v>239</v>
      </c>
      <c r="F26" s="184">
        <v>0.08</v>
      </c>
      <c r="G26" s="149">
        <f>F26*B22</f>
        <v>5760</v>
      </c>
      <c r="H26" s="149"/>
      <c r="I26" s="146"/>
      <c r="J26" s="2"/>
      <c r="K26" s="2"/>
    </row>
    <row r="27" spans="1:11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  <c r="K27" s="2"/>
    </row>
    <row r="28" spans="1:11" x14ac:dyDescent="0.25">
      <c r="A28" s="148" t="s">
        <v>200</v>
      </c>
      <c r="B28" s="2"/>
      <c r="C28" s="149">
        <f>F6+F11+F10</f>
        <v>30500</v>
      </c>
      <c r="D28" s="149"/>
      <c r="E28" s="148" t="s">
        <v>200</v>
      </c>
      <c r="F28" s="2"/>
      <c r="G28" s="149">
        <f>F6+F10+F11</f>
        <v>30500</v>
      </c>
      <c r="H28" s="149"/>
      <c r="I28" s="146"/>
      <c r="J28" s="2"/>
      <c r="K28" s="2"/>
    </row>
    <row r="29" spans="1:11" x14ac:dyDescent="0.25">
      <c r="A29" s="153" t="s">
        <v>133</v>
      </c>
      <c r="B29" s="149"/>
      <c r="C29" s="181">
        <v>900</v>
      </c>
      <c r="D29" s="149"/>
      <c r="E29" s="153" t="s">
        <v>133</v>
      </c>
      <c r="F29" s="149"/>
      <c r="G29" s="181">
        <v>900</v>
      </c>
      <c r="H29" s="149"/>
      <c r="I29" s="146"/>
      <c r="J29" s="2"/>
      <c r="K29" s="2"/>
    </row>
    <row r="30" spans="1:11" x14ac:dyDescent="0.25">
      <c r="A30" s="186" t="s">
        <v>264</v>
      </c>
      <c r="B30" s="2"/>
      <c r="C30" s="149">
        <v>9000</v>
      </c>
      <c r="D30" s="149"/>
      <c r="E30" s="186" t="s">
        <v>264</v>
      </c>
      <c r="F30" s="2"/>
      <c r="G30" s="149">
        <v>9000</v>
      </c>
      <c r="H30" s="149"/>
      <c r="I30" s="146"/>
      <c r="J30" s="2"/>
      <c r="K30" s="2"/>
    </row>
    <row r="31" spans="1:11" x14ac:dyDescent="0.25">
      <c r="A31" s="45" t="s">
        <v>348</v>
      </c>
      <c r="B31" s="155"/>
      <c r="C31" s="114">
        <v>10750</v>
      </c>
      <c r="D31" s="114"/>
      <c r="E31" s="45" t="s">
        <v>348</v>
      </c>
      <c r="F31" s="155"/>
      <c r="G31" s="114">
        <v>10750</v>
      </c>
      <c r="H31" s="149"/>
      <c r="I31" s="146"/>
      <c r="J31" s="2"/>
      <c r="K31" s="2"/>
    </row>
    <row r="32" spans="1:11" x14ac:dyDescent="0.25">
      <c r="A32" s="155" t="s">
        <v>348</v>
      </c>
      <c r="B32" s="149"/>
      <c r="C32" s="149">
        <v>10000</v>
      </c>
      <c r="D32" s="149"/>
      <c r="E32" s="155" t="s">
        <v>348</v>
      </c>
      <c r="F32" s="149"/>
      <c r="G32" s="149">
        <v>10000</v>
      </c>
      <c r="H32" s="149"/>
      <c r="I32" s="146"/>
      <c r="J32" s="2"/>
      <c r="K32" s="2"/>
    </row>
    <row r="33" spans="1:11" x14ac:dyDescent="0.25">
      <c r="A33" s="155" t="s">
        <v>350</v>
      </c>
      <c r="B33" s="149"/>
      <c r="C33" s="149">
        <v>4000</v>
      </c>
      <c r="D33" s="149"/>
      <c r="E33" s="155" t="s">
        <v>349</v>
      </c>
      <c r="F33" s="149"/>
      <c r="G33" s="149">
        <v>4000</v>
      </c>
      <c r="H33" s="149"/>
      <c r="I33" s="146"/>
      <c r="J33" s="2"/>
      <c r="K33" s="2"/>
    </row>
    <row r="34" spans="1:11" x14ac:dyDescent="0.25">
      <c r="A34" s="155" t="s">
        <v>352</v>
      </c>
      <c r="B34" s="149"/>
      <c r="C34" s="149">
        <v>700</v>
      </c>
      <c r="D34" s="149"/>
      <c r="E34" s="155" t="s">
        <v>352</v>
      </c>
      <c r="F34" s="149"/>
      <c r="G34" s="149">
        <v>700</v>
      </c>
      <c r="H34" s="149"/>
      <c r="I34" s="146"/>
      <c r="J34" s="2"/>
      <c r="K34" s="2"/>
    </row>
    <row r="35" spans="1:11" x14ac:dyDescent="0.25">
      <c r="A35" s="155" t="s">
        <v>353</v>
      </c>
      <c r="B35" s="149"/>
      <c r="C35" s="181">
        <v>3030</v>
      </c>
      <c r="D35" s="149"/>
      <c r="E35" s="155" t="s">
        <v>353</v>
      </c>
      <c r="F35" s="149"/>
      <c r="G35" s="181">
        <v>3030</v>
      </c>
      <c r="H35" s="149"/>
      <c r="I35" s="146"/>
      <c r="J35" s="2"/>
      <c r="K35" s="2"/>
    </row>
    <row r="36" spans="1:11" x14ac:dyDescent="0.25">
      <c r="A36" s="151" t="s">
        <v>11</v>
      </c>
      <c r="B36" s="178">
        <f>B22+B23+B24+B25-C26</f>
        <v>61181</v>
      </c>
      <c r="C36" s="178">
        <f>SUM(C28:C35)</f>
        <v>68880</v>
      </c>
      <c r="D36" s="178">
        <f>B36-C36</f>
        <v>-7699</v>
      </c>
      <c r="E36" s="178" t="s">
        <v>11</v>
      </c>
      <c r="F36" s="178">
        <f>F22+F23+F24+F25-G26</f>
        <v>40181</v>
      </c>
      <c r="G36" s="178">
        <f>SUM(G28:G35)</f>
        <v>68880</v>
      </c>
      <c r="H36" s="178">
        <f>F36-G36</f>
        <v>-28699</v>
      </c>
      <c r="I36" s="146"/>
      <c r="J36" s="2"/>
      <c r="K36" s="2"/>
    </row>
    <row r="37" spans="1:11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  <c r="K37" s="2"/>
    </row>
    <row r="38" spans="1:11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workbookViewId="0">
      <selection activeCell="H13" sqref="H13"/>
    </sheetView>
  </sheetViews>
  <sheetFormatPr defaultRowHeight="15" x14ac:dyDescent="0.25"/>
  <cols>
    <col min="1" max="1" width="17.8554687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8.75" x14ac:dyDescent="0.3">
      <c r="A2" s="104"/>
      <c r="B2" s="156" t="s">
        <v>291</v>
      </c>
      <c r="C2" s="156"/>
      <c r="D2" s="156"/>
      <c r="E2" s="157"/>
      <c r="F2" s="157"/>
      <c r="G2" s="157"/>
      <c r="H2" s="104"/>
      <c r="I2" s="2"/>
      <c r="J2" s="2"/>
      <c r="K2" s="2"/>
    </row>
    <row r="3" spans="1:11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  <c r="K3" s="2"/>
    </row>
    <row r="4" spans="1:11" ht="18.75" x14ac:dyDescent="0.3">
      <c r="A4" s="107"/>
      <c r="B4" s="160" t="s">
        <v>351</v>
      </c>
      <c r="C4" s="160"/>
      <c r="D4" s="160"/>
      <c r="E4" s="157"/>
      <c r="F4" s="157"/>
      <c r="G4" s="161"/>
      <c r="H4" s="104"/>
      <c r="I4" s="2"/>
      <c r="J4" s="2"/>
      <c r="K4" s="2"/>
    </row>
    <row r="5" spans="1:11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  <c r="K5" s="2"/>
    </row>
    <row r="6" spans="1:11" x14ac:dyDescent="0.25">
      <c r="A6" s="147" t="s">
        <v>109</v>
      </c>
      <c r="B6" s="149">
        <v>1</v>
      </c>
      <c r="C6" s="149"/>
      <c r="D6" s="149"/>
      <c r="E6" s="149">
        <f>'JUNE 20'!I6:I17</f>
        <v>0</v>
      </c>
      <c r="F6" s="149">
        <v>12000</v>
      </c>
      <c r="G6" s="149">
        <f>C6+D6+F6+E6</f>
        <v>12000</v>
      </c>
      <c r="H6" s="149">
        <v>12000</v>
      </c>
      <c r="I6" s="149">
        <f>G6-H6</f>
        <v>0</v>
      </c>
      <c r="J6" s="177" t="s">
        <v>45</v>
      </c>
      <c r="K6" s="2"/>
    </row>
    <row r="7" spans="1:11" x14ac:dyDescent="0.25">
      <c r="A7" s="147" t="s">
        <v>130</v>
      </c>
      <c r="B7" s="149">
        <v>2</v>
      </c>
      <c r="C7" s="149"/>
      <c r="D7" s="149"/>
      <c r="E7" s="149">
        <f>'JUNE 20'!I7:I18</f>
        <v>0</v>
      </c>
      <c r="F7" s="149">
        <v>10000</v>
      </c>
      <c r="G7" s="149">
        <f t="shared" ref="G7:G18" si="0">C7+D7+F7+E7</f>
        <v>10000</v>
      </c>
      <c r="H7" s="149">
        <v>10000</v>
      </c>
      <c r="I7" s="149">
        <f>G7-H7</f>
        <v>0</v>
      </c>
      <c r="J7" s="177"/>
      <c r="K7" s="2"/>
    </row>
    <row r="8" spans="1:11" x14ac:dyDescent="0.25">
      <c r="A8" s="2"/>
      <c r="B8" s="149">
        <v>3</v>
      </c>
      <c r="C8" s="149"/>
      <c r="D8" s="149"/>
      <c r="E8" s="149">
        <f>'JUNE 20'!I8:I19</f>
        <v>0</v>
      </c>
      <c r="F8" s="149"/>
      <c r="G8" s="149">
        <f t="shared" si="0"/>
        <v>0</v>
      </c>
      <c r="H8" s="149"/>
      <c r="I8" s="149">
        <f>G8-H8</f>
        <v>0</v>
      </c>
      <c r="J8" s="177"/>
      <c r="K8" s="2"/>
    </row>
    <row r="9" spans="1:11" x14ac:dyDescent="0.25">
      <c r="A9" s="147" t="s">
        <v>46</v>
      </c>
      <c r="B9" s="149">
        <v>4</v>
      </c>
      <c r="C9" s="149"/>
      <c r="D9" s="149"/>
      <c r="E9" s="149">
        <f>'JUNE 20'!I9:I20</f>
        <v>20900</v>
      </c>
      <c r="F9" s="149"/>
      <c r="G9" s="149">
        <f t="shared" si="0"/>
        <v>20900</v>
      </c>
      <c r="H9" s="149"/>
      <c r="I9" s="149">
        <f>G9-H9</f>
        <v>20900</v>
      </c>
      <c r="J9" s="177"/>
      <c r="K9" s="2"/>
    </row>
    <row r="10" spans="1:11" x14ac:dyDescent="0.25">
      <c r="A10" s="147" t="s">
        <v>194</v>
      </c>
      <c r="B10" s="149">
        <v>5</v>
      </c>
      <c r="C10" s="149"/>
      <c r="D10" s="149"/>
      <c r="E10" s="149">
        <f>'JUNE 20'!I10:I21</f>
        <v>0</v>
      </c>
      <c r="F10" s="149">
        <v>8500</v>
      </c>
      <c r="G10" s="149">
        <f t="shared" si="0"/>
        <v>8500</v>
      </c>
      <c r="H10" s="149">
        <v>8500</v>
      </c>
      <c r="I10" s="149">
        <f t="shared" ref="I10:I17" si="1">G10-H10</f>
        <v>0</v>
      </c>
      <c r="J10" s="177" t="s">
        <v>45</v>
      </c>
      <c r="K10" s="2"/>
    </row>
    <row r="11" spans="1:11" x14ac:dyDescent="0.25">
      <c r="A11" s="147" t="s">
        <v>167</v>
      </c>
      <c r="B11" s="149">
        <v>6</v>
      </c>
      <c r="C11" s="149"/>
      <c r="D11" s="149"/>
      <c r="E11" s="149">
        <f>'JUNE 20'!I11:I22</f>
        <v>0</v>
      </c>
      <c r="F11" s="149">
        <v>10000</v>
      </c>
      <c r="G11" s="149">
        <f t="shared" si="0"/>
        <v>10000</v>
      </c>
      <c r="H11" s="149">
        <v>10000</v>
      </c>
      <c r="I11" s="149">
        <f t="shared" si="1"/>
        <v>0</v>
      </c>
      <c r="J11" s="177" t="s">
        <v>45</v>
      </c>
      <c r="K11" s="2"/>
    </row>
    <row r="12" spans="1:11" x14ac:dyDescent="0.25">
      <c r="A12" s="147" t="s">
        <v>195</v>
      </c>
      <c r="B12" s="149">
        <v>7</v>
      </c>
      <c r="C12" s="149"/>
      <c r="D12" s="149"/>
      <c r="E12" s="149">
        <f>'JUNE 20'!I12:I23</f>
        <v>100</v>
      </c>
      <c r="F12" s="149">
        <v>2500</v>
      </c>
      <c r="G12" s="149">
        <f t="shared" si="0"/>
        <v>2600</v>
      </c>
      <c r="H12" s="149">
        <f>1000+1000+500</f>
        <v>2500</v>
      </c>
      <c r="I12" s="149">
        <f t="shared" si="1"/>
        <v>100</v>
      </c>
      <c r="J12" s="177"/>
      <c r="K12" s="2"/>
    </row>
    <row r="13" spans="1:11" x14ac:dyDescent="0.25">
      <c r="A13" s="147"/>
      <c r="B13" s="149">
        <v>8</v>
      </c>
      <c r="C13" s="149"/>
      <c r="D13" s="149"/>
      <c r="E13" s="149">
        <f>'JUNE 20'!I13:I24</f>
        <v>0</v>
      </c>
      <c r="F13" s="149"/>
      <c r="G13" s="149">
        <f t="shared" si="0"/>
        <v>0</v>
      </c>
      <c r="H13" s="149"/>
      <c r="I13" s="149"/>
      <c r="J13" s="177"/>
      <c r="K13" s="2"/>
    </row>
    <row r="14" spans="1:11" x14ac:dyDescent="0.25">
      <c r="A14" s="147" t="s">
        <v>199</v>
      </c>
      <c r="B14" s="149">
        <v>9</v>
      </c>
      <c r="C14" s="149"/>
      <c r="D14" s="149"/>
      <c r="E14" s="149">
        <f>'JUNE 20'!I14:I25</f>
        <v>0</v>
      </c>
      <c r="F14" s="149">
        <v>10000</v>
      </c>
      <c r="G14" s="149">
        <f t="shared" si="0"/>
        <v>10000</v>
      </c>
      <c r="H14" s="149">
        <v>10000</v>
      </c>
      <c r="I14" s="149">
        <f t="shared" si="1"/>
        <v>0</v>
      </c>
      <c r="J14" s="177"/>
      <c r="K14" s="2"/>
    </row>
    <row r="15" spans="1:11" x14ac:dyDescent="0.25">
      <c r="A15" s="147" t="s">
        <v>299</v>
      </c>
      <c r="B15" s="149">
        <v>10</v>
      </c>
      <c r="C15" s="149"/>
      <c r="D15" s="149"/>
      <c r="E15" s="149">
        <f>'JUNE 20'!I15:I26</f>
        <v>0</v>
      </c>
      <c r="F15" s="149">
        <v>10000</v>
      </c>
      <c r="G15" s="149">
        <f t="shared" si="0"/>
        <v>10000</v>
      </c>
      <c r="H15" s="149">
        <v>10000</v>
      </c>
      <c r="I15" s="149">
        <f t="shared" si="1"/>
        <v>0</v>
      </c>
      <c r="J15" s="177"/>
      <c r="K15" s="2"/>
    </row>
    <row r="16" spans="1:11" x14ac:dyDescent="0.25">
      <c r="A16" s="147"/>
      <c r="B16" s="149">
        <v>11</v>
      </c>
      <c r="C16" s="149"/>
      <c r="D16" s="149"/>
      <c r="E16" s="149">
        <f>'JUNE 20'!I16:I27</f>
        <v>0</v>
      </c>
      <c r="F16" s="149"/>
      <c r="G16" s="149">
        <f t="shared" si="0"/>
        <v>0</v>
      </c>
      <c r="H16" s="149"/>
      <c r="I16" s="149">
        <f t="shared" si="1"/>
        <v>0</v>
      </c>
      <c r="J16" s="177"/>
      <c r="K16" s="2"/>
    </row>
    <row r="17" spans="1:11" x14ac:dyDescent="0.25">
      <c r="A17" s="147"/>
      <c r="B17" s="149">
        <v>12</v>
      </c>
      <c r="C17" s="149"/>
      <c r="D17" s="149"/>
      <c r="E17" s="149">
        <f>'JUNE 20'!I17:I28</f>
        <v>0</v>
      </c>
      <c r="F17" s="149"/>
      <c r="G17" s="149">
        <f t="shared" si="0"/>
        <v>0</v>
      </c>
      <c r="H17" s="149"/>
      <c r="I17" s="149">
        <f t="shared" si="1"/>
        <v>0</v>
      </c>
      <c r="J17" s="177"/>
      <c r="K17" s="2"/>
    </row>
    <row r="18" spans="1:11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SUM(E6:E17)</f>
        <v>21000</v>
      </c>
      <c r="F18" s="178">
        <f>SUM(F6:F17)</f>
        <v>63000</v>
      </c>
      <c r="G18" s="149">
        <f t="shared" si="0"/>
        <v>84000</v>
      </c>
      <c r="H18" s="178">
        <f>SUM(H6:H17)</f>
        <v>63000</v>
      </c>
      <c r="I18" s="178">
        <f>SUM(I6:I17)</f>
        <v>21000</v>
      </c>
      <c r="J18" s="177"/>
      <c r="K18" s="2"/>
    </row>
    <row r="19" spans="1:11" x14ac:dyDescent="0.25">
      <c r="A19" s="152"/>
      <c r="B19" s="179"/>
      <c r="C19" s="179"/>
      <c r="D19" s="179"/>
      <c r="E19" s="179"/>
      <c r="F19" s="179"/>
      <c r="G19" s="179"/>
      <c r="H19" s="179"/>
      <c r="I19" s="179"/>
      <c r="J19" s="177"/>
      <c r="K19" s="2"/>
    </row>
    <row r="20" spans="1:11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  <c r="K20" s="2"/>
    </row>
    <row r="21" spans="1:11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  <c r="K21" s="2"/>
    </row>
    <row r="22" spans="1:11" x14ac:dyDescent="0.25">
      <c r="A22" s="148" t="s">
        <v>251</v>
      </c>
      <c r="B22" s="149">
        <f>F18</f>
        <v>63000</v>
      </c>
      <c r="C22" s="149"/>
      <c r="D22" s="149"/>
      <c r="E22" s="181" t="s">
        <v>251</v>
      </c>
      <c r="F22" s="181">
        <f>H18</f>
        <v>63000</v>
      </c>
      <c r="G22" s="149"/>
      <c r="H22" s="149"/>
      <c r="I22" s="146"/>
      <c r="J22" s="2"/>
      <c r="K22" s="2"/>
    </row>
    <row r="23" spans="1:11" x14ac:dyDescent="0.25">
      <c r="A23" s="148" t="s">
        <v>189</v>
      </c>
      <c r="B23" s="149">
        <f>'JUNE 20'!D36</f>
        <v>-7699</v>
      </c>
      <c r="C23" s="149"/>
      <c r="D23" s="149"/>
      <c r="E23" s="181" t="s">
        <v>189</v>
      </c>
      <c r="F23" s="149">
        <f>'JUNE 20'!H36</f>
        <v>-28699</v>
      </c>
      <c r="G23" s="149"/>
      <c r="H23" s="149"/>
      <c r="I23" s="146"/>
      <c r="J23" s="2"/>
      <c r="K23" s="2"/>
    </row>
    <row r="24" spans="1:11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  <c r="K24" s="2"/>
    </row>
    <row r="25" spans="1:11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  <c r="K25" s="2"/>
    </row>
    <row r="26" spans="1:11" x14ac:dyDescent="0.25">
      <c r="A26" s="148" t="s">
        <v>124</v>
      </c>
      <c r="B26" s="184">
        <v>0.08</v>
      </c>
      <c r="C26" s="149">
        <f>B22*B26</f>
        <v>5040</v>
      </c>
      <c r="D26" s="149"/>
      <c r="E26" s="181" t="s">
        <v>239</v>
      </c>
      <c r="F26" s="184">
        <v>0.08</v>
      </c>
      <c r="G26" s="149">
        <f>F26*B22</f>
        <v>5040</v>
      </c>
      <c r="H26" s="149"/>
      <c r="I26" s="146"/>
      <c r="J26" s="2"/>
      <c r="K26" s="2"/>
    </row>
    <row r="27" spans="1:11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  <c r="K27" s="2"/>
    </row>
    <row r="28" spans="1:11" x14ac:dyDescent="0.25">
      <c r="A28" s="148" t="s">
        <v>200</v>
      </c>
      <c r="B28" s="2"/>
      <c r="C28" s="149">
        <f>F6+F11+F10</f>
        <v>30500</v>
      </c>
      <c r="D28" s="149"/>
      <c r="E28" s="148" t="s">
        <v>200</v>
      </c>
      <c r="F28" s="2"/>
      <c r="G28" s="149">
        <f>F6+F10+F11</f>
        <v>30500</v>
      </c>
      <c r="H28" s="149"/>
      <c r="I28" s="146"/>
      <c r="J28" s="2"/>
      <c r="K28" s="2"/>
    </row>
    <row r="29" spans="1:11" x14ac:dyDescent="0.25">
      <c r="A29" s="153" t="s">
        <v>133</v>
      </c>
      <c r="B29" s="149"/>
      <c r="C29" s="181">
        <v>1000</v>
      </c>
      <c r="D29" s="149"/>
      <c r="E29" s="153" t="s">
        <v>133</v>
      </c>
      <c r="F29" s="149"/>
      <c r="G29" s="181">
        <v>1000</v>
      </c>
      <c r="H29" s="149"/>
      <c r="I29" s="146"/>
      <c r="J29" s="2"/>
      <c r="K29" s="2"/>
    </row>
    <row r="30" spans="1:11" x14ac:dyDescent="0.25">
      <c r="A30" s="186" t="s">
        <v>354</v>
      </c>
      <c r="B30" s="2"/>
      <c r="C30" s="149">
        <v>18761</v>
      </c>
      <c r="D30" s="149"/>
      <c r="E30" s="186" t="s">
        <v>354</v>
      </c>
      <c r="F30" s="2"/>
      <c r="G30" s="149">
        <v>18761</v>
      </c>
      <c r="H30" s="149"/>
      <c r="I30" s="146"/>
      <c r="J30" s="2"/>
      <c r="K30" s="2"/>
    </row>
    <row r="31" spans="1:11" x14ac:dyDescent="0.25">
      <c r="A31" s="45"/>
      <c r="B31" s="155"/>
      <c r="C31" s="114"/>
      <c r="D31" s="114"/>
      <c r="E31" s="45"/>
      <c r="F31" s="155"/>
      <c r="G31" s="114"/>
      <c r="H31" s="149"/>
      <c r="I31" s="146"/>
      <c r="J31" s="2"/>
      <c r="K31" s="2"/>
    </row>
    <row r="32" spans="1:11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  <c r="K32" s="2"/>
    </row>
    <row r="33" spans="1:11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  <c r="K33" s="2"/>
    </row>
    <row r="34" spans="1:11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  <c r="K34" s="2"/>
    </row>
    <row r="35" spans="1:11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  <c r="K35" s="2"/>
    </row>
    <row r="36" spans="1:11" x14ac:dyDescent="0.25">
      <c r="A36" s="151" t="s">
        <v>11</v>
      </c>
      <c r="B36" s="178">
        <f>B22+B23+B24+B25-C26</f>
        <v>50261</v>
      </c>
      <c r="C36" s="178">
        <f>SUM(C28:C35)</f>
        <v>50261</v>
      </c>
      <c r="D36" s="178">
        <f>B36-C36</f>
        <v>0</v>
      </c>
      <c r="E36" s="178" t="s">
        <v>11</v>
      </c>
      <c r="F36" s="178">
        <f>F22+F23+F24+F25-G26</f>
        <v>29261</v>
      </c>
      <c r="G36" s="178">
        <f>SUM(G28:G35)</f>
        <v>50261</v>
      </c>
      <c r="H36" s="178">
        <f>F36-G36</f>
        <v>-21000</v>
      </c>
      <c r="I36" s="146"/>
      <c r="J36" s="2"/>
      <c r="K36" s="2"/>
    </row>
    <row r="37" spans="1:11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  <c r="K37" s="2"/>
    </row>
    <row r="38" spans="1:11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J23" sqref="J23"/>
    </sheetView>
  </sheetViews>
  <sheetFormatPr defaultRowHeight="15" x14ac:dyDescent="0.25"/>
  <cols>
    <col min="1" max="1" width="18.14062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.75" x14ac:dyDescent="0.3">
      <c r="A2" s="104"/>
      <c r="B2" s="156" t="s">
        <v>291</v>
      </c>
      <c r="C2" s="156"/>
      <c r="D2" s="156"/>
      <c r="E2" s="157"/>
      <c r="F2" s="157"/>
      <c r="G2" s="157"/>
      <c r="H2" s="104"/>
      <c r="I2" s="2"/>
      <c r="J2" s="2"/>
    </row>
    <row r="3" spans="1:10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</row>
    <row r="4" spans="1:10" ht="18.75" x14ac:dyDescent="0.3">
      <c r="A4" s="107"/>
      <c r="B4" s="160" t="s">
        <v>355</v>
      </c>
      <c r="C4" s="160"/>
      <c r="D4" s="160"/>
      <c r="E4" s="157"/>
      <c r="F4" s="157"/>
      <c r="G4" s="161"/>
      <c r="H4" s="104"/>
      <c r="I4" s="2"/>
      <c r="J4" s="2"/>
    </row>
    <row r="5" spans="1:10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</row>
    <row r="6" spans="1:10" x14ac:dyDescent="0.25">
      <c r="A6" s="147" t="s">
        <v>109</v>
      </c>
      <c r="B6" s="149">
        <v>1</v>
      </c>
      <c r="C6" s="149"/>
      <c r="D6" s="149"/>
      <c r="E6" s="149">
        <f>'JUNE 20'!I6:I17</f>
        <v>0</v>
      </c>
      <c r="F6" s="149">
        <v>12000</v>
      </c>
      <c r="G6" s="149">
        <f>C6+D6+F6+E6</f>
        <v>12000</v>
      </c>
      <c r="H6" s="149">
        <v>12000</v>
      </c>
      <c r="I6" s="149">
        <f>G6-H6</f>
        <v>0</v>
      </c>
      <c r="J6" s="177" t="s">
        <v>45</v>
      </c>
    </row>
    <row r="7" spans="1:10" x14ac:dyDescent="0.25">
      <c r="A7" s="147" t="s">
        <v>130</v>
      </c>
      <c r="B7" s="149">
        <v>2</v>
      </c>
      <c r="C7" s="149"/>
      <c r="D7" s="149"/>
      <c r="E7" s="149">
        <f>'JUNE 20'!I7:I18</f>
        <v>0</v>
      </c>
      <c r="F7" s="149">
        <v>10000</v>
      </c>
      <c r="G7" s="149">
        <f t="shared" ref="G7:G18" si="0">C7+D7+F7+E7</f>
        <v>10000</v>
      </c>
      <c r="H7" s="149">
        <v>10000</v>
      </c>
      <c r="I7" s="149">
        <f>G7-H7</f>
        <v>0</v>
      </c>
      <c r="J7" s="177"/>
    </row>
    <row r="8" spans="1:10" x14ac:dyDescent="0.25">
      <c r="A8" s="2"/>
      <c r="B8" s="149">
        <v>3</v>
      </c>
      <c r="C8" s="149"/>
      <c r="D8" s="149"/>
      <c r="E8" s="149">
        <f>'JUNE 20'!I8:I19</f>
        <v>0</v>
      </c>
      <c r="F8" s="149"/>
      <c r="G8" s="149">
        <f t="shared" si="0"/>
        <v>0</v>
      </c>
      <c r="H8" s="149"/>
      <c r="I8" s="149">
        <f>G8-H8</f>
        <v>0</v>
      </c>
      <c r="J8" s="177"/>
    </row>
    <row r="9" spans="1:10" x14ac:dyDescent="0.25">
      <c r="A9" s="147" t="s">
        <v>46</v>
      </c>
      <c r="B9" s="149">
        <v>4</v>
      </c>
      <c r="C9" s="149"/>
      <c r="D9" s="149"/>
      <c r="E9" s="149">
        <f>'JUNE 20'!I9:I20</f>
        <v>20900</v>
      </c>
      <c r="F9" s="149"/>
      <c r="G9" s="149">
        <f t="shared" si="0"/>
        <v>20900</v>
      </c>
      <c r="H9" s="149"/>
      <c r="I9" s="149">
        <f>G9-H9</f>
        <v>20900</v>
      </c>
      <c r="J9" s="177"/>
    </row>
    <row r="10" spans="1:10" x14ac:dyDescent="0.25">
      <c r="A10" s="147" t="s">
        <v>194</v>
      </c>
      <c r="B10" s="149">
        <v>5</v>
      </c>
      <c r="C10" s="149"/>
      <c r="D10" s="149"/>
      <c r="E10" s="149">
        <f>'JUNE 20'!I10:I21</f>
        <v>0</v>
      </c>
      <c r="F10" s="149">
        <v>8500</v>
      </c>
      <c r="G10" s="149">
        <f t="shared" si="0"/>
        <v>8500</v>
      </c>
      <c r="H10" s="149">
        <v>8500</v>
      </c>
      <c r="I10" s="149">
        <f t="shared" ref="I10:I17" si="1">G10-H10</f>
        <v>0</v>
      </c>
      <c r="J10" s="177" t="s">
        <v>45</v>
      </c>
    </row>
    <row r="11" spans="1:10" x14ac:dyDescent="0.25">
      <c r="A11" s="147" t="s">
        <v>167</v>
      </c>
      <c r="B11" s="149">
        <v>6</v>
      </c>
      <c r="C11" s="149"/>
      <c r="D11" s="149"/>
      <c r="E11" s="149">
        <f>'JUNE 20'!I11:I22</f>
        <v>0</v>
      </c>
      <c r="F11" s="149">
        <v>10000</v>
      </c>
      <c r="G11" s="149">
        <f t="shared" si="0"/>
        <v>10000</v>
      </c>
      <c r="H11" s="149">
        <v>10000</v>
      </c>
      <c r="I11" s="149">
        <f t="shared" si="1"/>
        <v>0</v>
      </c>
      <c r="J11" s="177" t="s">
        <v>45</v>
      </c>
    </row>
    <row r="12" spans="1:10" x14ac:dyDescent="0.25">
      <c r="A12" s="147" t="s">
        <v>195</v>
      </c>
      <c r="B12" s="149">
        <v>7</v>
      </c>
      <c r="C12" s="149"/>
      <c r="D12" s="149"/>
      <c r="E12" s="149">
        <f>'JUNE 20'!I12:I23</f>
        <v>100</v>
      </c>
      <c r="F12" s="149">
        <v>2500</v>
      </c>
      <c r="G12" s="149">
        <f t="shared" si="0"/>
        <v>2600</v>
      </c>
      <c r="H12" s="149">
        <f>1700+800</f>
        <v>2500</v>
      </c>
      <c r="I12" s="149">
        <f t="shared" si="1"/>
        <v>100</v>
      </c>
      <c r="J12" s="177"/>
    </row>
    <row r="13" spans="1:10" x14ac:dyDescent="0.25">
      <c r="A13" s="147"/>
      <c r="B13" s="149">
        <v>8</v>
      </c>
      <c r="C13" s="149"/>
      <c r="D13" s="149"/>
      <c r="E13" s="149">
        <f>'JUNE 20'!I13:I24</f>
        <v>0</v>
      </c>
      <c r="F13" s="149"/>
      <c r="G13" s="149">
        <f t="shared" si="0"/>
        <v>0</v>
      </c>
      <c r="H13" s="149"/>
      <c r="I13" s="149"/>
      <c r="J13" s="177"/>
    </row>
    <row r="14" spans="1:10" x14ac:dyDescent="0.25">
      <c r="A14" s="147" t="s">
        <v>199</v>
      </c>
      <c r="B14" s="149">
        <v>9</v>
      </c>
      <c r="C14" s="149"/>
      <c r="D14" s="149"/>
      <c r="E14" s="149">
        <f>'JUNE 20'!I14:I25</f>
        <v>0</v>
      </c>
      <c r="F14" s="149">
        <v>10000</v>
      </c>
      <c r="G14" s="149">
        <f t="shared" si="0"/>
        <v>10000</v>
      </c>
      <c r="H14" s="149">
        <f>10000</f>
        <v>10000</v>
      </c>
      <c r="I14" s="149">
        <f t="shared" si="1"/>
        <v>0</v>
      </c>
      <c r="J14" s="177"/>
    </row>
    <row r="15" spans="1:10" x14ac:dyDescent="0.25">
      <c r="A15" s="147" t="s">
        <v>299</v>
      </c>
      <c r="B15" s="149">
        <v>10</v>
      </c>
      <c r="C15" s="149"/>
      <c r="D15" s="149"/>
      <c r="E15" s="149">
        <f>'JUNE 20'!I15:I26</f>
        <v>0</v>
      </c>
      <c r="F15" s="149">
        <v>10000</v>
      </c>
      <c r="G15" s="149">
        <f t="shared" si="0"/>
        <v>10000</v>
      </c>
      <c r="H15" s="149">
        <v>10000</v>
      </c>
      <c r="I15" s="149">
        <f t="shared" si="1"/>
        <v>0</v>
      </c>
      <c r="J15" s="177"/>
    </row>
    <row r="16" spans="1:10" x14ac:dyDescent="0.25">
      <c r="A16" s="147"/>
      <c r="B16" s="149">
        <v>11</v>
      </c>
      <c r="C16" s="149"/>
      <c r="D16" s="149"/>
      <c r="E16" s="149">
        <f>'JUNE 20'!I16:I27</f>
        <v>0</v>
      </c>
      <c r="F16" s="149"/>
      <c r="G16" s="149">
        <f t="shared" si="0"/>
        <v>0</v>
      </c>
      <c r="H16" s="149"/>
      <c r="I16" s="149">
        <f t="shared" si="1"/>
        <v>0</v>
      </c>
      <c r="J16" s="177"/>
    </row>
    <row r="17" spans="1:10" x14ac:dyDescent="0.25">
      <c r="A17" s="147"/>
      <c r="B17" s="149">
        <v>12</v>
      </c>
      <c r="C17" s="149"/>
      <c r="D17" s="149"/>
      <c r="E17" s="149">
        <f>'JUNE 20'!I17:I28</f>
        <v>0</v>
      </c>
      <c r="F17" s="149"/>
      <c r="G17" s="149">
        <f t="shared" si="0"/>
        <v>0</v>
      </c>
      <c r="H17" s="149"/>
      <c r="I17" s="149">
        <f t="shared" si="1"/>
        <v>0</v>
      </c>
      <c r="J17" s="177"/>
    </row>
    <row r="18" spans="1:10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SUM(E6:E17)</f>
        <v>21000</v>
      </c>
      <c r="F18" s="178">
        <f>SUM(F6:F17)</f>
        <v>63000</v>
      </c>
      <c r="G18" s="149">
        <f t="shared" si="0"/>
        <v>84000</v>
      </c>
      <c r="H18" s="178">
        <f>SUM(H6:H17)</f>
        <v>63000</v>
      </c>
      <c r="I18" s="178">
        <f>SUM(I6:I17)</f>
        <v>21000</v>
      </c>
      <c r="J18" s="177"/>
    </row>
    <row r="19" spans="1:10" x14ac:dyDescent="0.25">
      <c r="A19" s="152"/>
      <c r="B19" s="179"/>
      <c r="C19" s="179"/>
      <c r="D19" s="179"/>
      <c r="E19" s="179"/>
      <c r="F19" s="179"/>
      <c r="G19" s="179"/>
      <c r="H19" s="179"/>
      <c r="I19" s="179"/>
      <c r="J19" s="177"/>
    </row>
    <row r="20" spans="1:10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</row>
    <row r="21" spans="1:10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</row>
    <row r="22" spans="1:10" x14ac:dyDescent="0.25">
      <c r="A22" s="148" t="s">
        <v>298</v>
      </c>
      <c r="B22" s="149">
        <f>F18</f>
        <v>63000</v>
      </c>
      <c r="C22" s="149"/>
      <c r="D22" s="149"/>
      <c r="E22" s="181" t="s">
        <v>298</v>
      </c>
      <c r="F22" s="181">
        <f>H18</f>
        <v>63000</v>
      </c>
      <c r="G22" s="149"/>
      <c r="H22" s="149"/>
      <c r="I22" s="146"/>
      <c r="J22" s="2"/>
    </row>
    <row r="23" spans="1:10" x14ac:dyDescent="0.25">
      <c r="A23" s="148" t="s">
        <v>189</v>
      </c>
      <c r="B23" s="149">
        <f>'JULY 20'!D36</f>
        <v>0</v>
      </c>
      <c r="C23" s="149"/>
      <c r="D23" s="149"/>
      <c r="E23" s="181" t="s">
        <v>189</v>
      </c>
      <c r="F23" s="149">
        <f>'JULY 20'!H36</f>
        <v>-21000</v>
      </c>
      <c r="G23" s="149"/>
      <c r="H23" s="149"/>
      <c r="I23" s="146"/>
      <c r="J23" s="2"/>
    </row>
    <row r="24" spans="1:10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</row>
    <row r="25" spans="1:10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</row>
    <row r="26" spans="1:10" x14ac:dyDescent="0.25">
      <c r="A26" s="148" t="s">
        <v>124</v>
      </c>
      <c r="B26" s="184">
        <v>0.08</v>
      </c>
      <c r="C26" s="149">
        <f>B22*B26</f>
        <v>5040</v>
      </c>
      <c r="D26" s="149"/>
      <c r="E26" s="181" t="s">
        <v>239</v>
      </c>
      <c r="F26" s="184">
        <v>0.08</v>
      </c>
      <c r="G26" s="149">
        <f>F26*B22</f>
        <v>5040</v>
      </c>
      <c r="H26" s="149"/>
      <c r="I26" s="146"/>
      <c r="J26" s="2"/>
    </row>
    <row r="27" spans="1:10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</row>
    <row r="28" spans="1:10" x14ac:dyDescent="0.25">
      <c r="A28" s="148" t="s">
        <v>200</v>
      </c>
      <c r="B28" s="2"/>
      <c r="C28" s="149">
        <f>F6+F11+F10</f>
        <v>30500</v>
      </c>
      <c r="D28" s="149"/>
      <c r="E28" s="148" t="s">
        <v>200</v>
      </c>
      <c r="F28" s="2"/>
      <c r="G28" s="149">
        <f>F6+F10+F11</f>
        <v>30500</v>
      </c>
      <c r="H28" s="149"/>
      <c r="I28" s="146"/>
      <c r="J28" s="2"/>
    </row>
    <row r="29" spans="1:10" x14ac:dyDescent="0.25">
      <c r="A29" s="153" t="s">
        <v>133</v>
      </c>
      <c r="B29" s="149"/>
      <c r="C29" s="181">
        <v>1000</v>
      </c>
      <c r="D29" s="149"/>
      <c r="E29" s="153" t="s">
        <v>133</v>
      </c>
      <c r="F29" s="149"/>
      <c r="G29" s="181">
        <v>1000</v>
      </c>
      <c r="H29" s="149"/>
      <c r="I29" s="146"/>
      <c r="J29" s="2"/>
    </row>
    <row r="30" spans="1:10" x14ac:dyDescent="0.25">
      <c r="A30" s="186" t="s">
        <v>356</v>
      </c>
      <c r="B30" s="2"/>
      <c r="C30" s="149">
        <v>3256</v>
      </c>
      <c r="D30" s="149"/>
      <c r="E30" s="186" t="s">
        <v>356</v>
      </c>
      <c r="F30" s="2"/>
      <c r="G30" s="149">
        <v>3256</v>
      </c>
      <c r="H30" s="149"/>
      <c r="I30" s="146"/>
      <c r="J30" s="2"/>
    </row>
    <row r="31" spans="1:10" x14ac:dyDescent="0.25">
      <c r="A31" s="45" t="s">
        <v>357</v>
      </c>
      <c r="B31" s="155"/>
      <c r="C31" s="114">
        <v>10200</v>
      </c>
      <c r="D31" s="114"/>
      <c r="E31" s="45" t="s">
        <v>357</v>
      </c>
      <c r="F31" s="155"/>
      <c r="G31" s="114">
        <v>10200</v>
      </c>
      <c r="H31" s="149"/>
      <c r="I31" s="146"/>
      <c r="J31" s="2"/>
    </row>
    <row r="32" spans="1:10" x14ac:dyDescent="0.25">
      <c r="A32" s="155" t="s">
        <v>357</v>
      </c>
      <c r="B32" s="149"/>
      <c r="C32" s="149">
        <v>13000</v>
      </c>
      <c r="D32" s="149"/>
      <c r="E32" s="155" t="s">
        <v>357</v>
      </c>
      <c r="F32" s="149"/>
      <c r="G32" s="149">
        <v>13000</v>
      </c>
      <c r="H32" s="149"/>
      <c r="I32" s="146"/>
      <c r="J32" s="2"/>
    </row>
    <row r="33" spans="1:10" x14ac:dyDescent="0.25">
      <c r="A33" s="155" t="s">
        <v>360</v>
      </c>
      <c r="B33" s="149"/>
      <c r="C33" s="149">
        <v>3056</v>
      </c>
      <c r="D33" s="149"/>
      <c r="E33" s="155" t="s">
        <v>360</v>
      </c>
      <c r="F33" s="149"/>
      <c r="G33" s="149">
        <v>3056</v>
      </c>
      <c r="H33" s="149"/>
      <c r="I33" s="146"/>
      <c r="J33" s="2"/>
    </row>
    <row r="34" spans="1:10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</row>
    <row r="35" spans="1:10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</row>
    <row r="36" spans="1:10" x14ac:dyDescent="0.25">
      <c r="A36" s="151" t="s">
        <v>11</v>
      </c>
      <c r="B36" s="178">
        <f>B22+B23+B24+B25-C26</f>
        <v>57960</v>
      </c>
      <c r="C36" s="178">
        <f>SUM(C28:C35)</f>
        <v>61012</v>
      </c>
      <c r="D36" s="178">
        <f>B36-C36</f>
        <v>-3052</v>
      </c>
      <c r="E36" s="178" t="s">
        <v>11</v>
      </c>
      <c r="F36" s="178">
        <f>F22+F23+F24+F25-G26</f>
        <v>36960</v>
      </c>
      <c r="G36" s="178">
        <f>SUM(G28:G35)</f>
        <v>61012</v>
      </c>
      <c r="H36" s="178">
        <f>F36-G36</f>
        <v>-24052</v>
      </c>
      <c r="I36" s="146"/>
      <c r="J36" s="2"/>
    </row>
    <row r="37" spans="1:10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</row>
    <row r="38" spans="1:10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K27" sqref="K27"/>
    </sheetView>
  </sheetViews>
  <sheetFormatPr defaultRowHeight="15" x14ac:dyDescent="0.25"/>
  <cols>
    <col min="1" max="1" width="15.8554687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8.75" x14ac:dyDescent="0.3">
      <c r="A2" s="104"/>
      <c r="B2" s="156" t="s">
        <v>291</v>
      </c>
      <c r="C2" s="156"/>
      <c r="D2" s="156"/>
      <c r="E2" s="157"/>
      <c r="F2" s="157"/>
      <c r="G2" s="157"/>
      <c r="H2" s="104"/>
      <c r="I2" s="2"/>
      <c r="J2" s="2"/>
      <c r="K2" s="2"/>
    </row>
    <row r="3" spans="1:11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  <c r="K3" s="2"/>
    </row>
    <row r="4" spans="1:11" ht="18.75" x14ac:dyDescent="0.3">
      <c r="A4" s="107"/>
      <c r="B4" s="160" t="s">
        <v>358</v>
      </c>
      <c r="C4" s="160"/>
      <c r="D4" s="160"/>
      <c r="E4" s="157"/>
      <c r="F4" s="157"/>
      <c r="G4" s="161"/>
      <c r="H4" s="104"/>
      <c r="I4" s="2"/>
      <c r="J4" s="2"/>
      <c r="K4" s="2"/>
    </row>
    <row r="5" spans="1:11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  <c r="K5" s="2"/>
    </row>
    <row r="6" spans="1:11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'AUG 20'!I6:I18</f>
        <v>0</v>
      </c>
      <c r="F6" s="149">
        <v>12000</v>
      </c>
      <c r="G6" s="149">
        <f>C6+D6+F6+E6</f>
        <v>12000</v>
      </c>
      <c r="H6" s="149">
        <v>12000</v>
      </c>
      <c r="I6" s="149">
        <f>G6-H6</f>
        <v>0</v>
      </c>
      <c r="J6" s="177" t="s">
        <v>45</v>
      </c>
      <c r="K6" s="2"/>
    </row>
    <row r="7" spans="1:11" x14ac:dyDescent="0.25">
      <c r="A7" s="147" t="s">
        <v>130</v>
      </c>
      <c r="B7" s="149">
        <v>2</v>
      </c>
      <c r="C7" s="149"/>
      <c r="D7" s="149"/>
      <c r="E7" s="149">
        <f>'AUG 20'!I7:I19</f>
        <v>0</v>
      </c>
      <c r="F7" s="149">
        <v>10000</v>
      </c>
      <c r="G7" s="149">
        <f t="shared" ref="G7:G18" si="0">C7+D7+F7+E7</f>
        <v>10000</v>
      </c>
      <c r="H7" s="149">
        <v>10000</v>
      </c>
      <c r="I7" s="149">
        <f>G7-H7</f>
        <v>0</v>
      </c>
      <c r="J7" s="177"/>
      <c r="K7" s="2"/>
    </row>
    <row r="8" spans="1:11" x14ac:dyDescent="0.25">
      <c r="A8" s="2"/>
      <c r="B8" s="149">
        <v>3</v>
      </c>
      <c r="C8" s="149"/>
      <c r="D8" s="149"/>
      <c r="E8" s="149">
        <f>'AUG 20'!I8:I20</f>
        <v>0</v>
      </c>
      <c r="F8" s="149"/>
      <c r="G8" s="149">
        <f t="shared" si="0"/>
        <v>0</v>
      </c>
      <c r="H8" s="149"/>
      <c r="I8" s="149">
        <f>G8-H8</f>
        <v>0</v>
      </c>
      <c r="J8" s="177"/>
      <c r="K8" s="2"/>
    </row>
    <row r="9" spans="1:11" x14ac:dyDescent="0.25">
      <c r="A9" s="147" t="s">
        <v>46</v>
      </c>
      <c r="B9" s="149">
        <v>4</v>
      </c>
      <c r="C9" s="149"/>
      <c r="D9" s="149"/>
      <c r="E9" s="149">
        <f>'AUG 20'!I9:I21</f>
        <v>20900</v>
      </c>
      <c r="F9" s="149"/>
      <c r="G9" s="149">
        <f t="shared" si="0"/>
        <v>20900</v>
      </c>
      <c r="H9" s="149"/>
      <c r="I9" s="149">
        <f>G9-H9</f>
        <v>20900</v>
      </c>
      <c r="J9" s="177"/>
      <c r="K9" s="2"/>
    </row>
    <row r="10" spans="1:11" x14ac:dyDescent="0.25">
      <c r="A10" s="147" t="s">
        <v>194</v>
      </c>
      <c r="B10" s="149">
        <v>5</v>
      </c>
      <c r="C10" s="149"/>
      <c r="D10" s="149"/>
      <c r="E10" s="149">
        <f>'AUG 20'!I10:I22</f>
        <v>0</v>
      </c>
      <c r="F10" s="149">
        <v>8500</v>
      </c>
      <c r="G10" s="149">
        <f t="shared" si="0"/>
        <v>8500</v>
      </c>
      <c r="H10" s="149">
        <v>8500</v>
      </c>
      <c r="I10" s="149">
        <f t="shared" ref="I10:I17" si="1">G10-H10</f>
        <v>0</v>
      </c>
      <c r="J10" s="177" t="s">
        <v>45</v>
      </c>
      <c r="K10" s="2"/>
    </row>
    <row r="11" spans="1:11" x14ac:dyDescent="0.25">
      <c r="A11" s="147" t="s">
        <v>167</v>
      </c>
      <c r="B11" s="149">
        <v>6</v>
      </c>
      <c r="C11" s="149"/>
      <c r="D11" s="149"/>
      <c r="E11" s="149">
        <f>'AUG 20'!I11:I23</f>
        <v>0</v>
      </c>
      <c r="F11" s="149">
        <v>10000</v>
      </c>
      <c r="G11" s="149">
        <f t="shared" si="0"/>
        <v>10000</v>
      </c>
      <c r="H11" s="149">
        <v>10000</v>
      </c>
      <c r="I11" s="149">
        <f t="shared" si="1"/>
        <v>0</v>
      </c>
      <c r="J11" s="177" t="s">
        <v>45</v>
      </c>
      <c r="K11" s="2"/>
    </row>
    <row r="12" spans="1:11" x14ac:dyDescent="0.25">
      <c r="A12" s="147" t="s">
        <v>195</v>
      </c>
      <c r="B12" s="149">
        <v>7</v>
      </c>
      <c r="C12" s="149"/>
      <c r="D12" s="149"/>
      <c r="E12" s="149">
        <f>'AUG 20'!I12:I24</f>
        <v>100</v>
      </c>
      <c r="F12" s="149">
        <v>2500</v>
      </c>
      <c r="G12" s="149">
        <f t="shared" si="0"/>
        <v>2600</v>
      </c>
      <c r="H12" s="149">
        <f>600+500+900</f>
        <v>2000</v>
      </c>
      <c r="I12" s="149">
        <f t="shared" si="1"/>
        <v>600</v>
      </c>
      <c r="J12" s="177"/>
      <c r="K12" s="2"/>
    </row>
    <row r="13" spans="1:11" x14ac:dyDescent="0.25">
      <c r="A13" s="147"/>
      <c r="B13" s="149">
        <v>8</v>
      </c>
      <c r="C13" s="149"/>
      <c r="D13" s="149"/>
      <c r="E13" s="149">
        <f>'AUG 20'!I13:I25</f>
        <v>0</v>
      </c>
      <c r="F13" s="149"/>
      <c r="G13" s="149">
        <f t="shared" si="0"/>
        <v>0</v>
      </c>
      <c r="H13" s="149"/>
      <c r="I13" s="149"/>
      <c r="J13" s="177"/>
      <c r="K13" s="2"/>
    </row>
    <row r="14" spans="1:11" x14ac:dyDescent="0.25">
      <c r="A14" s="147" t="s">
        <v>199</v>
      </c>
      <c r="B14" s="149">
        <v>9</v>
      </c>
      <c r="C14" s="149"/>
      <c r="D14" s="149"/>
      <c r="E14" s="149">
        <f>'AUG 20'!I14:I26</f>
        <v>0</v>
      </c>
      <c r="F14" s="149">
        <v>10000</v>
      </c>
      <c r="G14" s="149">
        <f t="shared" si="0"/>
        <v>10000</v>
      </c>
      <c r="H14" s="149">
        <v>10000</v>
      </c>
      <c r="I14" s="149">
        <f t="shared" si="1"/>
        <v>0</v>
      </c>
      <c r="J14" s="177"/>
      <c r="K14" s="2"/>
    </row>
    <row r="15" spans="1:11" x14ac:dyDescent="0.25">
      <c r="A15" s="147" t="s">
        <v>299</v>
      </c>
      <c r="B15" s="149">
        <v>10</v>
      </c>
      <c r="C15" s="149"/>
      <c r="D15" s="149"/>
      <c r="E15" s="149">
        <f>'AUG 20'!I15:I27</f>
        <v>0</v>
      </c>
      <c r="F15" s="149">
        <v>10000</v>
      </c>
      <c r="G15" s="149">
        <f t="shared" si="0"/>
        <v>10000</v>
      </c>
      <c r="H15" s="149">
        <f>10000</f>
        <v>10000</v>
      </c>
      <c r="I15" s="149">
        <f t="shared" si="1"/>
        <v>0</v>
      </c>
      <c r="J15" s="177"/>
      <c r="K15" s="2"/>
    </row>
    <row r="16" spans="1:11" x14ac:dyDescent="0.25">
      <c r="A16" s="147"/>
      <c r="B16" s="149">
        <v>11</v>
      </c>
      <c r="C16" s="149"/>
      <c r="D16" s="149"/>
      <c r="E16" s="149">
        <f>'AUG 20'!I16:I28</f>
        <v>0</v>
      </c>
      <c r="F16" s="149"/>
      <c r="G16" s="149">
        <f t="shared" si="0"/>
        <v>0</v>
      </c>
      <c r="H16" s="149"/>
      <c r="I16" s="149">
        <f t="shared" si="1"/>
        <v>0</v>
      </c>
      <c r="J16" s="177"/>
      <c r="K16" s="2"/>
    </row>
    <row r="17" spans="1:11" x14ac:dyDescent="0.25">
      <c r="A17" s="147"/>
      <c r="B17" s="149">
        <v>12</v>
      </c>
      <c r="C17" s="149"/>
      <c r="D17" s="149"/>
      <c r="E17" s="149">
        <f>'AUG 20'!I17:I29</f>
        <v>0</v>
      </c>
      <c r="F17" s="149"/>
      <c r="G17" s="149">
        <f t="shared" si="0"/>
        <v>0</v>
      </c>
      <c r="H17" s="149"/>
      <c r="I17" s="149">
        <f t="shared" si="1"/>
        <v>0</v>
      </c>
      <c r="J17" s="177"/>
      <c r="K17" s="2"/>
    </row>
    <row r="18" spans="1:11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'AUG 20'!I18:I30</f>
        <v>21000</v>
      </c>
      <c r="F18" s="178">
        <f>SUM(F6:F17)</f>
        <v>63000</v>
      </c>
      <c r="G18" s="149">
        <f t="shared" si="0"/>
        <v>84000</v>
      </c>
      <c r="H18" s="178">
        <f>SUM(H6:H17)</f>
        <v>62500</v>
      </c>
      <c r="I18" s="178">
        <f>SUM(I6:I17)</f>
        <v>21500</v>
      </c>
      <c r="J18" s="177"/>
      <c r="K18" s="2"/>
    </row>
    <row r="19" spans="1:11" x14ac:dyDescent="0.25">
      <c r="A19" s="152"/>
      <c r="B19" s="179"/>
      <c r="C19" s="179"/>
      <c r="D19" s="179"/>
      <c r="E19" s="179"/>
      <c r="F19" s="179"/>
      <c r="G19" s="179"/>
      <c r="H19" s="179"/>
      <c r="I19" s="179"/>
      <c r="J19" s="177"/>
      <c r="K19" s="2"/>
    </row>
    <row r="20" spans="1:11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  <c r="K20" s="2"/>
    </row>
    <row r="21" spans="1:11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  <c r="K21" s="2"/>
    </row>
    <row r="22" spans="1:11" x14ac:dyDescent="0.25">
      <c r="A22" s="148" t="s">
        <v>359</v>
      </c>
      <c r="B22" s="149">
        <f>F18</f>
        <v>63000</v>
      </c>
      <c r="C22" s="149"/>
      <c r="D22" s="149"/>
      <c r="E22" s="181" t="s">
        <v>359</v>
      </c>
      <c r="F22" s="181">
        <f>H18</f>
        <v>62500</v>
      </c>
      <c r="G22" s="149"/>
      <c r="H22" s="149"/>
      <c r="I22" s="146"/>
      <c r="J22" s="2"/>
      <c r="K22" s="2"/>
    </row>
    <row r="23" spans="1:11" x14ac:dyDescent="0.25">
      <c r="A23" s="148" t="s">
        <v>189</v>
      </c>
      <c r="B23" s="149">
        <f>'AUG 20'!D36</f>
        <v>-3052</v>
      </c>
      <c r="C23" s="149"/>
      <c r="D23" s="149"/>
      <c r="E23" s="181" t="s">
        <v>189</v>
      </c>
      <c r="F23" s="149">
        <f>'AUG 20'!H36</f>
        <v>-24052</v>
      </c>
      <c r="G23" s="149"/>
      <c r="H23" s="149"/>
      <c r="I23" s="146"/>
      <c r="J23" s="2"/>
      <c r="K23" s="2"/>
    </row>
    <row r="24" spans="1:11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  <c r="K24" s="2"/>
    </row>
    <row r="25" spans="1:11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  <c r="K25" s="2"/>
    </row>
    <row r="26" spans="1:11" x14ac:dyDescent="0.25">
      <c r="A26" s="148" t="s">
        <v>124</v>
      </c>
      <c r="B26" s="184">
        <v>0.08</v>
      </c>
      <c r="C26" s="149">
        <f>B22*B26</f>
        <v>5040</v>
      </c>
      <c r="D26" s="149"/>
      <c r="E26" s="181" t="s">
        <v>239</v>
      </c>
      <c r="F26" s="184">
        <v>0.08</v>
      </c>
      <c r="G26" s="149">
        <f>F26*B22</f>
        <v>5040</v>
      </c>
      <c r="H26" s="149"/>
      <c r="I26" s="146"/>
      <c r="J26" s="2"/>
      <c r="K26" s="2"/>
    </row>
    <row r="27" spans="1:11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  <c r="K27" s="2"/>
    </row>
    <row r="28" spans="1:11" x14ac:dyDescent="0.25">
      <c r="A28" s="148" t="s">
        <v>200</v>
      </c>
      <c r="B28" s="2"/>
      <c r="C28" s="149">
        <f>F6+F11+F10</f>
        <v>30500</v>
      </c>
      <c r="D28" s="149"/>
      <c r="E28" s="148" t="s">
        <v>200</v>
      </c>
      <c r="F28" s="2"/>
      <c r="G28" s="149">
        <f>F6+F10+F11</f>
        <v>30500</v>
      </c>
      <c r="H28" s="149"/>
      <c r="I28" s="146"/>
      <c r="J28" s="2"/>
      <c r="K28" s="2"/>
    </row>
    <row r="29" spans="1:11" x14ac:dyDescent="0.25">
      <c r="A29" s="153" t="s">
        <v>133</v>
      </c>
      <c r="B29" s="149"/>
      <c r="C29" s="181">
        <v>1000</v>
      </c>
      <c r="D29" s="149"/>
      <c r="E29" s="153" t="s">
        <v>133</v>
      </c>
      <c r="F29" s="149"/>
      <c r="G29" s="181">
        <v>1000</v>
      </c>
      <c r="H29" s="149"/>
      <c r="I29" s="146"/>
      <c r="J29" s="2"/>
      <c r="K29" s="2"/>
    </row>
    <row r="30" spans="1:11" x14ac:dyDescent="0.25">
      <c r="A30" s="186" t="s">
        <v>307</v>
      </c>
      <c r="B30" s="2"/>
      <c r="C30" s="149">
        <f>15000+8400</f>
        <v>23400</v>
      </c>
      <c r="D30" s="149"/>
      <c r="E30" s="186" t="s">
        <v>307</v>
      </c>
      <c r="F30" s="2"/>
      <c r="G30" s="149">
        <f>15000+8400</f>
        <v>23400</v>
      </c>
      <c r="H30" s="149"/>
      <c r="I30" s="146"/>
      <c r="J30" s="2"/>
      <c r="K30" s="2"/>
    </row>
    <row r="31" spans="1:11" x14ac:dyDescent="0.25">
      <c r="A31" s="45" t="s">
        <v>361</v>
      </c>
      <c r="B31" s="155"/>
      <c r="C31" s="114">
        <v>1526</v>
      </c>
      <c r="D31" s="114"/>
      <c r="E31" s="45" t="s">
        <v>361</v>
      </c>
      <c r="F31" s="155"/>
      <c r="G31" s="114">
        <v>1526</v>
      </c>
      <c r="H31" s="149"/>
      <c r="I31" s="146"/>
      <c r="J31" s="2"/>
      <c r="K31" s="2"/>
    </row>
    <row r="32" spans="1:11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  <c r="K32" s="2"/>
    </row>
    <row r="33" spans="1:11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  <c r="K33" s="2"/>
    </row>
    <row r="34" spans="1:11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  <c r="K34" s="2"/>
    </row>
    <row r="35" spans="1:11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  <c r="K35" s="2"/>
    </row>
    <row r="36" spans="1:11" x14ac:dyDescent="0.25">
      <c r="A36" s="151" t="s">
        <v>11</v>
      </c>
      <c r="B36" s="178">
        <f>B22+B23+B24+B25-C26</f>
        <v>54908</v>
      </c>
      <c r="C36" s="178">
        <f>SUM(C28:C35)</f>
        <v>56426</v>
      </c>
      <c r="D36" s="178">
        <f>B36-C36</f>
        <v>-1518</v>
      </c>
      <c r="E36" s="178" t="s">
        <v>11</v>
      </c>
      <c r="F36" s="178">
        <f>F22+F23+F24+F25-G26</f>
        <v>33408</v>
      </c>
      <c r="G36" s="178">
        <f>SUM(G28:G35)</f>
        <v>56426</v>
      </c>
      <c r="H36" s="178">
        <f>F36-G36</f>
        <v>-23018</v>
      </c>
      <c r="I36" s="146"/>
      <c r="J36" s="2"/>
      <c r="K36" s="2"/>
    </row>
    <row r="37" spans="1:11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  <c r="K37" s="2"/>
    </row>
    <row r="38" spans="1:11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29" sqref="C29"/>
    </sheetView>
  </sheetViews>
  <sheetFormatPr defaultRowHeight="15" x14ac:dyDescent="0.25"/>
  <cols>
    <col min="1" max="1" width="12.570312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.75" x14ac:dyDescent="0.3">
      <c r="A2" s="104"/>
      <c r="B2" s="156" t="s">
        <v>291</v>
      </c>
      <c r="C2" s="156"/>
      <c r="D2" s="156"/>
      <c r="E2" s="157"/>
      <c r="F2" s="157"/>
      <c r="G2" s="157"/>
      <c r="H2" s="104"/>
      <c r="I2" s="2"/>
      <c r="J2" s="2"/>
    </row>
    <row r="3" spans="1:10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</row>
    <row r="4" spans="1:10" ht="18.75" x14ac:dyDescent="0.3">
      <c r="A4" s="107"/>
      <c r="B4" s="160" t="s">
        <v>362</v>
      </c>
      <c r="C4" s="160"/>
      <c r="D4" s="160"/>
      <c r="E4" s="157"/>
      <c r="F4" s="157"/>
      <c r="G4" s="161"/>
      <c r="H4" s="104"/>
      <c r="I4" s="2"/>
      <c r="J4" s="2"/>
    </row>
    <row r="5" spans="1:10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</row>
    <row r="6" spans="1:10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SEPTEMBER20!I6:I19</f>
        <v>0</v>
      </c>
      <c r="F6" s="149">
        <v>12000</v>
      </c>
      <c r="G6" s="149">
        <f>C6+D6+F6+E6</f>
        <v>12000</v>
      </c>
      <c r="H6" s="149">
        <v>12000</v>
      </c>
      <c r="I6" s="149">
        <f>G6-H6</f>
        <v>0</v>
      </c>
      <c r="J6" s="177" t="s">
        <v>45</v>
      </c>
    </row>
    <row r="7" spans="1:10" x14ac:dyDescent="0.25">
      <c r="A7" s="147" t="s">
        <v>130</v>
      </c>
      <c r="B7" s="149">
        <v>2</v>
      </c>
      <c r="C7" s="149"/>
      <c r="D7" s="149"/>
      <c r="E7" s="149">
        <f>SEPTEMBER20!I7:I20</f>
        <v>0</v>
      </c>
      <c r="F7" s="149">
        <v>10000</v>
      </c>
      <c r="G7" s="149">
        <f t="shared" ref="G7:G18" si="0">C7+D7+F7+E7</f>
        <v>10000</v>
      </c>
      <c r="H7" s="149">
        <v>10000</v>
      </c>
      <c r="I7" s="149">
        <f>G7-H7</f>
        <v>0</v>
      </c>
      <c r="J7" s="177"/>
    </row>
    <row r="8" spans="1:10" x14ac:dyDescent="0.25">
      <c r="A8" s="2"/>
      <c r="B8" s="149">
        <v>3</v>
      </c>
      <c r="C8" s="149"/>
      <c r="D8" s="149"/>
      <c r="E8" s="149">
        <f>SEPTEMBER20!I8:I21</f>
        <v>0</v>
      </c>
      <c r="F8" s="149"/>
      <c r="G8" s="149">
        <f t="shared" si="0"/>
        <v>0</v>
      </c>
      <c r="H8" s="149"/>
      <c r="I8" s="149">
        <f>G8-H8</f>
        <v>0</v>
      </c>
      <c r="J8" s="177"/>
    </row>
    <row r="9" spans="1:10" x14ac:dyDescent="0.25">
      <c r="A9" s="147" t="s">
        <v>46</v>
      </c>
      <c r="B9" s="149">
        <v>4</v>
      </c>
      <c r="C9" s="149"/>
      <c r="D9" s="149"/>
      <c r="E9" s="149">
        <f>SEPTEMBER20!I9:I22</f>
        <v>20900</v>
      </c>
      <c r="F9" s="149"/>
      <c r="G9" s="149">
        <f t="shared" si="0"/>
        <v>20900</v>
      </c>
      <c r="H9" s="149"/>
      <c r="I9" s="149">
        <f>G9-H9</f>
        <v>20900</v>
      </c>
      <c r="J9" s="177"/>
    </row>
    <row r="10" spans="1:10" x14ac:dyDescent="0.25">
      <c r="A10" s="147" t="s">
        <v>194</v>
      </c>
      <c r="B10" s="149">
        <v>5</v>
      </c>
      <c r="C10" s="149"/>
      <c r="D10" s="149"/>
      <c r="E10" s="149">
        <f>SEPTEMBER20!I10:I23</f>
        <v>0</v>
      </c>
      <c r="F10" s="149">
        <v>8500</v>
      </c>
      <c r="G10" s="149">
        <f t="shared" si="0"/>
        <v>8500</v>
      </c>
      <c r="H10" s="149">
        <v>8500</v>
      </c>
      <c r="I10" s="149">
        <f t="shared" ref="I10:I17" si="1">G10-H10</f>
        <v>0</v>
      </c>
      <c r="J10" s="177" t="s">
        <v>45</v>
      </c>
    </row>
    <row r="11" spans="1:10" x14ac:dyDescent="0.25">
      <c r="A11" s="147" t="s">
        <v>167</v>
      </c>
      <c r="B11" s="149">
        <v>6</v>
      </c>
      <c r="C11" s="149"/>
      <c r="D11" s="149"/>
      <c r="E11" s="149">
        <f>SEPTEMBER20!I11:I24</f>
        <v>0</v>
      </c>
      <c r="F11" s="149">
        <v>10000</v>
      </c>
      <c r="G11" s="149">
        <f t="shared" si="0"/>
        <v>10000</v>
      </c>
      <c r="H11" s="149">
        <v>10000</v>
      </c>
      <c r="I11" s="149">
        <f t="shared" si="1"/>
        <v>0</v>
      </c>
      <c r="J11" s="177" t="s">
        <v>45</v>
      </c>
    </row>
    <row r="12" spans="1:10" x14ac:dyDescent="0.25">
      <c r="A12" s="147" t="s">
        <v>195</v>
      </c>
      <c r="B12" s="149">
        <v>7</v>
      </c>
      <c r="C12" s="149"/>
      <c r="D12" s="149"/>
      <c r="E12" s="149">
        <f>SEPTEMBER20!I12:I25</f>
        <v>600</v>
      </c>
      <c r="F12" s="149">
        <v>2500</v>
      </c>
      <c r="G12" s="149">
        <f t="shared" si="0"/>
        <v>3100</v>
      </c>
      <c r="H12" s="149">
        <f>1400+850+250</f>
        <v>2500</v>
      </c>
      <c r="I12" s="149">
        <f t="shared" si="1"/>
        <v>600</v>
      </c>
      <c r="J12" s="177"/>
    </row>
    <row r="13" spans="1:10" x14ac:dyDescent="0.25">
      <c r="A13" s="147"/>
      <c r="B13" s="149">
        <v>8</v>
      </c>
      <c r="C13" s="149"/>
      <c r="D13" s="149"/>
      <c r="E13" s="149">
        <f>SEPTEMBER20!I13:I26</f>
        <v>0</v>
      </c>
      <c r="F13" s="149"/>
      <c r="G13" s="149">
        <f t="shared" si="0"/>
        <v>0</v>
      </c>
      <c r="H13" s="149"/>
      <c r="I13" s="149"/>
      <c r="J13" s="177"/>
    </row>
    <row r="14" spans="1:10" x14ac:dyDescent="0.25">
      <c r="A14" s="147" t="s">
        <v>199</v>
      </c>
      <c r="B14" s="149">
        <v>9</v>
      </c>
      <c r="C14" s="149"/>
      <c r="D14" s="149"/>
      <c r="E14" s="149">
        <f>SEPTEMBER20!I14:I27</f>
        <v>0</v>
      </c>
      <c r="F14" s="149">
        <v>10000</v>
      </c>
      <c r="G14" s="149">
        <f t="shared" si="0"/>
        <v>10000</v>
      </c>
      <c r="H14" s="149">
        <v>10000</v>
      </c>
      <c r="I14" s="149">
        <f t="shared" si="1"/>
        <v>0</v>
      </c>
      <c r="J14" s="177"/>
    </row>
    <row r="15" spans="1:10" x14ac:dyDescent="0.25">
      <c r="A15" s="147" t="s">
        <v>299</v>
      </c>
      <c r="B15" s="149">
        <v>10</v>
      </c>
      <c r="C15" s="149"/>
      <c r="D15" s="149"/>
      <c r="E15" s="149">
        <f>SEPTEMBER20!I15:I28</f>
        <v>0</v>
      </c>
      <c r="F15" s="149">
        <v>10000</v>
      </c>
      <c r="G15" s="149">
        <f t="shared" si="0"/>
        <v>10000</v>
      </c>
      <c r="H15" s="149">
        <f>10000</f>
        <v>10000</v>
      </c>
      <c r="I15" s="149">
        <f t="shared" si="1"/>
        <v>0</v>
      </c>
      <c r="J15" s="177"/>
    </row>
    <row r="16" spans="1:10" x14ac:dyDescent="0.25">
      <c r="A16" s="147"/>
      <c r="B16" s="149">
        <v>11</v>
      </c>
      <c r="C16" s="149"/>
      <c r="D16" s="149"/>
      <c r="E16" s="149">
        <f>SEPTEMBER20!I16:I29</f>
        <v>0</v>
      </c>
      <c r="F16" s="149"/>
      <c r="G16" s="149">
        <f t="shared" si="0"/>
        <v>0</v>
      </c>
      <c r="H16" s="149"/>
      <c r="I16" s="149">
        <f t="shared" si="1"/>
        <v>0</v>
      </c>
      <c r="J16" s="177"/>
    </row>
    <row r="17" spans="1:13" x14ac:dyDescent="0.25">
      <c r="A17" s="147"/>
      <c r="B17" s="149">
        <v>12</v>
      </c>
      <c r="C17" s="149"/>
      <c r="D17" s="149"/>
      <c r="E17" s="149">
        <f>SEPTEMBER20!I17:I30</f>
        <v>0</v>
      </c>
      <c r="F17" s="149"/>
      <c r="G17" s="149">
        <f t="shared" si="0"/>
        <v>0</v>
      </c>
      <c r="H17" s="149"/>
      <c r="I17" s="149">
        <f t="shared" si="1"/>
        <v>0</v>
      </c>
      <c r="J17" s="177"/>
    </row>
    <row r="18" spans="1:13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SEPTEMBER20!I18:I31</f>
        <v>21500</v>
      </c>
      <c r="F18" s="178">
        <f>SUM(F6:F17)</f>
        <v>63000</v>
      </c>
      <c r="G18" s="149">
        <f t="shared" si="0"/>
        <v>84500</v>
      </c>
      <c r="H18" s="149">
        <f>SUM(H6:H17)</f>
        <v>63000</v>
      </c>
      <c r="I18" s="178">
        <f>SUM(I6:I17)</f>
        <v>21500</v>
      </c>
      <c r="J18" s="177"/>
    </row>
    <row r="19" spans="1:13" x14ac:dyDescent="0.25">
      <c r="A19" s="152"/>
      <c r="B19" s="179"/>
      <c r="C19" s="179"/>
      <c r="D19" s="179"/>
      <c r="E19" s="149">
        <f>SEPTEMBER20!I19:I32</f>
        <v>0</v>
      </c>
      <c r="F19" s="179"/>
      <c r="G19" s="179"/>
      <c r="H19" s="149"/>
      <c r="I19" s="179"/>
      <c r="J19" s="177"/>
      <c r="M19">
        <f>1450-850</f>
        <v>600</v>
      </c>
    </row>
    <row r="20" spans="1:13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</row>
    <row r="21" spans="1:13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</row>
    <row r="22" spans="1:13" x14ac:dyDescent="0.25">
      <c r="A22" s="148" t="s">
        <v>311</v>
      </c>
      <c r="B22" s="149">
        <f>F18</f>
        <v>63000</v>
      </c>
      <c r="C22" s="149"/>
      <c r="D22" s="149"/>
      <c r="E22" s="181" t="s">
        <v>311</v>
      </c>
      <c r="F22" s="181">
        <f>H18</f>
        <v>63000</v>
      </c>
      <c r="G22" s="149"/>
      <c r="H22" s="149"/>
      <c r="I22" s="146"/>
      <c r="J22" s="2"/>
    </row>
    <row r="23" spans="1:13" x14ac:dyDescent="0.25">
      <c r="A23" s="148" t="s">
        <v>189</v>
      </c>
      <c r="B23" s="149">
        <f>SEPTEMBER20!D36</f>
        <v>-1518</v>
      </c>
      <c r="C23" s="149"/>
      <c r="D23" s="149"/>
      <c r="E23" s="181" t="s">
        <v>189</v>
      </c>
      <c r="F23" s="149">
        <f>SEPTEMBER20!H36</f>
        <v>-23018</v>
      </c>
      <c r="G23" s="149"/>
      <c r="H23" s="149"/>
      <c r="I23" s="146"/>
      <c r="J23" s="2"/>
    </row>
    <row r="24" spans="1:13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</row>
    <row r="25" spans="1:13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</row>
    <row r="26" spans="1:13" x14ac:dyDescent="0.25">
      <c r="A26" s="148" t="s">
        <v>124</v>
      </c>
      <c r="B26" s="184">
        <v>0.08</v>
      </c>
      <c r="C26" s="149">
        <f>B22*B26</f>
        <v>5040</v>
      </c>
      <c r="D26" s="149"/>
      <c r="E26" s="181" t="s">
        <v>239</v>
      </c>
      <c r="F26" s="184">
        <v>0.08</v>
      </c>
      <c r="G26" s="149">
        <f>F26*B22</f>
        <v>5040</v>
      </c>
      <c r="H26" s="149"/>
      <c r="I26" s="146"/>
      <c r="J26" s="2"/>
    </row>
    <row r="27" spans="1:13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</row>
    <row r="28" spans="1:13" x14ac:dyDescent="0.25">
      <c r="A28" s="148" t="s">
        <v>200</v>
      </c>
      <c r="B28" s="2"/>
      <c r="C28" s="149">
        <f>F6+F11+F10</f>
        <v>30500</v>
      </c>
      <c r="D28" s="149"/>
      <c r="E28" s="148" t="s">
        <v>200</v>
      </c>
      <c r="F28" s="2"/>
      <c r="G28" s="149">
        <f>F6+F10+F11</f>
        <v>30500</v>
      </c>
      <c r="H28" s="149"/>
      <c r="I28" s="146"/>
      <c r="J28" s="2"/>
    </row>
    <row r="29" spans="1:13" x14ac:dyDescent="0.25">
      <c r="A29" s="153" t="s">
        <v>133</v>
      </c>
      <c r="B29" s="149"/>
      <c r="C29" s="181">
        <v>2200</v>
      </c>
      <c r="D29" s="149"/>
      <c r="E29" s="153" t="s">
        <v>133</v>
      </c>
      <c r="F29" s="149"/>
      <c r="G29" s="181">
        <v>2200</v>
      </c>
      <c r="H29" s="149"/>
      <c r="I29" s="146"/>
      <c r="J29" s="2"/>
      <c r="L29">
        <f>3350-2500</f>
        <v>850</v>
      </c>
    </row>
    <row r="30" spans="1:13" x14ac:dyDescent="0.25">
      <c r="A30" s="186" t="s">
        <v>363</v>
      </c>
      <c r="B30" s="2"/>
      <c r="C30" s="149">
        <f>12997+11000</f>
        <v>23997</v>
      </c>
      <c r="D30" s="149"/>
      <c r="E30" s="186" t="s">
        <v>363</v>
      </c>
      <c r="F30" s="2"/>
      <c r="G30" s="149">
        <f>12997+11000</f>
        <v>23997</v>
      </c>
      <c r="H30" s="149"/>
      <c r="I30" s="146"/>
      <c r="J30" s="2"/>
    </row>
    <row r="31" spans="1:13" x14ac:dyDescent="0.25">
      <c r="A31" s="45" t="s">
        <v>365</v>
      </c>
      <c r="B31" s="155"/>
      <c r="C31" s="114">
        <v>3056</v>
      </c>
      <c r="D31" s="114"/>
      <c r="E31" s="45" t="s">
        <v>365</v>
      </c>
      <c r="F31" s="155"/>
      <c r="G31" s="114">
        <v>3056</v>
      </c>
      <c r="H31" s="149"/>
      <c r="I31" s="146"/>
      <c r="J31" s="2"/>
    </row>
    <row r="32" spans="1:13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</row>
    <row r="33" spans="1:10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</row>
    <row r="34" spans="1:10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</row>
    <row r="35" spans="1:10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</row>
    <row r="36" spans="1:10" x14ac:dyDescent="0.25">
      <c r="A36" s="151" t="s">
        <v>11</v>
      </c>
      <c r="B36" s="178">
        <f>B22+B23+B24+B25-C26</f>
        <v>56442</v>
      </c>
      <c r="C36" s="178">
        <f>SUM(C28:C35)</f>
        <v>59753</v>
      </c>
      <c r="D36" s="178">
        <f>B36-C36</f>
        <v>-3311</v>
      </c>
      <c r="E36" s="178" t="s">
        <v>11</v>
      </c>
      <c r="F36" s="178">
        <f>F22+F23+F24+F25-G26</f>
        <v>34942</v>
      </c>
      <c r="G36" s="178">
        <f>SUM(G28:G35)</f>
        <v>59753</v>
      </c>
      <c r="H36" s="178">
        <f>F36-G36</f>
        <v>-24811</v>
      </c>
      <c r="I36" s="146"/>
      <c r="J36" s="2"/>
    </row>
    <row r="37" spans="1:10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</row>
    <row r="38" spans="1:10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C29" sqref="C29"/>
    </sheetView>
  </sheetViews>
  <sheetFormatPr defaultRowHeight="15" x14ac:dyDescent="0.25"/>
  <cols>
    <col min="1" max="1" width="14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8.75" x14ac:dyDescent="0.3">
      <c r="A2" s="104"/>
      <c r="B2" s="156" t="s">
        <v>291</v>
      </c>
      <c r="C2" s="156"/>
      <c r="D2" s="156"/>
      <c r="E2" s="157"/>
      <c r="F2" s="157"/>
      <c r="G2" s="157"/>
      <c r="H2" s="104"/>
      <c r="I2" s="2"/>
      <c r="J2" s="2"/>
      <c r="K2" s="2"/>
    </row>
    <row r="3" spans="1:11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  <c r="K3" s="2"/>
    </row>
    <row r="4" spans="1:11" ht="18.75" x14ac:dyDescent="0.3">
      <c r="A4" s="107"/>
      <c r="B4" s="160" t="s">
        <v>364</v>
      </c>
      <c r="C4" s="160"/>
      <c r="D4" s="160"/>
      <c r="E4" s="157"/>
      <c r="F4" s="157"/>
      <c r="G4" s="161"/>
      <c r="H4" s="104"/>
      <c r="I4" s="2"/>
      <c r="J4" s="2"/>
      <c r="K4" s="2"/>
    </row>
    <row r="5" spans="1:11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  <c r="K5" s="2"/>
    </row>
    <row r="6" spans="1:11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'OCTOBER 20'!I6:I17</f>
        <v>0</v>
      </c>
      <c r="F6" s="149">
        <v>12000</v>
      </c>
      <c r="G6" s="149">
        <f>C6+D6+F6+E6</f>
        <v>12000</v>
      </c>
      <c r="H6" s="149">
        <v>12000</v>
      </c>
      <c r="I6" s="149">
        <f t="shared" ref="I6:I12" si="0">G6-H6</f>
        <v>0</v>
      </c>
      <c r="J6" s="177" t="s">
        <v>45</v>
      </c>
      <c r="K6" s="2"/>
    </row>
    <row r="7" spans="1:11" x14ac:dyDescent="0.25">
      <c r="A7" s="147" t="s">
        <v>130</v>
      </c>
      <c r="B7" s="149">
        <v>2</v>
      </c>
      <c r="C7" s="149"/>
      <c r="D7" s="149"/>
      <c r="E7" s="149">
        <f>'OCTOBER 20'!I7:I18</f>
        <v>0</v>
      </c>
      <c r="F7" s="149">
        <v>10000</v>
      </c>
      <c r="G7" s="149">
        <f t="shared" ref="G7:G18" si="1">C7+D7+F7+E7</f>
        <v>10000</v>
      </c>
      <c r="H7" s="149">
        <v>10000</v>
      </c>
      <c r="I7" s="149">
        <f t="shared" si="0"/>
        <v>0</v>
      </c>
      <c r="J7" s="177"/>
      <c r="K7" s="2"/>
    </row>
    <row r="8" spans="1:11" x14ac:dyDescent="0.25">
      <c r="A8" s="2"/>
      <c r="B8" s="149">
        <v>3</v>
      </c>
      <c r="C8" s="149"/>
      <c r="D8" s="149"/>
      <c r="E8" s="149">
        <f>'OCTOBER 20'!I8:I19</f>
        <v>0</v>
      </c>
      <c r="F8" s="149"/>
      <c r="G8" s="149">
        <f t="shared" si="1"/>
        <v>0</v>
      </c>
      <c r="H8" s="149"/>
      <c r="I8" s="149">
        <f t="shared" si="0"/>
        <v>0</v>
      </c>
      <c r="J8" s="177"/>
      <c r="K8" s="2"/>
    </row>
    <row r="9" spans="1:11" x14ac:dyDescent="0.25">
      <c r="A9" s="147" t="s">
        <v>46</v>
      </c>
      <c r="B9" s="149">
        <v>4</v>
      </c>
      <c r="C9" s="149"/>
      <c r="D9" s="149"/>
      <c r="E9" s="149">
        <f>'OCTOBER 20'!I9:I20</f>
        <v>20900</v>
      </c>
      <c r="F9" s="149"/>
      <c r="G9" s="149">
        <f t="shared" si="1"/>
        <v>20900</v>
      </c>
      <c r="H9" s="149"/>
      <c r="I9" s="149">
        <f t="shared" si="0"/>
        <v>20900</v>
      </c>
      <c r="J9" s="177"/>
      <c r="K9" s="2"/>
    </row>
    <row r="10" spans="1:11" x14ac:dyDescent="0.25">
      <c r="A10" s="147" t="s">
        <v>194</v>
      </c>
      <c r="B10" s="149">
        <v>5</v>
      </c>
      <c r="C10" s="149"/>
      <c r="D10" s="149"/>
      <c r="E10" s="149">
        <f>'OCTOBER 20'!I10:I21</f>
        <v>0</v>
      </c>
      <c r="F10" s="149">
        <v>8500</v>
      </c>
      <c r="G10" s="149">
        <f t="shared" si="1"/>
        <v>8500</v>
      </c>
      <c r="H10" s="149">
        <v>8500</v>
      </c>
      <c r="I10" s="149">
        <f t="shared" si="0"/>
        <v>0</v>
      </c>
      <c r="J10" s="177" t="s">
        <v>45</v>
      </c>
      <c r="K10" s="2"/>
    </row>
    <row r="11" spans="1:11" x14ac:dyDescent="0.25">
      <c r="A11" s="147" t="s">
        <v>167</v>
      </c>
      <c r="B11" s="149">
        <v>6</v>
      </c>
      <c r="C11" s="149"/>
      <c r="D11" s="149"/>
      <c r="E11" s="149">
        <f>'OCTOBER 20'!I11:I22</f>
        <v>0</v>
      </c>
      <c r="F11" s="149">
        <v>10000</v>
      </c>
      <c r="G11" s="149">
        <f t="shared" si="1"/>
        <v>10000</v>
      </c>
      <c r="H11" s="149">
        <v>10000</v>
      </c>
      <c r="I11" s="149">
        <f t="shared" si="0"/>
        <v>0</v>
      </c>
      <c r="J11" s="177" t="s">
        <v>45</v>
      </c>
      <c r="K11" s="2"/>
    </row>
    <row r="12" spans="1:11" x14ac:dyDescent="0.25">
      <c r="A12" s="147" t="s">
        <v>195</v>
      </c>
      <c r="B12" s="149">
        <v>7</v>
      </c>
      <c r="C12" s="149"/>
      <c r="D12" s="149"/>
      <c r="E12" s="149">
        <f>'OCTOBER 20'!I12:I23</f>
        <v>600</v>
      </c>
      <c r="F12" s="149">
        <v>2500</v>
      </c>
      <c r="G12" s="149">
        <f t="shared" si="1"/>
        <v>3100</v>
      </c>
      <c r="H12" s="149">
        <f>500+500+400+500+300+300</f>
        <v>2500</v>
      </c>
      <c r="I12" s="149">
        <f t="shared" si="0"/>
        <v>600</v>
      </c>
      <c r="J12" s="177"/>
      <c r="K12" s="2"/>
    </row>
    <row r="13" spans="1:11" x14ac:dyDescent="0.25">
      <c r="A13" s="147"/>
      <c r="B13" s="149">
        <v>8</v>
      </c>
      <c r="C13" s="149"/>
      <c r="D13" s="149"/>
      <c r="E13" s="149">
        <f>'OCTOBER 20'!I13:I24</f>
        <v>0</v>
      </c>
      <c r="F13" s="149"/>
      <c r="G13" s="149">
        <f t="shared" si="1"/>
        <v>0</v>
      </c>
      <c r="H13" s="149"/>
      <c r="I13" s="149"/>
      <c r="J13" s="177"/>
      <c r="K13" s="2"/>
    </row>
    <row r="14" spans="1:11" x14ac:dyDescent="0.25">
      <c r="A14" s="147" t="s">
        <v>199</v>
      </c>
      <c r="B14" s="149">
        <v>9</v>
      </c>
      <c r="C14" s="149"/>
      <c r="D14" s="149"/>
      <c r="E14" s="149">
        <f>'OCTOBER 20'!I14:I25</f>
        <v>0</v>
      </c>
      <c r="F14" s="149">
        <v>10000</v>
      </c>
      <c r="G14" s="149">
        <f t="shared" si="1"/>
        <v>10000</v>
      </c>
      <c r="H14" s="149">
        <v>10000</v>
      </c>
      <c r="I14" s="149">
        <f>G14-H14</f>
        <v>0</v>
      </c>
      <c r="J14" s="177"/>
      <c r="K14" s="2"/>
    </row>
    <row r="15" spans="1:11" x14ac:dyDescent="0.25">
      <c r="A15" s="147" t="s">
        <v>299</v>
      </c>
      <c r="B15" s="149">
        <v>10</v>
      </c>
      <c r="C15" s="149"/>
      <c r="D15" s="149"/>
      <c r="E15" s="149">
        <f>'OCTOBER 20'!I15:I26</f>
        <v>0</v>
      </c>
      <c r="F15" s="149">
        <v>10000</v>
      </c>
      <c r="G15" s="149">
        <f t="shared" si="1"/>
        <v>10000</v>
      </c>
      <c r="H15" s="149">
        <f>10000</f>
        <v>10000</v>
      </c>
      <c r="I15" s="149">
        <f>G15-H15</f>
        <v>0</v>
      </c>
      <c r="J15" s="177"/>
      <c r="K15" s="2"/>
    </row>
    <row r="16" spans="1:11" x14ac:dyDescent="0.25">
      <c r="A16" s="147"/>
      <c r="B16" s="149">
        <v>11</v>
      </c>
      <c r="C16" s="149"/>
      <c r="D16" s="149"/>
      <c r="E16" s="149">
        <f>'OCTOBER 20'!I16:I27</f>
        <v>0</v>
      </c>
      <c r="F16" s="149"/>
      <c r="G16" s="149">
        <f t="shared" si="1"/>
        <v>0</v>
      </c>
      <c r="H16" s="149"/>
      <c r="I16" s="149">
        <f>G16-H16</f>
        <v>0</v>
      </c>
      <c r="J16" s="177"/>
      <c r="K16" s="2"/>
    </row>
    <row r="17" spans="1:11" x14ac:dyDescent="0.25">
      <c r="A17" s="147"/>
      <c r="B17" s="149">
        <v>12</v>
      </c>
      <c r="C17" s="149"/>
      <c r="D17" s="149"/>
      <c r="E17" s="149">
        <f>'OCTOBER 20'!I17:I28</f>
        <v>0</v>
      </c>
      <c r="F17" s="149"/>
      <c r="G17" s="149">
        <f t="shared" si="1"/>
        <v>0</v>
      </c>
      <c r="H17" s="149"/>
      <c r="I17" s="149">
        <f>G17-H17</f>
        <v>0</v>
      </c>
      <c r="J17" s="177"/>
      <c r="K17" s="2"/>
    </row>
    <row r="18" spans="1:11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'OCTOBER 20'!I18:I29</f>
        <v>21500</v>
      </c>
      <c r="F18" s="178">
        <f>SUM(F6:F17)</f>
        <v>63000</v>
      </c>
      <c r="G18" s="149">
        <f t="shared" si="1"/>
        <v>84500</v>
      </c>
      <c r="H18" s="149">
        <f>SUM(H6:H17)</f>
        <v>63000</v>
      </c>
      <c r="I18" s="178">
        <f>SUM(I6:I17)</f>
        <v>21500</v>
      </c>
      <c r="J18" s="177"/>
      <c r="K18" s="2"/>
    </row>
    <row r="19" spans="1:11" x14ac:dyDescent="0.25">
      <c r="A19" s="152"/>
      <c r="B19" s="179"/>
      <c r="C19" s="179"/>
      <c r="D19" s="179"/>
      <c r="E19" s="149">
        <f>'OCTOBER 20'!I19:I30</f>
        <v>0</v>
      </c>
      <c r="F19" s="179"/>
      <c r="G19" s="179"/>
      <c r="H19" s="149"/>
      <c r="I19" s="179"/>
      <c r="J19" s="177"/>
      <c r="K19" s="2"/>
    </row>
    <row r="20" spans="1:11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  <c r="K20" s="2"/>
    </row>
    <row r="21" spans="1:11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  <c r="K21" s="2"/>
    </row>
    <row r="22" spans="1:11" x14ac:dyDescent="0.25">
      <c r="A22" s="148" t="s">
        <v>314</v>
      </c>
      <c r="B22" s="149">
        <f>F18</f>
        <v>63000</v>
      </c>
      <c r="C22" s="149"/>
      <c r="D22" s="149"/>
      <c r="E22" s="181" t="s">
        <v>314</v>
      </c>
      <c r="F22" s="181">
        <f>H18</f>
        <v>63000</v>
      </c>
      <c r="G22" s="149"/>
      <c r="H22" s="149"/>
      <c r="I22" s="146"/>
      <c r="J22" s="2"/>
      <c r="K22" s="2"/>
    </row>
    <row r="23" spans="1:11" x14ac:dyDescent="0.25">
      <c r="A23" s="148" t="s">
        <v>189</v>
      </c>
      <c r="B23" s="149">
        <f>'OCTOBER 20'!D36</f>
        <v>-3311</v>
      </c>
      <c r="C23" s="149"/>
      <c r="D23" s="149"/>
      <c r="E23" s="181" t="s">
        <v>189</v>
      </c>
      <c r="F23" s="149">
        <f>'OCTOBER 20'!H36</f>
        <v>-24811</v>
      </c>
      <c r="G23" s="149"/>
      <c r="H23" s="149"/>
      <c r="I23" s="146"/>
      <c r="J23" s="2"/>
      <c r="K23" s="2"/>
    </row>
    <row r="24" spans="1:11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  <c r="K24" s="2"/>
    </row>
    <row r="25" spans="1:11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  <c r="K25" s="2"/>
    </row>
    <row r="26" spans="1:11" x14ac:dyDescent="0.25">
      <c r="A26" s="148" t="s">
        <v>124</v>
      </c>
      <c r="B26" s="184">
        <v>0.08</v>
      </c>
      <c r="C26" s="149">
        <f>B22*B26</f>
        <v>5040</v>
      </c>
      <c r="D26" s="149"/>
      <c r="E26" s="181" t="s">
        <v>239</v>
      </c>
      <c r="F26" s="184">
        <v>0.08</v>
      </c>
      <c r="G26" s="149">
        <f>F26*B22</f>
        <v>5040</v>
      </c>
      <c r="H26" s="149"/>
      <c r="I26" s="146"/>
      <c r="J26" s="2"/>
      <c r="K26" s="2"/>
    </row>
    <row r="27" spans="1:11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  <c r="K27" s="2"/>
    </row>
    <row r="28" spans="1:11" x14ac:dyDescent="0.25">
      <c r="A28" s="148" t="s">
        <v>200</v>
      </c>
      <c r="B28" s="2"/>
      <c r="C28" s="149">
        <f>H6+G10+G11</f>
        <v>30500</v>
      </c>
      <c r="D28" s="149"/>
      <c r="E28" s="148" t="s">
        <v>200</v>
      </c>
      <c r="F28" s="2"/>
      <c r="G28" s="149">
        <f>G6+F10+F11</f>
        <v>30500</v>
      </c>
      <c r="H28" s="149"/>
      <c r="I28" s="146"/>
      <c r="J28" s="185">
        <f>F7+F12+F14+F15</f>
        <v>32500</v>
      </c>
      <c r="K28" s="2"/>
    </row>
    <row r="29" spans="1:11" x14ac:dyDescent="0.25">
      <c r="A29" s="153" t="s">
        <v>133</v>
      </c>
      <c r="B29" s="149"/>
      <c r="C29" s="181">
        <v>2400</v>
      </c>
      <c r="D29" s="149"/>
      <c r="E29" s="153" t="s">
        <v>133</v>
      </c>
      <c r="F29" s="149"/>
      <c r="G29" s="181">
        <v>2400</v>
      </c>
      <c r="H29" s="149"/>
      <c r="I29" s="146"/>
      <c r="J29" s="185">
        <f>J28-C26</f>
        <v>27460</v>
      </c>
      <c r="K29" s="2"/>
    </row>
    <row r="30" spans="1:11" x14ac:dyDescent="0.25">
      <c r="A30" s="186" t="s">
        <v>316</v>
      </c>
      <c r="B30" s="2"/>
      <c r="C30" s="149">
        <v>21740</v>
      </c>
      <c r="D30" s="149"/>
      <c r="E30" s="186" t="s">
        <v>316</v>
      </c>
      <c r="F30" s="2"/>
      <c r="G30" s="149">
        <v>21740</v>
      </c>
      <c r="H30" s="149"/>
      <c r="I30" s="146"/>
      <c r="J30" s="185">
        <f>J29-2400</f>
        <v>25060</v>
      </c>
      <c r="K30" s="2"/>
    </row>
    <row r="31" spans="1:11" x14ac:dyDescent="0.25">
      <c r="A31" s="45" t="s">
        <v>367</v>
      </c>
      <c r="B31" s="155"/>
      <c r="C31" s="114">
        <v>3056</v>
      </c>
      <c r="D31" s="114"/>
      <c r="E31" s="45" t="s">
        <v>367</v>
      </c>
      <c r="F31" s="155"/>
      <c r="G31" s="114">
        <v>3056</v>
      </c>
      <c r="H31" s="149"/>
      <c r="I31" s="146"/>
      <c r="J31" s="185">
        <f>J30-3311</f>
        <v>21749</v>
      </c>
      <c r="K31" s="2"/>
    </row>
    <row r="32" spans="1:11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  <c r="K32" s="2"/>
    </row>
    <row r="33" spans="1:11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  <c r="K33" s="2"/>
    </row>
    <row r="34" spans="1:11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  <c r="K34" s="2"/>
    </row>
    <row r="35" spans="1:11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  <c r="K35" s="2"/>
    </row>
    <row r="36" spans="1:11" x14ac:dyDescent="0.25">
      <c r="A36" s="151" t="s">
        <v>11</v>
      </c>
      <c r="B36" s="178">
        <f>B22+B23+B24+B25-C26</f>
        <v>54649</v>
      </c>
      <c r="C36" s="178">
        <f>SUM(C28:C35)</f>
        <v>57696</v>
      </c>
      <c r="D36" s="178">
        <f>B36-C36</f>
        <v>-3047</v>
      </c>
      <c r="E36" s="178" t="s">
        <v>11</v>
      </c>
      <c r="F36" s="178">
        <f>F22+F23+F24+F25-G26</f>
        <v>33149</v>
      </c>
      <c r="G36" s="178">
        <f>SUM(G28:G35)</f>
        <v>57696</v>
      </c>
      <c r="H36" s="178">
        <f>F36-G36</f>
        <v>-24547</v>
      </c>
      <c r="I36" s="146"/>
      <c r="J36" s="2"/>
      <c r="K36" s="2"/>
    </row>
    <row r="37" spans="1:11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  <c r="K37" s="2"/>
    </row>
    <row r="38" spans="1:11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185">
        <f>I18+H36</f>
        <v>-3047</v>
      </c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7" workbookViewId="0">
      <selection activeCell="I26" sqref="I26"/>
    </sheetView>
  </sheetViews>
  <sheetFormatPr defaultRowHeight="15" x14ac:dyDescent="0.25"/>
  <cols>
    <col min="1" max="1" width="14.5703125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8.75" x14ac:dyDescent="0.3">
      <c r="A2" s="104"/>
      <c r="B2" s="156" t="s">
        <v>291</v>
      </c>
      <c r="C2" s="156"/>
      <c r="D2" s="156"/>
      <c r="E2" s="157"/>
      <c r="F2" s="157"/>
      <c r="G2" s="157"/>
      <c r="H2" s="104"/>
      <c r="I2" s="2"/>
      <c r="J2" s="2"/>
      <c r="K2" s="2"/>
      <c r="L2" s="2"/>
    </row>
    <row r="3" spans="1:12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  <c r="K3" s="2"/>
      <c r="L3" s="2"/>
    </row>
    <row r="4" spans="1:12" ht="18.75" x14ac:dyDescent="0.3">
      <c r="A4" s="107"/>
      <c r="B4" s="160" t="s">
        <v>366</v>
      </c>
      <c r="C4" s="160"/>
      <c r="D4" s="160"/>
      <c r="E4" s="157"/>
      <c r="F4" s="157"/>
      <c r="G4" s="161"/>
      <c r="H4" s="104"/>
      <c r="I4" s="2"/>
      <c r="J4" s="2"/>
      <c r="K4" s="2"/>
      <c r="L4" s="2"/>
    </row>
    <row r="5" spans="1:12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  <c r="K5" s="2"/>
      <c r="L5" s="2"/>
    </row>
    <row r="6" spans="1:12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NOVEMBER20!I6:I17</f>
        <v>0</v>
      </c>
      <c r="F6" s="149">
        <v>12000</v>
      </c>
      <c r="G6" s="149">
        <f>C6+D6+F6+E6</f>
        <v>12000</v>
      </c>
      <c r="H6" s="149">
        <v>12000</v>
      </c>
      <c r="I6" s="149">
        <f t="shared" ref="I6:I13" si="0">G6-H6</f>
        <v>0</v>
      </c>
      <c r="J6" s="177" t="s">
        <v>45</v>
      </c>
      <c r="K6" s="2"/>
      <c r="L6" s="2"/>
    </row>
    <row r="7" spans="1:12" x14ac:dyDescent="0.25">
      <c r="A7" s="147" t="s">
        <v>130</v>
      </c>
      <c r="B7" s="149">
        <v>2</v>
      </c>
      <c r="C7" s="149"/>
      <c r="D7" s="149"/>
      <c r="E7" s="149">
        <f>NOVEMBER20!I7:I18</f>
        <v>0</v>
      </c>
      <c r="F7" s="149">
        <v>10000</v>
      </c>
      <c r="G7" s="149">
        <f t="shared" ref="G7:G18" si="1">C7+D7+F7+E7</f>
        <v>10000</v>
      </c>
      <c r="H7" s="149">
        <f>10000</f>
        <v>10000</v>
      </c>
      <c r="I7" s="149">
        <f t="shared" si="0"/>
        <v>0</v>
      </c>
      <c r="J7" s="177"/>
      <c r="K7" s="2"/>
      <c r="L7" s="2"/>
    </row>
    <row r="8" spans="1:12" x14ac:dyDescent="0.25">
      <c r="A8" s="2"/>
      <c r="B8" s="149">
        <v>3</v>
      </c>
      <c r="C8" s="149"/>
      <c r="D8" s="149"/>
      <c r="E8" s="149">
        <f>NOVEMBER20!I8:I19</f>
        <v>0</v>
      </c>
      <c r="F8" s="149"/>
      <c r="G8" s="149">
        <f t="shared" si="1"/>
        <v>0</v>
      </c>
      <c r="H8" s="149"/>
      <c r="I8" s="149">
        <f t="shared" si="0"/>
        <v>0</v>
      </c>
      <c r="J8" s="177"/>
      <c r="K8" s="2"/>
      <c r="L8" s="2"/>
    </row>
    <row r="9" spans="1:12" x14ac:dyDescent="0.25">
      <c r="A9" s="147" t="s">
        <v>46</v>
      </c>
      <c r="B9" s="149">
        <v>4</v>
      </c>
      <c r="C9" s="149"/>
      <c r="D9" s="149"/>
      <c r="E9" s="149">
        <f>NOVEMBER20!I9:I20</f>
        <v>20900</v>
      </c>
      <c r="F9" s="149"/>
      <c r="G9" s="149">
        <f t="shared" si="1"/>
        <v>20900</v>
      </c>
      <c r="H9" s="149"/>
      <c r="I9" s="149">
        <f t="shared" si="0"/>
        <v>20900</v>
      </c>
      <c r="J9" s="177"/>
      <c r="K9" s="2"/>
      <c r="L9" s="2"/>
    </row>
    <row r="10" spans="1:12" x14ac:dyDescent="0.25">
      <c r="A10" s="147" t="s">
        <v>194</v>
      </c>
      <c r="B10" s="149">
        <v>5</v>
      </c>
      <c r="C10" s="149"/>
      <c r="D10" s="149"/>
      <c r="E10" s="149">
        <f>NOVEMBER20!I10:I21</f>
        <v>0</v>
      </c>
      <c r="F10" s="149">
        <v>8500</v>
      </c>
      <c r="G10" s="149">
        <f t="shared" si="1"/>
        <v>8500</v>
      </c>
      <c r="H10" s="149">
        <v>8500</v>
      </c>
      <c r="I10" s="149">
        <f t="shared" si="0"/>
        <v>0</v>
      </c>
      <c r="J10" s="177" t="s">
        <v>45</v>
      </c>
      <c r="K10" s="2"/>
      <c r="L10" s="2"/>
    </row>
    <row r="11" spans="1:12" x14ac:dyDescent="0.25">
      <c r="A11" s="147" t="s">
        <v>167</v>
      </c>
      <c r="B11" s="149">
        <v>6</v>
      </c>
      <c r="C11" s="149"/>
      <c r="D11" s="149"/>
      <c r="E11" s="149">
        <f>NOVEMBER20!I11:I22</f>
        <v>0</v>
      </c>
      <c r="F11" s="149">
        <v>10000</v>
      </c>
      <c r="G11" s="149">
        <f t="shared" si="1"/>
        <v>10000</v>
      </c>
      <c r="H11" s="149">
        <v>10000</v>
      </c>
      <c r="I11" s="149">
        <f t="shared" si="0"/>
        <v>0</v>
      </c>
      <c r="J11" s="177" t="s">
        <v>45</v>
      </c>
      <c r="K11" s="2"/>
      <c r="L11" s="2"/>
    </row>
    <row r="12" spans="1:12" x14ac:dyDescent="0.25">
      <c r="A12" s="147" t="s">
        <v>195</v>
      </c>
      <c r="B12" s="149">
        <v>7</v>
      </c>
      <c r="C12" s="149"/>
      <c r="D12" s="149"/>
      <c r="E12" s="149">
        <f>NOVEMBER20!I12:I23</f>
        <v>600</v>
      </c>
      <c r="F12" s="149">
        <v>2500</v>
      </c>
      <c r="G12" s="149">
        <f t="shared" si="1"/>
        <v>3100</v>
      </c>
      <c r="H12" s="149">
        <f>2000</f>
        <v>2000</v>
      </c>
      <c r="I12" s="149">
        <f t="shared" si="0"/>
        <v>1100</v>
      </c>
      <c r="J12" s="177"/>
      <c r="K12" s="2"/>
      <c r="L12" s="2"/>
    </row>
    <row r="13" spans="1:12" x14ac:dyDescent="0.25">
      <c r="A13" s="147" t="s">
        <v>109</v>
      </c>
      <c r="B13" s="149">
        <v>8</v>
      </c>
      <c r="C13" s="149"/>
      <c r="D13" s="149"/>
      <c r="E13" s="149">
        <f>NOVEMBER20!I13:I24</f>
        <v>0</v>
      </c>
      <c r="F13" s="149"/>
      <c r="G13" s="149">
        <f t="shared" si="1"/>
        <v>0</v>
      </c>
      <c r="H13" s="149"/>
      <c r="I13" s="149">
        <f t="shared" si="0"/>
        <v>0</v>
      </c>
      <c r="J13" s="177"/>
      <c r="K13" s="2"/>
      <c r="L13" s="2"/>
    </row>
    <row r="14" spans="1:12" x14ac:dyDescent="0.25">
      <c r="A14" s="147" t="s">
        <v>199</v>
      </c>
      <c r="B14" s="149">
        <v>9</v>
      </c>
      <c r="C14" s="149"/>
      <c r="D14" s="149"/>
      <c r="E14" s="149">
        <f>NOVEMBER20!I14:I25</f>
        <v>0</v>
      </c>
      <c r="F14" s="149">
        <v>10000</v>
      </c>
      <c r="G14" s="149">
        <f t="shared" si="1"/>
        <v>10000</v>
      </c>
      <c r="H14" s="149">
        <v>10000</v>
      </c>
      <c r="I14" s="149">
        <f>G14-H14</f>
        <v>0</v>
      </c>
      <c r="K14" s="2"/>
      <c r="L14" s="2"/>
    </row>
    <row r="15" spans="1:12" x14ac:dyDescent="0.25">
      <c r="A15" s="147" t="s">
        <v>299</v>
      </c>
      <c r="B15" s="149">
        <v>10</v>
      </c>
      <c r="C15" s="149"/>
      <c r="D15" s="149"/>
      <c r="E15" s="149">
        <f>NOVEMBER20!I15:I26</f>
        <v>0</v>
      </c>
      <c r="F15" s="149">
        <v>10000</v>
      </c>
      <c r="G15" s="149">
        <f t="shared" si="1"/>
        <v>10000</v>
      </c>
      <c r="H15" s="149">
        <v>10000</v>
      </c>
      <c r="I15" s="149">
        <f>G15-H15</f>
        <v>0</v>
      </c>
      <c r="J15" s="177"/>
      <c r="K15" s="2"/>
      <c r="L15" s="2"/>
    </row>
    <row r="16" spans="1:12" x14ac:dyDescent="0.25">
      <c r="A16" s="147"/>
      <c r="B16" s="149">
        <v>11</v>
      </c>
      <c r="C16" s="149"/>
      <c r="D16" s="149"/>
      <c r="E16" s="149">
        <f>NOVEMBER20!I16:I27</f>
        <v>0</v>
      </c>
      <c r="F16" s="149"/>
      <c r="G16" s="149">
        <f t="shared" si="1"/>
        <v>0</v>
      </c>
      <c r="H16" s="149"/>
      <c r="I16" s="149">
        <f>G16-H16</f>
        <v>0</v>
      </c>
      <c r="J16" s="177"/>
      <c r="K16" s="2"/>
      <c r="L16" s="2"/>
    </row>
    <row r="17" spans="1:12" x14ac:dyDescent="0.25">
      <c r="A17" s="147"/>
      <c r="B17" s="149">
        <v>12</v>
      </c>
      <c r="C17" s="149"/>
      <c r="D17" s="149"/>
      <c r="E17" s="149">
        <f>'OCTOBER 20'!I17:I28</f>
        <v>0</v>
      </c>
      <c r="F17" s="149"/>
      <c r="G17" s="149">
        <f t="shared" si="1"/>
        <v>0</v>
      </c>
      <c r="H17" s="149"/>
      <c r="I17" s="149">
        <f>G17-H17</f>
        <v>0</v>
      </c>
      <c r="J17" s="177"/>
      <c r="K17" s="2"/>
      <c r="L17" s="2"/>
    </row>
    <row r="18" spans="1:12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SUM(E6:E17)</f>
        <v>21500</v>
      </c>
      <c r="F18" s="178">
        <f>SUM(F6:F17)</f>
        <v>63000</v>
      </c>
      <c r="G18" s="149">
        <f t="shared" si="1"/>
        <v>84500</v>
      </c>
      <c r="H18" s="149">
        <f>SUM(H6:H17)</f>
        <v>62500</v>
      </c>
      <c r="I18" s="178">
        <f>SUM(I6:I17)</f>
        <v>22000</v>
      </c>
      <c r="J18" s="177"/>
      <c r="K18" s="2"/>
      <c r="L18" s="2"/>
    </row>
    <row r="19" spans="1:12" x14ac:dyDescent="0.25">
      <c r="A19" s="152"/>
      <c r="B19" s="179"/>
      <c r="C19" s="179"/>
      <c r="D19" s="179"/>
      <c r="E19" s="149">
        <f>'OCTOBER 20'!I19:I30</f>
        <v>0</v>
      </c>
      <c r="F19" s="179"/>
      <c r="G19" s="179"/>
      <c r="H19" s="149"/>
      <c r="I19" s="179"/>
      <c r="J19" s="177"/>
      <c r="K19" s="2"/>
      <c r="L19" s="2"/>
    </row>
    <row r="20" spans="1:12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  <c r="K20" s="2"/>
      <c r="L20" s="2"/>
    </row>
    <row r="21" spans="1:12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  <c r="K21" s="2"/>
      <c r="L21" s="2"/>
    </row>
    <row r="22" spans="1:12" x14ac:dyDescent="0.25">
      <c r="A22" s="148" t="s">
        <v>318</v>
      </c>
      <c r="B22" s="149">
        <f>F18</f>
        <v>63000</v>
      </c>
      <c r="C22" s="149"/>
      <c r="D22" s="149"/>
      <c r="E22" s="181" t="s">
        <v>318</v>
      </c>
      <c r="F22" s="181">
        <f>H18</f>
        <v>62500</v>
      </c>
      <c r="G22" s="149"/>
      <c r="H22" s="149"/>
      <c r="I22" s="146"/>
      <c r="J22" s="2"/>
      <c r="K22" s="2"/>
      <c r="L22" s="2"/>
    </row>
    <row r="23" spans="1:12" x14ac:dyDescent="0.25">
      <c r="A23" s="148" t="s">
        <v>189</v>
      </c>
      <c r="B23" s="149">
        <f>NOVEMBER20!D36</f>
        <v>-3047</v>
      </c>
      <c r="C23" s="149"/>
      <c r="D23" s="149"/>
      <c r="E23" s="181" t="s">
        <v>189</v>
      </c>
      <c r="F23" s="149">
        <f>NOVEMBER20!H36</f>
        <v>-24547</v>
      </c>
      <c r="G23" s="149"/>
      <c r="H23" s="149"/>
      <c r="I23" s="146"/>
      <c r="J23" s="2"/>
      <c r="K23" s="2"/>
      <c r="L23" s="2"/>
    </row>
    <row r="24" spans="1:12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  <c r="K24" s="2"/>
      <c r="L24" s="2"/>
    </row>
    <row r="25" spans="1:12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  <c r="K25" s="2"/>
      <c r="L25" s="2"/>
    </row>
    <row r="26" spans="1:12" x14ac:dyDescent="0.25">
      <c r="A26" s="148" t="s">
        <v>124</v>
      </c>
      <c r="B26" s="184">
        <v>0.08</v>
      </c>
      <c r="C26" s="149">
        <f>B22*B26</f>
        <v>5040</v>
      </c>
      <c r="D26" s="149"/>
      <c r="E26" s="181" t="s">
        <v>239</v>
      </c>
      <c r="F26" s="184">
        <v>0.08</v>
      </c>
      <c r="G26" s="149">
        <f>F26*B22</f>
        <v>5040</v>
      </c>
      <c r="H26" s="149"/>
      <c r="I26" s="189">
        <f>I18+H36</f>
        <v>-5061</v>
      </c>
      <c r="J26" s="2"/>
      <c r="K26" s="2"/>
      <c r="L26" s="2"/>
    </row>
    <row r="27" spans="1:12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  <c r="K27" s="2"/>
      <c r="L27" s="2"/>
    </row>
    <row r="28" spans="1:12" x14ac:dyDescent="0.25">
      <c r="A28" s="148" t="s">
        <v>200</v>
      </c>
      <c r="B28" s="2"/>
      <c r="C28" s="149">
        <f>H6+G10+G11+F13</f>
        <v>30500</v>
      </c>
      <c r="D28" s="149"/>
      <c r="E28" s="148" t="s">
        <v>200</v>
      </c>
      <c r="F28" s="2"/>
      <c r="G28" s="149">
        <f>G6+F10+F11+F13</f>
        <v>30500</v>
      </c>
      <c r="H28" s="149"/>
      <c r="I28" s="146"/>
      <c r="J28" s="185"/>
      <c r="K28" s="2"/>
      <c r="L28" s="2"/>
    </row>
    <row r="29" spans="1:12" x14ac:dyDescent="0.25">
      <c r="A29" s="153" t="s">
        <v>133</v>
      </c>
      <c r="B29" s="149"/>
      <c r="C29" s="181">
        <v>700</v>
      </c>
      <c r="D29" s="149"/>
      <c r="E29" s="153" t="s">
        <v>133</v>
      </c>
      <c r="F29" s="149"/>
      <c r="G29" s="181">
        <v>700</v>
      </c>
      <c r="H29" s="149"/>
      <c r="I29" s="146"/>
      <c r="J29" s="185"/>
      <c r="K29" s="2"/>
      <c r="L29" s="2"/>
    </row>
    <row r="30" spans="1:12" x14ac:dyDescent="0.25">
      <c r="A30" s="186" t="s">
        <v>368</v>
      </c>
      <c r="B30" s="2"/>
      <c r="C30" s="149">
        <v>2041</v>
      </c>
      <c r="D30" s="149"/>
      <c r="E30" s="186" t="s">
        <v>368</v>
      </c>
      <c r="F30" s="2"/>
      <c r="G30" s="149">
        <v>2041</v>
      </c>
      <c r="H30" s="149"/>
      <c r="I30" s="146"/>
      <c r="J30" s="185"/>
      <c r="K30" s="2"/>
      <c r="L30" s="2"/>
    </row>
    <row r="31" spans="1:12" x14ac:dyDescent="0.25">
      <c r="A31" s="45" t="s">
        <v>369</v>
      </c>
      <c r="B31" s="155"/>
      <c r="C31" s="114">
        <v>21672</v>
      </c>
      <c r="D31" s="114"/>
      <c r="E31" s="45" t="s">
        <v>369</v>
      </c>
      <c r="F31" s="155"/>
      <c r="G31" s="114">
        <v>21672</v>
      </c>
      <c r="H31" s="149"/>
      <c r="I31" s="146"/>
      <c r="J31" s="185"/>
      <c r="K31" s="2"/>
      <c r="L31" s="2"/>
    </row>
    <row r="32" spans="1:12" x14ac:dyDescent="0.25">
      <c r="A32" s="155" t="s">
        <v>371</v>
      </c>
      <c r="B32" s="149"/>
      <c r="C32" s="149">
        <v>5061</v>
      </c>
      <c r="D32" s="149"/>
      <c r="E32" s="155" t="s">
        <v>371</v>
      </c>
      <c r="F32" s="149"/>
      <c r="G32" s="149">
        <v>5061</v>
      </c>
      <c r="H32" s="149"/>
      <c r="I32" s="146"/>
      <c r="J32" s="2"/>
      <c r="K32" s="2"/>
      <c r="L32" s="2"/>
    </row>
    <row r="33" spans="1:12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  <c r="K33" s="2"/>
      <c r="L33" s="2"/>
    </row>
    <row r="34" spans="1:12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  <c r="K34" s="2"/>
      <c r="L34" s="2"/>
    </row>
    <row r="35" spans="1:12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  <c r="K35" s="2"/>
      <c r="L35" s="2"/>
    </row>
    <row r="36" spans="1:12" x14ac:dyDescent="0.25">
      <c r="A36" s="151" t="s">
        <v>11</v>
      </c>
      <c r="B36" s="178">
        <f>B22+B23+B24+B25-C26</f>
        <v>54913</v>
      </c>
      <c r="C36" s="178">
        <f>SUM(C28:C35)</f>
        <v>59974</v>
      </c>
      <c r="D36" s="178">
        <f>B36-C36</f>
        <v>-5061</v>
      </c>
      <c r="E36" s="178" t="s">
        <v>11</v>
      </c>
      <c r="F36" s="178">
        <f>F22+F23+F24+F25-G26</f>
        <v>32913</v>
      </c>
      <c r="G36" s="178">
        <f>SUM(G28:G35)</f>
        <v>59974</v>
      </c>
      <c r="H36" s="178">
        <f>F36-G36</f>
        <v>-27061</v>
      </c>
      <c r="I36" s="146"/>
      <c r="J36" s="2"/>
      <c r="K36" s="2"/>
      <c r="L36" s="2"/>
    </row>
    <row r="37" spans="1:12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  <c r="K37" s="2"/>
      <c r="L37" s="2"/>
    </row>
    <row r="38" spans="1:12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C29" sqref="C29"/>
    </sheetView>
  </sheetViews>
  <sheetFormatPr defaultRowHeight="15" x14ac:dyDescent="0.25"/>
  <cols>
    <col min="1" max="1" width="14.570312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.75" x14ac:dyDescent="0.3">
      <c r="A2" s="104"/>
      <c r="B2" s="156" t="s">
        <v>291</v>
      </c>
      <c r="C2" s="156"/>
      <c r="D2" s="156"/>
      <c r="E2" s="157"/>
      <c r="F2" s="157"/>
      <c r="G2" s="157"/>
      <c r="H2" s="104"/>
      <c r="I2" s="2"/>
      <c r="J2" s="2"/>
    </row>
    <row r="3" spans="1:10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</row>
    <row r="4" spans="1:10" ht="18.75" x14ac:dyDescent="0.3">
      <c r="A4" s="107"/>
      <c r="B4" s="160" t="s">
        <v>370</v>
      </c>
      <c r="C4" s="160"/>
      <c r="D4" s="160"/>
      <c r="E4" s="157"/>
      <c r="F4" s="157"/>
      <c r="G4" s="161"/>
      <c r="H4" s="104"/>
      <c r="I4" s="2"/>
      <c r="J4" s="2"/>
    </row>
    <row r="5" spans="1:10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</row>
    <row r="6" spans="1:10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'DECEMBER 20'!I6:I17</f>
        <v>0</v>
      </c>
      <c r="F6" s="149">
        <v>12000</v>
      </c>
      <c r="G6" s="149">
        <f>C6+D6+F6+E6</f>
        <v>12000</v>
      </c>
      <c r="H6" s="149">
        <v>12000</v>
      </c>
      <c r="I6" s="149">
        <f t="shared" ref="I6:I13" si="0">G6-H6</f>
        <v>0</v>
      </c>
      <c r="J6" s="177" t="s">
        <v>45</v>
      </c>
    </row>
    <row r="7" spans="1:10" x14ac:dyDescent="0.25">
      <c r="A7" s="147" t="s">
        <v>130</v>
      </c>
      <c r="B7" s="149">
        <v>2</v>
      </c>
      <c r="C7" s="149"/>
      <c r="D7" s="149"/>
      <c r="E7" s="149">
        <f>'DECEMBER 20'!I7:I18</f>
        <v>0</v>
      </c>
      <c r="F7" s="149">
        <v>10000</v>
      </c>
      <c r="G7" s="149">
        <f t="shared" ref="G7:G18" si="1">C7+D7+F7+E7</f>
        <v>10000</v>
      </c>
      <c r="H7" s="149">
        <f>10000</f>
        <v>10000</v>
      </c>
      <c r="I7" s="149">
        <f t="shared" si="0"/>
        <v>0</v>
      </c>
      <c r="J7" s="177"/>
    </row>
    <row r="8" spans="1:10" x14ac:dyDescent="0.25">
      <c r="A8" s="2" t="s">
        <v>109</v>
      </c>
      <c r="B8" s="149">
        <v>3</v>
      </c>
      <c r="C8" s="149"/>
      <c r="D8" s="149"/>
      <c r="E8" s="149">
        <f>'DECEMBER 20'!I8:I19</f>
        <v>0</v>
      </c>
      <c r="F8" s="149"/>
      <c r="G8" s="149">
        <f t="shared" si="1"/>
        <v>0</v>
      </c>
      <c r="H8" s="149"/>
      <c r="I8" s="149">
        <f t="shared" si="0"/>
        <v>0</v>
      </c>
      <c r="J8" s="177" t="s">
        <v>45</v>
      </c>
    </row>
    <row r="9" spans="1:10" x14ac:dyDescent="0.25">
      <c r="A9" s="147" t="s">
        <v>46</v>
      </c>
      <c r="B9" s="149">
        <v>4</v>
      </c>
      <c r="C9" s="149"/>
      <c r="D9" s="149"/>
      <c r="E9" s="149">
        <f>'DECEMBER 20'!I9:I20</f>
        <v>20900</v>
      </c>
      <c r="F9" s="149"/>
      <c r="G9" s="149">
        <f t="shared" si="1"/>
        <v>20900</v>
      </c>
      <c r="H9" s="149"/>
      <c r="I9" s="149">
        <f t="shared" si="0"/>
        <v>20900</v>
      </c>
      <c r="J9" s="177"/>
    </row>
    <row r="10" spans="1:10" x14ac:dyDescent="0.25">
      <c r="A10" s="147" t="s">
        <v>194</v>
      </c>
      <c r="B10" s="149">
        <v>5</v>
      </c>
      <c r="C10" s="149"/>
      <c r="D10" s="149"/>
      <c r="E10" s="149">
        <f>'DECEMBER 20'!I10:I21</f>
        <v>0</v>
      </c>
      <c r="F10" s="149">
        <v>8500</v>
      </c>
      <c r="G10" s="149">
        <f t="shared" si="1"/>
        <v>8500</v>
      </c>
      <c r="H10" s="149">
        <v>8500</v>
      </c>
      <c r="I10" s="149">
        <f t="shared" si="0"/>
        <v>0</v>
      </c>
      <c r="J10" s="177" t="s">
        <v>45</v>
      </c>
    </row>
    <row r="11" spans="1:10" x14ac:dyDescent="0.25">
      <c r="A11" s="147" t="s">
        <v>167</v>
      </c>
      <c r="B11" s="149">
        <v>6</v>
      </c>
      <c r="C11" s="149"/>
      <c r="D11" s="149"/>
      <c r="E11" s="149">
        <f>'DECEMBER 20'!I11:I22</f>
        <v>0</v>
      </c>
      <c r="F11" s="149">
        <v>10000</v>
      </c>
      <c r="G11" s="149">
        <f t="shared" si="1"/>
        <v>10000</v>
      </c>
      <c r="H11" s="149">
        <v>10000</v>
      </c>
      <c r="I11" s="149">
        <f t="shared" si="0"/>
        <v>0</v>
      </c>
      <c r="J11" s="177" t="s">
        <v>45</v>
      </c>
    </row>
    <row r="12" spans="1:10" x14ac:dyDescent="0.25">
      <c r="A12" s="147" t="s">
        <v>372</v>
      </c>
      <c r="B12" s="149">
        <v>7</v>
      </c>
      <c r="C12" s="149"/>
      <c r="D12" s="149"/>
      <c r="E12" s="149">
        <f>'DECEMBER 20'!I12:I23</f>
        <v>1100</v>
      </c>
      <c r="F12" s="149">
        <v>2500</v>
      </c>
      <c r="G12" s="149">
        <f t="shared" si="1"/>
        <v>3600</v>
      </c>
      <c r="H12" s="149">
        <f>700+300+600+500+500</f>
        <v>2600</v>
      </c>
      <c r="I12" s="149">
        <f t="shared" si="0"/>
        <v>1000</v>
      </c>
      <c r="J12" s="177"/>
    </row>
    <row r="13" spans="1:10" x14ac:dyDescent="0.25">
      <c r="A13" s="147" t="s">
        <v>109</v>
      </c>
      <c r="B13" s="149">
        <v>8</v>
      </c>
      <c r="C13" s="149"/>
      <c r="D13" s="149"/>
      <c r="E13" s="149">
        <f>'DECEMBER 20'!I13:I24</f>
        <v>0</v>
      </c>
      <c r="F13" s="149"/>
      <c r="G13" s="149">
        <f t="shared" si="1"/>
        <v>0</v>
      </c>
      <c r="H13" s="149"/>
      <c r="I13" s="149">
        <f t="shared" si="0"/>
        <v>0</v>
      </c>
      <c r="J13" s="177" t="s">
        <v>45</v>
      </c>
    </row>
    <row r="14" spans="1:10" x14ac:dyDescent="0.25">
      <c r="A14" s="147" t="s">
        <v>199</v>
      </c>
      <c r="B14" s="149">
        <v>9</v>
      </c>
      <c r="C14" s="149"/>
      <c r="D14" s="149"/>
      <c r="E14" s="149">
        <f>'DECEMBER 20'!I14:I25</f>
        <v>0</v>
      </c>
      <c r="F14" s="149">
        <v>10000</v>
      </c>
      <c r="G14" s="149">
        <f t="shared" si="1"/>
        <v>10000</v>
      </c>
      <c r="H14" s="149">
        <v>10000</v>
      </c>
      <c r="I14" s="149">
        <f>G14-H14</f>
        <v>0</v>
      </c>
      <c r="J14" s="2"/>
    </row>
    <row r="15" spans="1:10" x14ac:dyDescent="0.25">
      <c r="A15" s="147" t="s">
        <v>299</v>
      </c>
      <c r="B15" s="149">
        <v>10</v>
      </c>
      <c r="C15" s="149"/>
      <c r="D15" s="149"/>
      <c r="E15" s="149">
        <f>'DECEMBER 20'!I15:I26</f>
        <v>0</v>
      </c>
      <c r="F15" s="149">
        <v>10000</v>
      </c>
      <c r="G15" s="149">
        <f t="shared" si="1"/>
        <v>10000</v>
      </c>
      <c r="H15" s="149">
        <v>10000</v>
      </c>
      <c r="I15" s="149">
        <f>G15-H15</f>
        <v>0</v>
      </c>
      <c r="J15" s="177"/>
    </row>
    <row r="16" spans="1:10" x14ac:dyDescent="0.25">
      <c r="A16" s="147"/>
      <c r="B16" s="149">
        <v>11</v>
      </c>
      <c r="C16" s="149"/>
      <c r="D16" s="149"/>
      <c r="E16" s="149">
        <f>'DECEMBER 20'!I16:I27</f>
        <v>0</v>
      </c>
      <c r="F16" s="149"/>
      <c r="G16" s="149">
        <f t="shared" si="1"/>
        <v>0</v>
      </c>
      <c r="H16" s="149"/>
      <c r="I16" s="149">
        <f>G16-H16</f>
        <v>0</v>
      </c>
      <c r="J16" s="177"/>
    </row>
    <row r="17" spans="1:10" x14ac:dyDescent="0.25">
      <c r="A17" s="147"/>
      <c r="B17" s="149">
        <v>12</v>
      </c>
      <c r="C17" s="149"/>
      <c r="D17" s="149"/>
      <c r="E17" s="149">
        <f>'DECEMBER 20'!I17:I28</f>
        <v>0</v>
      </c>
      <c r="F17" s="149"/>
      <c r="G17" s="149">
        <f t="shared" si="1"/>
        <v>0</v>
      </c>
      <c r="H17" s="149"/>
      <c r="I17" s="149">
        <f>G17-H17</f>
        <v>0</v>
      </c>
      <c r="J17" s="177"/>
    </row>
    <row r="18" spans="1:10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SUM(E6:E17)</f>
        <v>22000</v>
      </c>
      <c r="F18" s="178">
        <f>SUM(F6:F17)</f>
        <v>63000</v>
      </c>
      <c r="G18" s="149">
        <f t="shared" si="1"/>
        <v>85000</v>
      </c>
      <c r="H18" s="149">
        <f>SUM(H6:H17)</f>
        <v>63100</v>
      </c>
      <c r="I18" s="178">
        <f>SUM(I6:I17)</f>
        <v>21900</v>
      </c>
      <c r="J18" s="177"/>
    </row>
    <row r="19" spans="1:10" x14ac:dyDescent="0.25">
      <c r="A19" s="152"/>
      <c r="B19" s="179"/>
      <c r="C19" s="179"/>
      <c r="D19" s="179"/>
      <c r="E19" s="149">
        <f>'OCTOBER 20'!I19:I30</f>
        <v>0</v>
      </c>
      <c r="F19" s="179"/>
      <c r="G19" s="179"/>
      <c r="H19" s="149"/>
      <c r="I19" s="179"/>
      <c r="J19" s="177"/>
    </row>
    <row r="20" spans="1:10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</row>
    <row r="21" spans="1:10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</row>
    <row r="22" spans="1:10" x14ac:dyDescent="0.25">
      <c r="A22" s="148" t="s">
        <v>325</v>
      </c>
      <c r="B22" s="149">
        <f>F18</f>
        <v>63000</v>
      </c>
      <c r="C22" s="149"/>
      <c r="D22" s="149"/>
      <c r="E22" s="181" t="s">
        <v>325</v>
      </c>
      <c r="F22" s="181">
        <f>H18</f>
        <v>63100</v>
      </c>
      <c r="G22" s="149"/>
      <c r="H22" s="149"/>
      <c r="I22" s="146"/>
      <c r="J22" s="2"/>
    </row>
    <row r="23" spans="1:10" x14ac:dyDescent="0.25">
      <c r="A23" s="148" t="s">
        <v>189</v>
      </c>
      <c r="B23" s="149">
        <f>'DECEMBER 20'!D36</f>
        <v>-5061</v>
      </c>
      <c r="C23" s="149"/>
      <c r="D23" s="149"/>
      <c r="E23" s="181" t="s">
        <v>189</v>
      </c>
      <c r="F23" s="149">
        <f>'DECEMBER 20'!H36</f>
        <v>-27061</v>
      </c>
      <c r="G23" s="149"/>
      <c r="H23" s="149"/>
      <c r="I23" s="146"/>
      <c r="J23" s="2"/>
    </row>
    <row r="24" spans="1:10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</row>
    <row r="25" spans="1:10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</row>
    <row r="26" spans="1:10" x14ac:dyDescent="0.25">
      <c r="A26" s="148" t="s">
        <v>124</v>
      </c>
      <c r="B26" s="184">
        <v>0.08</v>
      </c>
      <c r="C26" s="149">
        <f>B22*B26</f>
        <v>5040</v>
      </c>
      <c r="D26" s="149"/>
      <c r="E26" s="181" t="s">
        <v>239</v>
      </c>
      <c r="F26" s="184">
        <v>0.08</v>
      </c>
      <c r="G26" s="149">
        <f>F26*B22</f>
        <v>5040</v>
      </c>
      <c r="H26" s="149"/>
      <c r="I26" s="146"/>
      <c r="J26" s="2"/>
    </row>
    <row r="27" spans="1:10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</row>
    <row r="28" spans="1:10" x14ac:dyDescent="0.25">
      <c r="A28" s="148" t="s">
        <v>200</v>
      </c>
      <c r="B28" s="2"/>
      <c r="C28" s="149">
        <f>H6+G10+G11+F13+F8</f>
        <v>30500</v>
      </c>
      <c r="D28" s="149"/>
      <c r="E28" s="148" t="s">
        <v>200</v>
      </c>
      <c r="F28" s="2"/>
      <c r="G28" s="149">
        <f>G6+F10+F11+G13+F8</f>
        <v>30500</v>
      </c>
      <c r="H28" s="149"/>
      <c r="I28" s="146"/>
      <c r="J28" s="185"/>
    </row>
    <row r="29" spans="1:10" x14ac:dyDescent="0.25">
      <c r="A29" s="153" t="s">
        <v>133</v>
      </c>
      <c r="B29" s="149"/>
      <c r="C29" s="181">
        <v>1000</v>
      </c>
      <c r="D29" s="149"/>
      <c r="E29" s="153" t="s">
        <v>133</v>
      </c>
      <c r="F29" s="149"/>
      <c r="G29" s="181">
        <v>1000</v>
      </c>
      <c r="H29" s="149"/>
      <c r="I29" s="146"/>
      <c r="J29" s="185"/>
    </row>
    <row r="30" spans="1:10" x14ac:dyDescent="0.25">
      <c r="A30" s="186" t="s">
        <v>373</v>
      </c>
      <c r="B30" s="2"/>
      <c r="C30" s="149">
        <v>21390</v>
      </c>
      <c r="D30" s="149"/>
      <c r="E30" s="186" t="s">
        <v>373</v>
      </c>
      <c r="F30" s="2"/>
      <c r="G30" s="149">
        <v>21390</v>
      </c>
      <c r="H30" s="149"/>
      <c r="I30" s="146"/>
      <c r="J30" s="185"/>
    </row>
    <row r="31" spans="1:10" x14ac:dyDescent="0.25">
      <c r="A31" s="45"/>
      <c r="B31" s="155"/>
      <c r="C31" s="114"/>
      <c r="D31" s="114"/>
      <c r="E31" s="45"/>
      <c r="F31" s="155"/>
      <c r="G31" s="114"/>
      <c r="H31" s="149"/>
      <c r="I31" s="146"/>
      <c r="J31" s="185"/>
    </row>
    <row r="32" spans="1:10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</row>
    <row r="33" spans="1:10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</row>
    <row r="34" spans="1:10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</row>
    <row r="35" spans="1:10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</row>
    <row r="36" spans="1:10" x14ac:dyDescent="0.25">
      <c r="A36" s="151" t="s">
        <v>11</v>
      </c>
      <c r="B36" s="178">
        <f>B22+B23+B24+B25-C26</f>
        <v>52899</v>
      </c>
      <c r="C36" s="178">
        <f>SUM(C28:C35)</f>
        <v>52890</v>
      </c>
      <c r="D36" s="178">
        <f>B36-C36</f>
        <v>9</v>
      </c>
      <c r="E36" s="178" t="s">
        <v>11</v>
      </c>
      <c r="F36" s="178">
        <f>F22+F23+F24+F25-G26</f>
        <v>30999</v>
      </c>
      <c r="G36" s="178">
        <f>SUM(G28:G35)</f>
        <v>52890</v>
      </c>
      <c r="H36" s="178">
        <f>F36-G36</f>
        <v>-21891</v>
      </c>
      <c r="I36" s="146"/>
      <c r="J36" s="2"/>
    </row>
    <row r="37" spans="1:10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</row>
    <row r="38" spans="1:10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5" workbookViewId="0">
      <selection activeCell="H21" sqref="H21"/>
    </sheetView>
  </sheetViews>
  <sheetFormatPr defaultRowHeight="15" x14ac:dyDescent="0.25"/>
  <cols>
    <col min="4" max="4" width="10.5703125" customWidth="1"/>
  </cols>
  <sheetData>
    <row r="1" spans="1:9" ht="29.25" x14ac:dyDescent="0.45">
      <c r="A1" s="2"/>
      <c r="B1" s="42" t="s">
        <v>47</v>
      </c>
      <c r="C1" s="43"/>
      <c r="D1" s="43"/>
      <c r="E1" s="43"/>
      <c r="F1" s="43"/>
      <c r="G1" s="2"/>
      <c r="H1" s="2"/>
      <c r="I1" s="2"/>
    </row>
    <row r="2" spans="1:9" ht="21" x14ac:dyDescent="0.25">
      <c r="A2" s="12"/>
      <c r="B2" s="3" t="s">
        <v>1</v>
      </c>
      <c r="C2" s="3"/>
      <c r="D2" s="3"/>
      <c r="E2" s="12"/>
      <c r="F2" s="12"/>
      <c r="G2" s="2"/>
      <c r="H2" s="2"/>
      <c r="I2" s="2"/>
    </row>
    <row r="3" spans="1:9" ht="21" x14ac:dyDescent="0.25">
      <c r="A3" s="35"/>
      <c r="B3" s="35"/>
      <c r="C3" s="36"/>
      <c r="D3" s="36"/>
      <c r="E3" s="37" t="s">
        <v>68</v>
      </c>
      <c r="F3" s="36"/>
      <c r="G3" s="36"/>
      <c r="H3" s="36"/>
      <c r="I3" s="38"/>
    </row>
    <row r="4" spans="1:9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5" t="s">
        <v>61</v>
      </c>
    </row>
    <row r="5" spans="1:9" x14ac:dyDescent="0.25">
      <c r="A5" s="6" t="s">
        <v>14</v>
      </c>
      <c r="B5" s="7">
        <v>1</v>
      </c>
      <c r="C5" s="9"/>
      <c r="D5" s="9"/>
      <c r="E5" s="10"/>
      <c r="F5" s="11"/>
      <c r="G5" s="9">
        <v>9000</v>
      </c>
      <c r="H5" s="9">
        <v>9000</v>
      </c>
      <c r="I5" s="45">
        <v>500</v>
      </c>
    </row>
    <row r="6" spans="1:9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45">
        <v>500</v>
      </c>
    </row>
    <row r="7" spans="1:9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45">
        <v>500</v>
      </c>
    </row>
    <row r="8" spans="1:9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45">
        <v>500</v>
      </c>
    </row>
    <row r="9" spans="1:9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45">
        <v>500</v>
      </c>
    </row>
    <row r="10" spans="1:9" x14ac:dyDescent="0.25">
      <c r="A10" s="6" t="s">
        <v>69</v>
      </c>
      <c r="B10" s="7"/>
      <c r="C10" s="9"/>
      <c r="D10" s="9"/>
      <c r="E10" s="10"/>
      <c r="F10" s="11"/>
      <c r="G10" s="9"/>
      <c r="H10" s="9"/>
      <c r="I10" s="45"/>
    </row>
    <row r="11" spans="1:9" x14ac:dyDescent="0.25">
      <c r="A11" s="6" t="s">
        <v>60</v>
      </c>
      <c r="B11" s="7">
        <v>7</v>
      </c>
      <c r="C11" s="9"/>
      <c r="D11" s="9"/>
      <c r="E11" s="10"/>
      <c r="F11" s="11" t="s">
        <v>45</v>
      </c>
      <c r="G11" s="9">
        <v>2500</v>
      </c>
      <c r="H11" s="9">
        <v>2500</v>
      </c>
      <c r="I11" s="45">
        <v>300</v>
      </c>
    </row>
    <row r="12" spans="1:9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45">
        <v>500</v>
      </c>
    </row>
    <row r="13" spans="1:9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45">
        <v>500</v>
      </c>
    </row>
    <row r="14" spans="1:9" x14ac:dyDescent="0.25">
      <c r="A14" s="6" t="s">
        <v>46</v>
      </c>
      <c r="B14" s="7">
        <v>10</v>
      </c>
      <c r="C14" s="9"/>
      <c r="D14" s="9"/>
      <c r="E14" s="10"/>
      <c r="F14" s="11"/>
      <c r="G14" s="9">
        <v>8500</v>
      </c>
      <c r="H14" s="9">
        <v>8500</v>
      </c>
      <c r="I14" s="45">
        <v>500</v>
      </c>
    </row>
    <row r="15" spans="1:9" x14ac:dyDescent="0.25">
      <c r="A15" s="6" t="s">
        <v>21</v>
      </c>
      <c r="B15" s="7">
        <v>11</v>
      </c>
      <c r="C15" s="9"/>
      <c r="D15" s="9"/>
      <c r="E15" s="10"/>
      <c r="F15" s="11"/>
      <c r="G15" s="9">
        <v>9000</v>
      </c>
      <c r="H15" s="9">
        <v>9000</v>
      </c>
      <c r="I15" s="45">
        <v>500</v>
      </c>
    </row>
    <row r="16" spans="1:9" x14ac:dyDescent="0.25">
      <c r="A16" s="6"/>
      <c r="B16" s="7">
        <v>12</v>
      </c>
      <c r="C16" s="9"/>
      <c r="D16" s="9"/>
      <c r="E16" s="10"/>
      <c r="F16" s="11"/>
      <c r="G16" s="9"/>
      <c r="H16" s="9"/>
      <c r="I16" s="45"/>
    </row>
    <row r="17" spans="1:9" x14ac:dyDescent="0.25">
      <c r="A17" s="6"/>
      <c r="B17" s="7"/>
      <c r="C17" s="9"/>
      <c r="D17" s="9"/>
      <c r="E17" s="10"/>
      <c r="F17" s="11"/>
      <c r="G17" s="9"/>
      <c r="H17" s="9"/>
      <c r="I17" s="45"/>
    </row>
    <row r="18" spans="1:9" x14ac:dyDescent="0.25">
      <c r="A18" s="14"/>
      <c r="B18" s="15"/>
      <c r="C18" s="16">
        <v>0</v>
      </c>
      <c r="D18" s="16">
        <v>0</v>
      </c>
      <c r="E18" s="17"/>
      <c r="F18" s="18"/>
      <c r="G18" s="18">
        <f>SUM(G5:G17)</f>
        <v>80000</v>
      </c>
      <c r="H18" s="18">
        <f>SUM(H5:H17)</f>
        <v>80000</v>
      </c>
      <c r="I18" s="45">
        <f>SUM(I5:I17)</f>
        <v>4800</v>
      </c>
    </row>
    <row r="19" spans="1:9" x14ac:dyDescent="0.25">
      <c r="A19" s="19" t="s">
        <v>23</v>
      </c>
      <c r="B19" s="2"/>
      <c r="C19" s="2"/>
      <c r="D19" s="2"/>
      <c r="E19" s="2"/>
      <c r="F19" s="2"/>
      <c r="G19" s="20"/>
      <c r="H19" s="20"/>
      <c r="I19" s="2"/>
    </row>
    <row r="20" spans="1:9" x14ac:dyDescent="0.25">
      <c r="A20" s="13" t="s">
        <v>24</v>
      </c>
      <c r="B20" s="2"/>
      <c r="C20" s="2"/>
      <c r="D20" s="21">
        <v>80000</v>
      </c>
      <c r="E20" s="2"/>
      <c r="F20" s="2"/>
      <c r="G20" s="2"/>
      <c r="H20" s="2"/>
      <c r="I20" s="2"/>
    </row>
    <row r="21" spans="1:9" ht="16.5" x14ac:dyDescent="0.35">
      <c r="A21" s="13" t="s">
        <v>25</v>
      </c>
      <c r="B21" s="13"/>
      <c r="C21" s="23"/>
      <c r="D21" s="24"/>
      <c r="E21" s="2"/>
      <c r="F21" s="2"/>
      <c r="G21" s="2"/>
      <c r="H21" s="2"/>
      <c r="I21" s="2"/>
    </row>
    <row r="22" spans="1:9" x14ac:dyDescent="0.25">
      <c r="A22" s="25" t="s">
        <v>26</v>
      </c>
      <c r="B22" s="13"/>
      <c r="C22" s="23"/>
      <c r="D22" s="23"/>
      <c r="E22" s="2"/>
      <c r="F22" s="2"/>
      <c r="G22" s="26"/>
      <c r="H22" s="26"/>
      <c r="I22" s="2"/>
    </row>
    <row r="23" spans="1:9" x14ac:dyDescent="0.25">
      <c r="A23" s="13" t="s">
        <v>27</v>
      </c>
      <c r="B23" s="13"/>
      <c r="C23" s="23"/>
      <c r="D23" s="27">
        <f>D20*E23</f>
        <v>6400</v>
      </c>
      <c r="E23" s="1">
        <v>0.08</v>
      </c>
      <c r="F23" s="2"/>
      <c r="G23" s="20">
        <v>8000</v>
      </c>
      <c r="H23" s="20"/>
      <c r="I23" s="20"/>
    </row>
    <row r="24" spans="1:9" x14ac:dyDescent="0.25">
      <c r="A24" s="13" t="s">
        <v>28</v>
      </c>
      <c r="B24" s="13"/>
      <c r="C24" s="23"/>
      <c r="D24" s="27">
        <v>600</v>
      </c>
      <c r="E24" s="2"/>
      <c r="F24" s="2"/>
      <c r="G24" s="20"/>
      <c r="H24" s="20"/>
      <c r="I24" s="20"/>
    </row>
    <row r="25" spans="1:9" x14ac:dyDescent="0.25">
      <c r="A25" s="13" t="s">
        <v>55</v>
      </c>
      <c r="B25" s="13"/>
      <c r="C25" s="23"/>
      <c r="D25" s="27">
        <v>9000</v>
      </c>
      <c r="E25" s="2"/>
      <c r="F25" s="13" t="s">
        <v>32</v>
      </c>
      <c r="G25" s="13"/>
      <c r="H25" s="13"/>
      <c r="I25" s="13" t="s">
        <v>34</v>
      </c>
    </row>
    <row r="26" spans="1:9" x14ac:dyDescent="0.25">
      <c r="A26" s="13" t="s">
        <v>61</v>
      </c>
      <c r="B26" s="2"/>
      <c r="C26" s="2"/>
      <c r="D26" s="27">
        <v>2200</v>
      </c>
      <c r="E26" s="2"/>
      <c r="F26" s="13" t="s">
        <v>48</v>
      </c>
      <c r="G26" s="13"/>
      <c r="H26" s="13"/>
      <c r="I26" s="13" t="s">
        <v>39</v>
      </c>
    </row>
    <row r="27" spans="1:9" x14ac:dyDescent="0.25">
      <c r="A27" s="13" t="s">
        <v>63</v>
      </c>
      <c r="B27" s="2"/>
      <c r="C27" s="2"/>
      <c r="D27" s="22">
        <f>SUM(D23:D26)</f>
        <v>18200</v>
      </c>
      <c r="E27" s="2"/>
      <c r="F27" s="13" t="s">
        <v>41</v>
      </c>
      <c r="G27" s="13"/>
      <c r="H27" s="13"/>
      <c r="I27" s="13" t="s">
        <v>43</v>
      </c>
    </row>
    <row r="28" spans="1:9" x14ac:dyDescent="0.25">
      <c r="A28" s="13" t="s">
        <v>36</v>
      </c>
      <c r="B28" s="13"/>
      <c r="C28" s="23"/>
      <c r="D28" s="28">
        <f>D20-D27</f>
        <v>61800</v>
      </c>
      <c r="E28" s="2"/>
      <c r="F28" s="13"/>
      <c r="G28" s="13"/>
      <c r="H28" s="13"/>
      <c r="I28" s="13"/>
    </row>
    <row r="29" spans="1:9" ht="15.75" x14ac:dyDescent="0.25">
      <c r="A29" s="29"/>
      <c r="B29" s="13"/>
      <c r="C29" s="13"/>
      <c r="D29" s="30"/>
      <c r="E29" s="2"/>
      <c r="F29" s="13"/>
      <c r="G29" s="13"/>
      <c r="H29" s="13"/>
      <c r="I29" s="13" t="s">
        <v>67</v>
      </c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2">
        <f>D20-D23</f>
        <v>73600</v>
      </c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pageSetup orientation="portrait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5" workbookViewId="0">
      <selection activeCell="J38" sqref="J38"/>
    </sheetView>
  </sheetViews>
  <sheetFormatPr defaultRowHeight="15" x14ac:dyDescent="0.25"/>
  <cols>
    <col min="1" max="1" width="19" customWidth="1"/>
  </cols>
  <sheetData>
    <row r="1" spans="1:10" x14ac:dyDescent="0.25">
      <c r="B1" s="2"/>
      <c r="C1" s="2"/>
      <c r="D1" s="2"/>
      <c r="E1" s="2"/>
      <c r="F1" s="2"/>
      <c r="G1" s="2"/>
      <c r="H1" s="2"/>
      <c r="I1" s="2"/>
      <c r="J1" s="2"/>
    </row>
    <row r="2" spans="1:10" ht="18.75" x14ac:dyDescent="0.3">
      <c r="A2" s="2"/>
      <c r="B2" s="156" t="s">
        <v>291</v>
      </c>
      <c r="C2" s="156"/>
      <c r="D2" s="156"/>
      <c r="E2" s="157"/>
      <c r="F2" s="157"/>
      <c r="G2" s="157"/>
      <c r="H2" s="104"/>
      <c r="I2" s="2"/>
      <c r="J2" s="2"/>
    </row>
    <row r="3" spans="1:10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</row>
    <row r="4" spans="1:10" ht="18.75" x14ac:dyDescent="0.3">
      <c r="A4" s="107"/>
      <c r="B4" s="160" t="s">
        <v>374</v>
      </c>
      <c r="C4" s="160"/>
      <c r="D4" s="160"/>
      <c r="E4" s="157"/>
      <c r="F4" s="157"/>
      <c r="G4" s="161"/>
      <c r="H4" s="104"/>
      <c r="I4" s="2"/>
      <c r="J4" s="2"/>
    </row>
    <row r="5" spans="1:10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</row>
    <row r="6" spans="1:10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'JANUARY 21'!I6:I18</f>
        <v>0</v>
      </c>
      <c r="F6" s="149">
        <v>12000</v>
      </c>
      <c r="G6" s="149">
        <f>C6+D6+F6+E6</f>
        <v>12000</v>
      </c>
      <c r="H6" s="149">
        <v>12000</v>
      </c>
      <c r="I6" s="149">
        <f t="shared" ref="I6:I13" si="0">G6-H6</f>
        <v>0</v>
      </c>
      <c r="J6" s="177" t="s">
        <v>45</v>
      </c>
    </row>
    <row r="7" spans="1:10" x14ac:dyDescent="0.25">
      <c r="A7" s="147" t="s">
        <v>130</v>
      </c>
      <c r="B7" s="149">
        <v>2</v>
      </c>
      <c r="C7" s="149"/>
      <c r="D7" s="149"/>
      <c r="E7" s="149">
        <f>'JANUARY 21'!I7:I19</f>
        <v>0</v>
      </c>
      <c r="F7" s="149">
        <v>10000</v>
      </c>
      <c r="G7" s="149">
        <f t="shared" ref="G7:G18" si="1">C7+D7+F7+E7</f>
        <v>10000</v>
      </c>
      <c r="H7" s="149">
        <f>10000</f>
        <v>10000</v>
      </c>
      <c r="I7" s="149">
        <f t="shared" si="0"/>
        <v>0</v>
      </c>
      <c r="J7" s="177"/>
    </row>
    <row r="8" spans="1:10" x14ac:dyDescent="0.25">
      <c r="A8" s="2" t="s">
        <v>46</v>
      </c>
      <c r="B8" s="149">
        <v>3</v>
      </c>
      <c r="C8" s="149"/>
      <c r="D8" s="149"/>
      <c r="E8" s="149">
        <v>20900</v>
      </c>
      <c r="F8" s="149"/>
      <c r="G8" s="149">
        <f t="shared" si="1"/>
        <v>20900</v>
      </c>
      <c r="H8" s="149"/>
      <c r="I8" s="149">
        <f t="shared" si="0"/>
        <v>20900</v>
      </c>
      <c r="J8" s="177"/>
    </row>
    <row r="9" spans="1:10" x14ac:dyDescent="0.25">
      <c r="A9" s="147" t="s">
        <v>109</v>
      </c>
      <c r="B9" s="149">
        <v>4</v>
      </c>
      <c r="C9" s="149"/>
      <c r="D9" s="149"/>
      <c r="E9" s="149"/>
      <c r="F9" s="149"/>
      <c r="G9" s="149">
        <f t="shared" si="1"/>
        <v>0</v>
      </c>
      <c r="H9" s="149"/>
      <c r="I9" s="149">
        <f t="shared" si="0"/>
        <v>0</v>
      </c>
      <c r="J9" s="177" t="s">
        <v>45</v>
      </c>
    </row>
    <row r="10" spans="1:10" x14ac:dyDescent="0.25">
      <c r="A10" s="147" t="s">
        <v>194</v>
      </c>
      <c r="B10" s="149">
        <v>5</v>
      </c>
      <c r="C10" s="149"/>
      <c r="D10" s="149"/>
      <c r="E10" s="149">
        <f>'JANUARY 21'!I10:I22</f>
        <v>0</v>
      </c>
      <c r="F10" s="149">
        <v>8500</v>
      </c>
      <c r="G10" s="149">
        <f t="shared" si="1"/>
        <v>8500</v>
      </c>
      <c r="H10" s="149">
        <v>8500</v>
      </c>
      <c r="I10" s="149">
        <f t="shared" si="0"/>
        <v>0</v>
      </c>
      <c r="J10" s="177" t="s">
        <v>45</v>
      </c>
    </row>
    <row r="11" spans="1:10" x14ac:dyDescent="0.25">
      <c r="A11" s="147" t="s">
        <v>167</v>
      </c>
      <c r="B11" s="149">
        <v>6</v>
      </c>
      <c r="C11" s="149"/>
      <c r="D11" s="149"/>
      <c r="E11" s="149">
        <f>'JANUARY 21'!I11:I23</f>
        <v>0</v>
      </c>
      <c r="F11" s="149">
        <v>10000</v>
      </c>
      <c r="G11" s="149">
        <f t="shared" si="1"/>
        <v>10000</v>
      </c>
      <c r="H11" s="149">
        <v>10000</v>
      </c>
      <c r="I11" s="149">
        <f t="shared" si="0"/>
        <v>0</v>
      </c>
      <c r="J11" s="177" t="s">
        <v>45</v>
      </c>
    </row>
    <row r="12" spans="1:10" x14ac:dyDescent="0.25">
      <c r="A12" s="147" t="s">
        <v>372</v>
      </c>
      <c r="B12" s="149">
        <v>7</v>
      </c>
      <c r="C12" s="149"/>
      <c r="D12" s="149"/>
      <c r="E12" s="149">
        <f>'JANUARY 21'!I12:I24</f>
        <v>1000</v>
      </c>
      <c r="F12" s="149">
        <v>2500</v>
      </c>
      <c r="G12" s="149">
        <f t="shared" si="1"/>
        <v>3500</v>
      </c>
      <c r="H12" s="149">
        <f>1300+600+600</f>
        <v>2500</v>
      </c>
      <c r="I12" s="149">
        <f t="shared" si="0"/>
        <v>1000</v>
      </c>
      <c r="J12" s="177"/>
    </row>
    <row r="13" spans="1:10" x14ac:dyDescent="0.25">
      <c r="A13" s="147" t="s">
        <v>109</v>
      </c>
      <c r="B13" s="149">
        <v>8</v>
      </c>
      <c r="C13" s="149"/>
      <c r="D13" s="149"/>
      <c r="E13" s="149">
        <f>'JANUARY 21'!I13:I25</f>
        <v>0</v>
      </c>
      <c r="F13" s="149"/>
      <c r="G13" s="149">
        <f t="shared" si="1"/>
        <v>0</v>
      </c>
      <c r="H13" s="149"/>
      <c r="I13" s="149">
        <f t="shared" si="0"/>
        <v>0</v>
      </c>
      <c r="J13" s="177" t="s">
        <v>45</v>
      </c>
    </row>
    <row r="14" spans="1:10" x14ac:dyDescent="0.25">
      <c r="A14" s="147" t="s">
        <v>199</v>
      </c>
      <c r="B14" s="149">
        <v>9</v>
      </c>
      <c r="C14" s="149"/>
      <c r="D14" s="149"/>
      <c r="E14" s="149">
        <f>'JANUARY 21'!I14:I26</f>
        <v>0</v>
      </c>
      <c r="F14" s="149">
        <v>10000</v>
      </c>
      <c r="G14" s="149">
        <f t="shared" si="1"/>
        <v>10000</v>
      </c>
      <c r="H14" s="149">
        <f>10000</f>
        <v>10000</v>
      </c>
      <c r="I14" s="149">
        <f>G14-H14</f>
        <v>0</v>
      </c>
      <c r="J14" s="2"/>
    </row>
    <row r="15" spans="1:10" x14ac:dyDescent="0.25">
      <c r="A15" s="147" t="s">
        <v>299</v>
      </c>
      <c r="B15" s="149">
        <v>10</v>
      </c>
      <c r="C15" s="149"/>
      <c r="D15" s="149"/>
      <c r="E15" s="149">
        <f>'JANUARY 21'!I15:I27</f>
        <v>0</v>
      </c>
      <c r="F15" s="149">
        <v>10000</v>
      </c>
      <c r="G15" s="149">
        <f t="shared" si="1"/>
        <v>10000</v>
      </c>
      <c r="H15" s="149">
        <v>10000</v>
      </c>
      <c r="I15" s="149">
        <f>G15-H15</f>
        <v>0</v>
      </c>
      <c r="J15" s="177"/>
    </row>
    <row r="16" spans="1:10" x14ac:dyDescent="0.25">
      <c r="A16" s="147"/>
      <c r="B16" s="149">
        <v>11</v>
      </c>
      <c r="C16" s="149"/>
      <c r="D16" s="149"/>
      <c r="E16" s="149">
        <f>'JANUARY 21'!I16:I28</f>
        <v>0</v>
      </c>
      <c r="F16" s="149"/>
      <c r="G16" s="149">
        <f t="shared" si="1"/>
        <v>0</v>
      </c>
      <c r="H16" s="149"/>
      <c r="I16" s="149">
        <f>G16-H16</f>
        <v>0</v>
      </c>
      <c r="J16" s="177"/>
    </row>
    <row r="17" spans="1:10" x14ac:dyDescent="0.25">
      <c r="A17" s="147"/>
      <c r="B17" s="149">
        <v>12</v>
      </c>
      <c r="C17" s="149"/>
      <c r="D17" s="149"/>
      <c r="E17" s="149">
        <f>'JANUARY 21'!I17:I29</f>
        <v>0</v>
      </c>
      <c r="F17" s="149"/>
      <c r="G17" s="149">
        <f t="shared" si="1"/>
        <v>0</v>
      </c>
      <c r="H17" s="149"/>
      <c r="I17" s="149">
        <f>G17-H17</f>
        <v>0</v>
      </c>
      <c r="J17" s="177"/>
    </row>
    <row r="18" spans="1:10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'JANUARY 21'!I18:I30</f>
        <v>21900</v>
      </c>
      <c r="F18" s="178">
        <f>SUM(F6:F17)</f>
        <v>63000</v>
      </c>
      <c r="G18" s="149">
        <f t="shared" si="1"/>
        <v>84900</v>
      </c>
      <c r="H18" s="149">
        <f>SUM(H6:H17)</f>
        <v>63000</v>
      </c>
      <c r="I18" s="178">
        <f>SUM(I6:I17)</f>
        <v>21900</v>
      </c>
      <c r="J18" s="177"/>
    </row>
    <row r="19" spans="1:10" x14ac:dyDescent="0.25">
      <c r="A19" s="152"/>
      <c r="B19" s="179"/>
      <c r="C19" s="179"/>
      <c r="D19" s="179"/>
      <c r="E19" s="149">
        <f>'OCTOBER 20'!I19:I30</f>
        <v>0</v>
      </c>
      <c r="F19" s="179"/>
      <c r="G19" s="179"/>
      <c r="H19" s="149"/>
      <c r="I19" s="179"/>
      <c r="J19" s="177"/>
    </row>
    <row r="20" spans="1:10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</row>
    <row r="21" spans="1:10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</row>
    <row r="22" spans="1:10" x14ac:dyDescent="0.25">
      <c r="A22" s="148" t="s">
        <v>328</v>
      </c>
      <c r="B22" s="149">
        <f>F18</f>
        <v>63000</v>
      </c>
      <c r="C22" s="149"/>
      <c r="D22" s="149"/>
      <c r="E22" s="181" t="s">
        <v>328</v>
      </c>
      <c r="F22" s="181">
        <f>H18</f>
        <v>63000</v>
      </c>
      <c r="G22" s="149"/>
      <c r="H22" s="149"/>
      <c r="I22" s="146"/>
      <c r="J22" s="2"/>
    </row>
    <row r="23" spans="1:10" x14ac:dyDescent="0.25">
      <c r="A23" s="148" t="s">
        <v>189</v>
      </c>
      <c r="B23" s="149">
        <f>'JANUARY 21'!D36</f>
        <v>9</v>
      </c>
      <c r="C23" s="149"/>
      <c r="D23" s="149"/>
      <c r="E23" s="181" t="s">
        <v>189</v>
      </c>
      <c r="F23" s="149">
        <f>'JANUARY 21'!H36</f>
        <v>-21891</v>
      </c>
      <c r="G23" s="149"/>
      <c r="H23" s="149"/>
      <c r="I23" s="146"/>
      <c r="J23" s="2"/>
    </row>
    <row r="24" spans="1:10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</row>
    <row r="25" spans="1:10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</row>
    <row r="26" spans="1:10" x14ac:dyDescent="0.25">
      <c r="A26" s="148" t="s">
        <v>124</v>
      </c>
      <c r="B26" s="184">
        <v>0.08</v>
      </c>
      <c r="C26" s="149">
        <f>B22*B26</f>
        <v>5040</v>
      </c>
      <c r="D26" s="149"/>
      <c r="E26" s="181" t="s">
        <v>239</v>
      </c>
      <c r="F26" s="184">
        <v>0.08</v>
      </c>
      <c r="G26" s="149">
        <f>F26*B22</f>
        <v>5040</v>
      </c>
      <c r="H26" s="149"/>
      <c r="I26" s="146"/>
      <c r="J26" s="2"/>
    </row>
    <row r="27" spans="1:10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</row>
    <row r="28" spans="1:10" x14ac:dyDescent="0.25">
      <c r="A28" s="148" t="s">
        <v>200</v>
      </c>
      <c r="B28" s="2"/>
      <c r="C28" s="149">
        <f>F6+F10+F11+F9+F13</f>
        <v>30500</v>
      </c>
      <c r="D28" s="149"/>
      <c r="E28" s="148" t="s">
        <v>200</v>
      </c>
      <c r="F28" s="2"/>
      <c r="G28" s="149">
        <f>F6+F10+F11+F9+F13</f>
        <v>30500</v>
      </c>
      <c r="H28" s="149"/>
      <c r="I28" s="146"/>
      <c r="J28" s="185"/>
    </row>
    <row r="29" spans="1:10" x14ac:dyDescent="0.25">
      <c r="A29" s="153" t="s">
        <v>133</v>
      </c>
      <c r="B29" s="149"/>
      <c r="C29" s="181">
        <v>2600</v>
      </c>
      <c r="D29" s="149"/>
      <c r="E29" s="153" t="s">
        <v>133</v>
      </c>
      <c r="F29" s="149"/>
      <c r="G29" s="181">
        <v>2600</v>
      </c>
      <c r="H29" s="149"/>
      <c r="I29" s="146"/>
      <c r="J29" s="185"/>
    </row>
    <row r="30" spans="1:10" x14ac:dyDescent="0.25">
      <c r="A30" s="186" t="s">
        <v>375</v>
      </c>
      <c r="B30" s="2"/>
      <c r="C30" s="149">
        <v>3051</v>
      </c>
      <c r="D30" s="149"/>
      <c r="E30" s="186" t="s">
        <v>375</v>
      </c>
      <c r="F30" s="2"/>
      <c r="G30" s="149">
        <v>3051</v>
      </c>
      <c r="H30" s="149"/>
      <c r="I30" s="146"/>
      <c r="J30" s="185"/>
    </row>
    <row r="31" spans="1:10" x14ac:dyDescent="0.25">
      <c r="A31" s="45" t="s">
        <v>330</v>
      </c>
      <c r="B31" s="155"/>
      <c r="C31" s="114">
        <f>17000+4800</f>
        <v>21800</v>
      </c>
      <c r="D31" s="114"/>
      <c r="E31" s="45" t="s">
        <v>330</v>
      </c>
      <c r="F31" s="155"/>
      <c r="G31" s="114">
        <f>17000+4800</f>
        <v>21800</v>
      </c>
      <c r="H31" s="149"/>
      <c r="I31" s="146"/>
      <c r="J31" s="185"/>
    </row>
    <row r="32" spans="1:10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</row>
    <row r="33" spans="1:10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</row>
    <row r="34" spans="1:10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</row>
    <row r="35" spans="1:10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</row>
    <row r="36" spans="1:10" x14ac:dyDescent="0.25">
      <c r="A36" s="151" t="s">
        <v>11</v>
      </c>
      <c r="B36" s="178">
        <f>B22+B23+B24+B25-C26</f>
        <v>57969</v>
      </c>
      <c r="C36" s="178">
        <f>SUM(C28:C35)</f>
        <v>57951</v>
      </c>
      <c r="D36" s="178">
        <f>B36-C36</f>
        <v>18</v>
      </c>
      <c r="E36" s="178" t="s">
        <v>11</v>
      </c>
      <c r="F36" s="178">
        <f>F22+F23+F24+F25-G26</f>
        <v>36069</v>
      </c>
      <c r="G36" s="178">
        <f>SUM(G28:G35)</f>
        <v>57951</v>
      </c>
      <c r="H36" s="178">
        <f>F36-G36</f>
        <v>-21882</v>
      </c>
      <c r="I36" s="146"/>
      <c r="J36" s="2"/>
    </row>
    <row r="37" spans="1:10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</row>
    <row r="38" spans="1:10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G29" sqref="G29"/>
    </sheetView>
  </sheetViews>
  <sheetFormatPr defaultRowHeight="15" x14ac:dyDescent="0.25"/>
  <cols>
    <col min="1" max="1" width="18.5703125" customWidth="1"/>
    <col min="5" max="5" width="10.7109375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8.75" x14ac:dyDescent="0.3">
      <c r="A2" s="2"/>
      <c r="B2" s="156" t="s">
        <v>291</v>
      </c>
      <c r="C2" s="156"/>
      <c r="D2" s="156"/>
      <c r="E2" s="157"/>
      <c r="F2" s="157"/>
      <c r="G2" s="157"/>
      <c r="H2" s="104"/>
      <c r="I2" s="2"/>
      <c r="J2" s="2"/>
      <c r="K2" s="2"/>
      <c r="L2" s="2"/>
    </row>
    <row r="3" spans="1:12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  <c r="K3" s="2"/>
      <c r="L3" s="2"/>
    </row>
    <row r="4" spans="1:12" ht="18.75" x14ac:dyDescent="0.3">
      <c r="A4" s="107"/>
      <c r="B4" s="160" t="s">
        <v>376</v>
      </c>
      <c r="C4" s="160"/>
      <c r="D4" s="160"/>
      <c r="E4" s="157"/>
      <c r="F4" s="157"/>
      <c r="G4" s="161"/>
      <c r="H4" s="104"/>
      <c r="I4" s="2"/>
      <c r="J4" s="2"/>
      <c r="K4" s="2"/>
      <c r="L4" s="2"/>
    </row>
    <row r="5" spans="1:12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  <c r="K5" s="2"/>
      <c r="L5" s="2"/>
    </row>
    <row r="6" spans="1:12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FEBRUARY21!I6:I18</f>
        <v>0</v>
      </c>
      <c r="F6" s="149">
        <v>12000</v>
      </c>
      <c r="G6" s="149">
        <f>C6+D6+F6+E6</f>
        <v>12000</v>
      </c>
      <c r="H6" s="149">
        <v>12000</v>
      </c>
      <c r="I6" s="149">
        <f t="shared" ref="I6:I13" si="0">G6-H6</f>
        <v>0</v>
      </c>
      <c r="J6" s="177" t="s">
        <v>45</v>
      </c>
      <c r="K6" s="2"/>
      <c r="L6" s="2"/>
    </row>
    <row r="7" spans="1:12" x14ac:dyDescent="0.25">
      <c r="A7" s="147" t="s">
        <v>130</v>
      </c>
      <c r="B7" s="149">
        <v>2</v>
      </c>
      <c r="C7" s="149"/>
      <c r="D7" s="149"/>
      <c r="E7" s="149">
        <f>FEBRUARY21!I7:I19</f>
        <v>0</v>
      </c>
      <c r="F7" s="149">
        <v>10000</v>
      </c>
      <c r="G7" s="149">
        <f t="shared" ref="G7:G17" si="1">C7+D7+F7+E7</f>
        <v>10000</v>
      </c>
      <c r="H7" s="149">
        <v>10000</v>
      </c>
      <c r="I7" s="149">
        <f t="shared" si="0"/>
        <v>0</v>
      </c>
      <c r="J7" s="177"/>
      <c r="K7" s="2"/>
      <c r="L7" s="2"/>
    </row>
    <row r="8" spans="1:12" x14ac:dyDescent="0.25">
      <c r="A8" s="2" t="s">
        <v>46</v>
      </c>
      <c r="B8" s="149">
        <v>3</v>
      </c>
      <c r="C8" s="149"/>
      <c r="D8" s="149"/>
      <c r="E8" s="149">
        <f>FEBRUARY21!I8:I20</f>
        <v>20900</v>
      </c>
      <c r="F8" s="149"/>
      <c r="G8" s="149">
        <f t="shared" si="1"/>
        <v>20900</v>
      </c>
      <c r="H8" s="149">
        <v>9000</v>
      </c>
      <c r="I8" s="149">
        <f t="shared" si="0"/>
        <v>11900</v>
      </c>
      <c r="J8" s="177"/>
      <c r="K8" s="2"/>
      <c r="L8" s="2"/>
    </row>
    <row r="9" spans="1:12" x14ac:dyDescent="0.25">
      <c r="A9" s="147" t="s">
        <v>109</v>
      </c>
      <c r="B9" s="149">
        <v>4</v>
      </c>
      <c r="C9" s="149"/>
      <c r="D9" s="149"/>
      <c r="E9" s="149">
        <f>FEBRUARY21!I9:I21</f>
        <v>0</v>
      </c>
      <c r="F9" s="149">
        <v>12000</v>
      </c>
      <c r="G9" s="149">
        <f t="shared" si="1"/>
        <v>12000</v>
      </c>
      <c r="H9" s="149">
        <v>12000</v>
      </c>
      <c r="I9" s="149">
        <f t="shared" si="0"/>
        <v>0</v>
      </c>
      <c r="J9" s="177" t="s">
        <v>45</v>
      </c>
      <c r="K9" s="2"/>
      <c r="L9" s="2"/>
    </row>
    <row r="10" spans="1:12" x14ac:dyDescent="0.25">
      <c r="A10" s="147" t="s">
        <v>194</v>
      </c>
      <c r="B10" s="149">
        <v>5</v>
      </c>
      <c r="C10" s="149"/>
      <c r="D10" s="149"/>
      <c r="E10" s="149">
        <f>FEBRUARY21!I10:I22</f>
        <v>0</v>
      </c>
      <c r="F10" s="149">
        <v>8500</v>
      </c>
      <c r="G10" s="149">
        <f t="shared" si="1"/>
        <v>8500</v>
      </c>
      <c r="H10" s="149">
        <v>8500</v>
      </c>
      <c r="I10" s="149">
        <f t="shared" si="0"/>
        <v>0</v>
      </c>
      <c r="J10" s="177" t="s">
        <v>45</v>
      </c>
      <c r="K10" s="2"/>
      <c r="L10" s="2"/>
    </row>
    <row r="11" spans="1:12" x14ac:dyDescent="0.25">
      <c r="A11" s="147" t="s">
        <v>167</v>
      </c>
      <c r="B11" s="149">
        <v>6</v>
      </c>
      <c r="C11" s="149"/>
      <c r="D11" s="149"/>
      <c r="E11" s="149">
        <f>FEBRUARY21!I11:I23</f>
        <v>0</v>
      </c>
      <c r="F11" s="149">
        <v>10000</v>
      </c>
      <c r="G11" s="149">
        <f t="shared" si="1"/>
        <v>10000</v>
      </c>
      <c r="H11" s="149">
        <v>10000</v>
      </c>
      <c r="I11" s="149">
        <f t="shared" si="0"/>
        <v>0</v>
      </c>
      <c r="J11" s="177" t="s">
        <v>45</v>
      </c>
      <c r="K11" s="2"/>
      <c r="L11" s="2"/>
    </row>
    <row r="12" spans="1:12" x14ac:dyDescent="0.25">
      <c r="A12" s="147" t="s">
        <v>372</v>
      </c>
      <c r="B12" s="149">
        <v>7</v>
      </c>
      <c r="C12" s="149"/>
      <c r="D12" s="149"/>
      <c r="E12" s="149">
        <f>FEBRUARY21!I12:I24</f>
        <v>1000</v>
      </c>
      <c r="F12" s="149">
        <v>2500</v>
      </c>
      <c r="G12" s="149">
        <f t="shared" si="1"/>
        <v>3500</v>
      </c>
      <c r="H12" s="149">
        <f>500+500+500+1000</f>
        <v>2500</v>
      </c>
      <c r="I12" s="149">
        <f t="shared" si="0"/>
        <v>1000</v>
      </c>
      <c r="J12" s="177"/>
      <c r="K12" s="2"/>
      <c r="L12" s="2"/>
    </row>
    <row r="13" spans="1:12" x14ac:dyDescent="0.25">
      <c r="A13" s="147" t="s">
        <v>109</v>
      </c>
      <c r="B13" s="149">
        <v>8</v>
      </c>
      <c r="C13" s="149"/>
      <c r="D13" s="149"/>
      <c r="E13" s="149">
        <f>FEBRUARY21!I13:I25</f>
        <v>0</v>
      </c>
      <c r="F13" s="149">
        <v>10000</v>
      </c>
      <c r="G13" s="149">
        <f t="shared" si="1"/>
        <v>10000</v>
      </c>
      <c r="H13" s="149">
        <v>10000</v>
      </c>
      <c r="I13" s="149">
        <f t="shared" si="0"/>
        <v>0</v>
      </c>
      <c r="J13" s="177" t="s">
        <v>45</v>
      </c>
      <c r="K13" s="2"/>
      <c r="L13" s="2"/>
    </row>
    <row r="14" spans="1:12" x14ac:dyDescent="0.25">
      <c r="A14" s="147" t="s">
        <v>199</v>
      </c>
      <c r="B14" s="149">
        <v>9</v>
      </c>
      <c r="C14" s="149"/>
      <c r="D14" s="149"/>
      <c r="E14" s="149">
        <f>FEBRUARY21!I14:I26</f>
        <v>0</v>
      </c>
      <c r="F14" s="149">
        <v>10000</v>
      </c>
      <c r="G14" s="149">
        <f t="shared" si="1"/>
        <v>10000</v>
      </c>
      <c r="H14" s="149">
        <v>10000</v>
      </c>
      <c r="I14" s="149">
        <f>G14-H14</f>
        <v>0</v>
      </c>
      <c r="J14" s="2"/>
      <c r="K14" s="2"/>
      <c r="L14" s="2"/>
    </row>
    <row r="15" spans="1:12" x14ac:dyDescent="0.25">
      <c r="A15" s="147" t="s">
        <v>299</v>
      </c>
      <c r="B15" s="149">
        <v>10</v>
      </c>
      <c r="C15" s="149"/>
      <c r="D15" s="149"/>
      <c r="E15" s="149">
        <f>FEBRUARY21!I15:I27</f>
        <v>0</v>
      </c>
      <c r="F15" s="149">
        <v>10000</v>
      </c>
      <c r="G15" s="149">
        <f t="shared" si="1"/>
        <v>10000</v>
      </c>
      <c r="H15" s="149">
        <f>10000</f>
        <v>10000</v>
      </c>
      <c r="I15" s="149">
        <f>G15-H15</f>
        <v>0</v>
      </c>
      <c r="J15" s="177"/>
      <c r="K15" s="2"/>
      <c r="L15" s="2"/>
    </row>
    <row r="16" spans="1:12" x14ac:dyDescent="0.25">
      <c r="A16" s="147"/>
      <c r="B16" s="149">
        <v>11</v>
      </c>
      <c r="C16" s="149"/>
      <c r="D16" s="149"/>
      <c r="E16" s="149">
        <f>FEBRUARY21!I16:I28</f>
        <v>0</v>
      </c>
      <c r="F16" s="149"/>
      <c r="G16" s="149">
        <f t="shared" si="1"/>
        <v>0</v>
      </c>
      <c r="H16" s="149"/>
      <c r="I16" s="149">
        <f>G16-H16</f>
        <v>0</v>
      </c>
      <c r="J16" s="177"/>
      <c r="K16" s="2"/>
      <c r="L16" s="2"/>
    </row>
    <row r="17" spans="1:12" x14ac:dyDescent="0.25">
      <c r="A17" s="147"/>
      <c r="B17" s="149">
        <v>12</v>
      </c>
      <c r="C17" s="149"/>
      <c r="D17" s="149"/>
      <c r="E17" s="149">
        <f>FEBRUARY21!I17:I29</f>
        <v>0</v>
      </c>
      <c r="F17" s="149"/>
      <c r="G17" s="149">
        <f t="shared" si="1"/>
        <v>0</v>
      </c>
      <c r="H17" s="149"/>
      <c r="I17" s="149">
        <f>G17-H17</f>
        <v>0</v>
      </c>
      <c r="J17" s="177"/>
      <c r="K17" s="2"/>
      <c r="L17" s="2"/>
    </row>
    <row r="18" spans="1:12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SUM(E6:E17)</f>
        <v>21900</v>
      </c>
      <c r="F18" s="178">
        <f>SUM(F6:F17)</f>
        <v>85000</v>
      </c>
      <c r="G18" s="149">
        <f>C18+D18+F18+E18</f>
        <v>106900</v>
      </c>
      <c r="H18" s="149">
        <f>SUM(H6:H17)</f>
        <v>94000</v>
      </c>
      <c r="I18" s="178">
        <f>SUM(I6:I17)</f>
        <v>12900</v>
      </c>
      <c r="J18" s="177"/>
      <c r="K18" s="2"/>
      <c r="L18" s="2"/>
    </row>
    <row r="19" spans="1:12" x14ac:dyDescent="0.25">
      <c r="A19" s="152"/>
      <c r="B19" s="179"/>
      <c r="C19" s="179"/>
      <c r="D19" s="179"/>
      <c r="E19" s="149">
        <f>'OCTOBER 20'!I19:I30</f>
        <v>0</v>
      </c>
      <c r="F19" s="179"/>
      <c r="G19" s="179"/>
      <c r="H19" s="149"/>
      <c r="I19" s="179"/>
      <c r="J19" s="177"/>
      <c r="K19" s="2"/>
      <c r="L19" s="2"/>
    </row>
    <row r="20" spans="1:12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  <c r="K20" s="2"/>
      <c r="L20" s="2"/>
    </row>
    <row r="21" spans="1:12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  <c r="K21" s="2"/>
      <c r="L21" s="2"/>
    </row>
    <row r="22" spans="1:12" x14ac:dyDescent="0.25">
      <c r="A22" s="148" t="s">
        <v>229</v>
      </c>
      <c r="B22" s="149">
        <f>F18</f>
        <v>85000</v>
      </c>
      <c r="C22" s="149"/>
      <c r="D22" s="149"/>
      <c r="E22" s="181" t="s">
        <v>229</v>
      </c>
      <c r="F22" s="181">
        <f>H18</f>
        <v>94000</v>
      </c>
      <c r="G22" s="149"/>
      <c r="H22" s="149"/>
      <c r="I22" s="146"/>
      <c r="J22" s="2"/>
      <c r="K22" s="2"/>
      <c r="L22" s="2"/>
    </row>
    <row r="23" spans="1:12" x14ac:dyDescent="0.25">
      <c r="A23" s="148" t="s">
        <v>189</v>
      </c>
      <c r="B23" s="149">
        <f>FEBRUARY21!D36</f>
        <v>18</v>
      </c>
      <c r="C23" s="149"/>
      <c r="D23" s="149"/>
      <c r="E23" s="181" t="s">
        <v>189</v>
      </c>
      <c r="F23" s="149">
        <f>FEBRUARY21!H36</f>
        <v>-21882</v>
      </c>
      <c r="G23" s="149"/>
      <c r="H23" s="149"/>
      <c r="I23" s="146"/>
      <c r="J23" s="2"/>
      <c r="K23" s="2"/>
      <c r="L23" s="2"/>
    </row>
    <row r="24" spans="1:12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  <c r="K24" s="2"/>
      <c r="L24" s="2"/>
    </row>
    <row r="25" spans="1:12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  <c r="K25" s="2"/>
      <c r="L25" s="2"/>
    </row>
    <row r="26" spans="1:12" x14ac:dyDescent="0.25">
      <c r="A26" s="148" t="s">
        <v>124</v>
      </c>
      <c r="B26" s="184">
        <v>0.08</v>
      </c>
      <c r="C26" s="149">
        <f>B22*B26</f>
        <v>6800</v>
      </c>
      <c r="D26" s="149"/>
      <c r="E26" s="181" t="s">
        <v>239</v>
      </c>
      <c r="F26" s="184">
        <v>0.08</v>
      </c>
      <c r="G26" s="149">
        <f>F26*B22</f>
        <v>6800</v>
      </c>
      <c r="H26" s="149"/>
      <c r="I26" s="146"/>
      <c r="J26" s="2"/>
      <c r="K26" s="2"/>
      <c r="L26" s="2"/>
    </row>
    <row r="27" spans="1:12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  <c r="K27" s="2"/>
      <c r="L27" s="2"/>
    </row>
    <row r="28" spans="1:12" x14ac:dyDescent="0.25">
      <c r="A28" s="148" t="s">
        <v>200</v>
      </c>
      <c r="B28" s="2"/>
      <c r="C28" s="149">
        <f>F6+F10+F11+F9+F13</f>
        <v>52500</v>
      </c>
      <c r="D28" s="149"/>
      <c r="E28" s="148" t="s">
        <v>200</v>
      </c>
      <c r="F28" s="2"/>
      <c r="G28" s="149">
        <f>F6+F10+F11+F9+F13</f>
        <v>52500</v>
      </c>
      <c r="H28" s="149"/>
      <c r="I28" s="146"/>
      <c r="J28" s="185"/>
      <c r="K28" s="2"/>
      <c r="L28" s="2"/>
    </row>
    <row r="29" spans="1:12" x14ac:dyDescent="0.25">
      <c r="A29" s="153" t="s">
        <v>133</v>
      </c>
      <c r="B29" s="149"/>
      <c r="C29" s="181"/>
      <c r="D29" s="149"/>
      <c r="E29" s="153" t="s">
        <v>133</v>
      </c>
      <c r="F29" s="149"/>
      <c r="G29" s="181"/>
      <c r="H29" s="149"/>
      <c r="I29" s="146"/>
      <c r="J29" s="185"/>
      <c r="K29" s="2"/>
      <c r="L29" s="2"/>
    </row>
    <row r="30" spans="1:12" x14ac:dyDescent="0.25">
      <c r="A30" s="186" t="s">
        <v>377</v>
      </c>
      <c r="B30" s="2"/>
      <c r="C30" s="149">
        <v>3081</v>
      </c>
      <c r="D30" s="149"/>
      <c r="E30" s="186" t="s">
        <v>377</v>
      </c>
      <c r="F30" s="2"/>
      <c r="G30" s="149">
        <v>3081</v>
      </c>
      <c r="H30" s="149"/>
      <c r="I30" s="146"/>
      <c r="J30" s="185"/>
      <c r="K30" s="2"/>
      <c r="L30" s="2"/>
    </row>
    <row r="31" spans="1:12" x14ac:dyDescent="0.25">
      <c r="A31" s="45" t="s">
        <v>333</v>
      </c>
      <c r="B31" s="155"/>
      <c r="C31" s="114">
        <f>6000+15137</f>
        <v>21137</v>
      </c>
      <c r="D31" s="114"/>
      <c r="E31" s="45" t="s">
        <v>333</v>
      </c>
      <c r="F31" s="155"/>
      <c r="G31" s="114">
        <f>6000+15137</f>
        <v>21137</v>
      </c>
      <c r="H31" s="149"/>
      <c r="I31" s="146"/>
      <c r="J31" s="185"/>
      <c r="K31" s="2"/>
      <c r="L31" s="2"/>
    </row>
    <row r="32" spans="1:12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  <c r="K32" s="2"/>
      <c r="L32" s="2"/>
    </row>
    <row r="33" spans="1:12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  <c r="K33" s="2"/>
      <c r="L33" s="2"/>
    </row>
    <row r="34" spans="1:12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  <c r="K34" s="2"/>
      <c r="L34" s="2"/>
    </row>
    <row r="35" spans="1:12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  <c r="K35" s="2"/>
      <c r="L35" s="2"/>
    </row>
    <row r="36" spans="1:12" x14ac:dyDescent="0.25">
      <c r="A36" s="151" t="s">
        <v>11</v>
      </c>
      <c r="B36" s="178">
        <f>B22+B23+B24+B25-C26</f>
        <v>78218</v>
      </c>
      <c r="C36" s="178">
        <f>SUM(C28:C35)</f>
        <v>76718</v>
      </c>
      <c r="D36" s="178">
        <f>B36-C36</f>
        <v>1500</v>
      </c>
      <c r="E36" s="178" t="s">
        <v>11</v>
      </c>
      <c r="F36" s="178">
        <f>F22+F23+F24+F25-G26</f>
        <v>65318</v>
      </c>
      <c r="G36" s="178">
        <f>SUM(G28:G35)</f>
        <v>76718</v>
      </c>
      <c r="H36" s="178">
        <f>F36-G36</f>
        <v>-11400</v>
      </c>
      <c r="I36" s="146"/>
      <c r="J36" s="2"/>
      <c r="K36" s="2"/>
      <c r="L36" s="2"/>
    </row>
    <row r="37" spans="1:12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  <c r="K37" s="2"/>
      <c r="L37" s="2"/>
    </row>
    <row r="38" spans="1:12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  <c r="K40" s="2"/>
      <c r="L40" s="2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4" workbookViewId="0">
      <selection activeCell="G29" sqref="G29"/>
    </sheetView>
  </sheetViews>
  <sheetFormatPr defaultRowHeight="15" x14ac:dyDescent="0.25"/>
  <cols>
    <col min="1" max="1" width="15.8554687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8.75" x14ac:dyDescent="0.3">
      <c r="A2" s="2"/>
      <c r="B2" s="156" t="s">
        <v>291</v>
      </c>
      <c r="C2" s="156"/>
      <c r="D2" s="156"/>
      <c r="E2" s="157"/>
      <c r="F2" s="157"/>
      <c r="G2" s="157"/>
      <c r="H2" s="104"/>
      <c r="I2" s="2"/>
      <c r="J2" s="2"/>
      <c r="K2" s="2"/>
    </row>
    <row r="3" spans="1:11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  <c r="K3" s="2"/>
    </row>
    <row r="4" spans="1:11" ht="18.75" x14ac:dyDescent="0.3">
      <c r="A4" s="107"/>
      <c r="B4" s="160" t="s">
        <v>376</v>
      </c>
      <c r="C4" s="160"/>
      <c r="D4" s="160"/>
      <c r="E4" s="157"/>
      <c r="F4" s="157"/>
      <c r="G4" s="161"/>
      <c r="H4" s="104"/>
      <c r="I4" s="2"/>
      <c r="J4" s="2"/>
      <c r="K4" s="2"/>
    </row>
    <row r="5" spans="1:11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  <c r="K5" s="2"/>
    </row>
    <row r="6" spans="1:11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'MARCH 21'!I6:I17</f>
        <v>0</v>
      </c>
      <c r="F6" s="149">
        <v>12000</v>
      </c>
      <c r="G6" s="149">
        <f>C6+D6+F6+E6</f>
        <v>12000</v>
      </c>
      <c r="H6" s="149">
        <v>12000</v>
      </c>
      <c r="I6" s="149">
        <f t="shared" ref="I6:I13" si="0">G6-H6</f>
        <v>0</v>
      </c>
      <c r="J6" s="177" t="s">
        <v>45</v>
      </c>
      <c r="K6" s="2"/>
    </row>
    <row r="7" spans="1:11" x14ac:dyDescent="0.25">
      <c r="A7" s="147" t="s">
        <v>130</v>
      </c>
      <c r="B7" s="149">
        <v>2</v>
      </c>
      <c r="C7" s="149"/>
      <c r="D7" s="149"/>
      <c r="E7" s="149">
        <f>'MARCH 21'!I7:I18</f>
        <v>0</v>
      </c>
      <c r="F7" s="149">
        <v>10000</v>
      </c>
      <c r="G7" s="149">
        <f t="shared" ref="G7:G17" si="1">C7+D7+F7+E7</f>
        <v>10000</v>
      </c>
      <c r="H7" s="149">
        <f>10000</f>
        <v>10000</v>
      </c>
      <c r="I7" s="149">
        <f t="shared" si="0"/>
        <v>0</v>
      </c>
      <c r="J7" s="177"/>
      <c r="K7" s="2"/>
    </row>
    <row r="8" spans="1:11" x14ac:dyDescent="0.25">
      <c r="A8" s="2" t="s">
        <v>46</v>
      </c>
      <c r="B8" s="149">
        <v>3</v>
      </c>
      <c r="C8" s="149"/>
      <c r="D8" s="149"/>
      <c r="E8" s="149">
        <f>'MARCH 21'!I8:I19</f>
        <v>11900</v>
      </c>
      <c r="F8" s="149"/>
      <c r="G8" s="149">
        <f t="shared" si="1"/>
        <v>11900</v>
      </c>
      <c r="H8" s="149"/>
      <c r="I8" s="149">
        <f t="shared" si="0"/>
        <v>11900</v>
      </c>
      <c r="J8" s="177"/>
      <c r="K8" s="2"/>
    </row>
    <row r="9" spans="1:11" x14ac:dyDescent="0.25">
      <c r="A9" s="147" t="s">
        <v>109</v>
      </c>
      <c r="B9" s="149">
        <v>4</v>
      </c>
      <c r="C9" s="149"/>
      <c r="D9" s="149"/>
      <c r="E9" s="149">
        <f>'MARCH 21'!I9:I20</f>
        <v>0</v>
      </c>
      <c r="F9" s="149">
        <v>12000</v>
      </c>
      <c r="G9" s="149">
        <f t="shared" si="1"/>
        <v>12000</v>
      </c>
      <c r="H9" s="149">
        <v>12000</v>
      </c>
      <c r="I9" s="149">
        <f t="shared" si="0"/>
        <v>0</v>
      </c>
      <c r="J9" s="177" t="s">
        <v>45</v>
      </c>
      <c r="K9" s="2"/>
    </row>
    <row r="10" spans="1:11" x14ac:dyDescent="0.25">
      <c r="A10" s="147" t="s">
        <v>194</v>
      </c>
      <c r="B10" s="149">
        <v>5</v>
      </c>
      <c r="C10" s="149"/>
      <c r="D10" s="149"/>
      <c r="E10" s="149">
        <f>'MARCH 21'!I10:I21</f>
        <v>0</v>
      </c>
      <c r="F10" s="149">
        <v>8500</v>
      </c>
      <c r="G10" s="149">
        <f t="shared" si="1"/>
        <v>8500</v>
      </c>
      <c r="H10" s="149">
        <v>8500</v>
      </c>
      <c r="I10" s="149">
        <f t="shared" si="0"/>
        <v>0</v>
      </c>
      <c r="J10" s="177" t="s">
        <v>45</v>
      </c>
      <c r="K10" s="2"/>
    </row>
    <row r="11" spans="1:11" x14ac:dyDescent="0.25">
      <c r="A11" s="147" t="s">
        <v>167</v>
      </c>
      <c r="B11" s="149">
        <v>6</v>
      </c>
      <c r="C11" s="149"/>
      <c r="D11" s="149"/>
      <c r="E11" s="149">
        <f>'MARCH 21'!I11:I22</f>
        <v>0</v>
      </c>
      <c r="F11" s="149">
        <v>10000</v>
      </c>
      <c r="G11" s="149">
        <f t="shared" si="1"/>
        <v>10000</v>
      </c>
      <c r="H11" s="149">
        <v>10000</v>
      </c>
      <c r="I11" s="149">
        <f t="shared" si="0"/>
        <v>0</v>
      </c>
      <c r="J11" s="177" t="s">
        <v>45</v>
      </c>
      <c r="K11" s="2"/>
    </row>
    <row r="12" spans="1:11" x14ac:dyDescent="0.25">
      <c r="A12" s="147" t="s">
        <v>372</v>
      </c>
      <c r="B12" s="149">
        <v>7</v>
      </c>
      <c r="C12" s="149"/>
      <c r="D12" s="149"/>
      <c r="E12" s="149">
        <f>'MARCH 21'!I12:I23</f>
        <v>1000</v>
      </c>
      <c r="F12" s="149">
        <v>2500</v>
      </c>
      <c r="G12" s="149">
        <f t="shared" si="1"/>
        <v>3500</v>
      </c>
      <c r="H12" s="149">
        <f>500+500+500+500+200+300</f>
        <v>2500</v>
      </c>
      <c r="I12" s="149">
        <f t="shared" si="0"/>
        <v>1000</v>
      </c>
      <c r="J12" s="177"/>
      <c r="K12" s="2"/>
    </row>
    <row r="13" spans="1:11" x14ac:dyDescent="0.25">
      <c r="A13" s="147" t="s">
        <v>109</v>
      </c>
      <c r="B13" s="149">
        <v>8</v>
      </c>
      <c r="C13" s="149"/>
      <c r="D13" s="149"/>
      <c r="E13" s="149">
        <f>'MARCH 21'!I13:I24</f>
        <v>0</v>
      </c>
      <c r="F13" s="149">
        <v>10000</v>
      </c>
      <c r="G13" s="149">
        <f t="shared" si="1"/>
        <v>10000</v>
      </c>
      <c r="H13" s="149">
        <v>10000</v>
      </c>
      <c r="I13" s="149">
        <f t="shared" si="0"/>
        <v>0</v>
      </c>
      <c r="J13" s="177" t="s">
        <v>45</v>
      </c>
      <c r="K13" s="2"/>
    </row>
    <row r="14" spans="1:11" x14ac:dyDescent="0.25">
      <c r="A14" s="147" t="s">
        <v>199</v>
      </c>
      <c r="B14" s="149">
        <v>9</v>
      </c>
      <c r="C14" s="149"/>
      <c r="D14" s="149"/>
      <c r="E14" s="149">
        <f>'MARCH 21'!I14:I25</f>
        <v>0</v>
      </c>
      <c r="F14" s="149">
        <v>10000</v>
      </c>
      <c r="G14" s="149">
        <f t="shared" si="1"/>
        <v>10000</v>
      </c>
      <c r="H14" s="149">
        <v>10000</v>
      </c>
      <c r="I14" s="149">
        <f>G14-H14</f>
        <v>0</v>
      </c>
      <c r="J14" s="2"/>
      <c r="K14" s="2"/>
    </row>
    <row r="15" spans="1:11" x14ac:dyDescent="0.25">
      <c r="A15" s="147" t="s">
        <v>299</v>
      </c>
      <c r="B15" s="149">
        <v>10</v>
      </c>
      <c r="C15" s="149"/>
      <c r="D15" s="149"/>
      <c r="E15" s="149">
        <f>'MARCH 21'!I15:I26</f>
        <v>0</v>
      </c>
      <c r="F15" s="149">
        <v>10000</v>
      </c>
      <c r="G15" s="149">
        <f t="shared" si="1"/>
        <v>10000</v>
      </c>
      <c r="H15" s="149">
        <v>10000</v>
      </c>
      <c r="I15" s="149">
        <f>G15-H15</f>
        <v>0</v>
      </c>
      <c r="J15" s="177"/>
      <c r="K15" s="2"/>
    </row>
    <row r="16" spans="1:11" x14ac:dyDescent="0.25">
      <c r="A16" s="147"/>
      <c r="B16" s="149">
        <v>11</v>
      </c>
      <c r="C16" s="149"/>
      <c r="D16" s="149"/>
      <c r="E16" s="149">
        <f>'MARCH 21'!I16:I27</f>
        <v>0</v>
      </c>
      <c r="F16" s="149"/>
      <c r="G16" s="149">
        <f t="shared" si="1"/>
        <v>0</v>
      </c>
      <c r="H16" s="149"/>
      <c r="I16" s="149">
        <f>G16-H16</f>
        <v>0</v>
      </c>
      <c r="J16" s="177"/>
      <c r="K16" s="2"/>
    </row>
    <row r="17" spans="1:11" x14ac:dyDescent="0.25">
      <c r="A17" s="147"/>
      <c r="B17" s="149">
        <v>12</v>
      </c>
      <c r="C17" s="149"/>
      <c r="D17" s="149"/>
      <c r="E17" s="149">
        <f>'MARCH 21'!I17:I28</f>
        <v>0</v>
      </c>
      <c r="F17" s="149"/>
      <c r="G17" s="149">
        <f t="shared" si="1"/>
        <v>0</v>
      </c>
      <c r="H17" s="149"/>
      <c r="I17" s="149">
        <f>G17-H17</f>
        <v>0</v>
      </c>
      <c r="J17" s="177"/>
      <c r="K17" s="2"/>
    </row>
    <row r="18" spans="1:11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SUM(E6:E17)</f>
        <v>12900</v>
      </c>
      <c r="F18" s="178">
        <f>SUM(F6:F17)</f>
        <v>85000</v>
      </c>
      <c r="G18" s="149">
        <f>C18+D18+F18+E18</f>
        <v>97900</v>
      </c>
      <c r="H18" s="149">
        <f>SUM(H6:H17)</f>
        <v>85000</v>
      </c>
      <c r="I18" s="178">
        <f>SUM(I6:I17)</f>
        <v>12900</v>
      </c>
      <c r="J18" s="177"/>
      <c r="K18" s="2"/>
    </row>
    <row r="19" spans="1:11" x14ac:dyDescent="0.25">
      <c r="A19" s="152"/>
      <c r="B19" s="179"/>
      <c r="C19" s="179"/>
      <c r="D19" s="179"/>
      <c r="E19" s="149">
        <f>'OCTOBER 20'!I19:I30</f>
        <v>0</v>
      </c>
      <c r="F19" s="179"/>
      <c r="G19" s="179"/>
      <c r="H19" s="149"/>
      <c r="I19" s="179"/>
      <c r="J19" s="177"/>
      <c r="K19" s="2"/>
    </row>
    <row r="20" spans="1:11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  <c r="K20" s="2"/>
    </row>
    <row r="21" spans="1:11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  <c r="K21" s="2"/>
    </row>
    <row r="22" spans="1:11" x14ac:dyDescent="0.25">
      <c r="A22" s="148" t="s">
        <v>234</v>
      </c>
      <c r="B22" s="149">
        <f>F18</f>
        <v>85000</v>
      </c>
      <c r="C22" s="149"/>
      <c r="D22" s="149"/>
      <c r="E22" s="181" t="s">
        <v>234</v>
      </c>
      <c r="F22" s="181">
        <f>H18</f>
        <v>85000</v>
      </c>
      <c r="G22" s="149"/>
      <c r="H22" s="149"/>
      <c r="I22" s="146"/>
      <c r="J22" s="2"/>
      <c r="K22" s="2"/>
    </row>
    <row r="23" spans="1:11" x14ac:dyDescent="0.25">
      <c r="A23" s="148" t="s">
        <v>189</v>
      </c>
      <c r="B23" s="149">
        <f>'MARCH 21'!D36</f>
        <v>1500</v>
      </c>
      <c r="C23" s="149"/>
      <c r="D23" s="149"/>
      <c r="E23" s="181" t="s">
        <v>189</v>
      </c>
      <c r="F23" s="149">
        <f>'MARCH 21'!H36</f>
        <v>-11400</v>
      </c>
      <c r="G23" s="149"/>
      <c r="H23" s="149"/>
      <c r="I23" s="146"/>
      <c r="J23" s="2"/>
      <c r="K23" s="2"/>
    </row>
    <row r="24" spans="1:11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  <c r="K24" s="2"/>
    </row>
    <row r="25" spans="1:11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  <c r="K25" s="2"/>
    </row>
    <row r="26" spans="1:11" x14ac:dyDescent="0.25">
      <c r="A26" s="148" t="s">
        <v>124</v>
      </c>
      <c r="B26" s="184">
        <v>0.08</v>
      </c>
      <c r="C26" s="149">
        <f>B22*B26</f>
        <v>6800</v>
      </c>
      <c r="D26" s="149"/>
      <c r="E26" s="181" t="s">
        <v>239</v>
      </c>
      <c r="F26" s="184">
        <v>0.08</v>
      </c>
      <c r="G26" s="149">
        <f>F26*B22</f>
        <v>6800</v>
      </c>
      <c r="H26" s="149"/>
      <c r="I26" s="146"/>
      <c r="J26" s="2"/>
      <c r="K26" s="2"/>
    </row>
    <row r="27" spans="1:11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  <c r="K27" s="2"/>
    </row>
    <row r="28" spans="1:11" x14ac:dyDescent="0.25">
      <c r="A28" s="148" t="s">
        <v>200</v>
      </c>
      <c r="B28" s="2"/>
      <c r="C28" s="149">
        <f>F6+F10+F11+F9+F13</f>
        <v>52500</v>
      </c>
      <c r="D28" s="149"/>
      <c r="E28" s="148" t="s">
        <v>200</v>
      </c>
      <c r="F28" s="2"/>
      <c r="G28" s="149">
        <f>F6+F10+F11+F9+F13</f>
        <v>52500</v>
      </c>
      <c r="H28" s="149"/>
      <c r="I28" s="146"/>
      <c r="J28" s="185"/>
      <c r="K28" s="2"/>
    </row>
    <row r="29" spans="1:11" x14ac:dyDescent="0.25">
      <c r="A29" s="153" t="s">
        <v>133</v>
      </c>
      <c r="B29" s="149"/>
      <c r="C29" s="181">
        <v>1000</v>
      </c>
      <c r="D29" s="149"/>
      <c r="E29" s="153" t="s">
        <v>133</v>
      </c>
      <c r="F29" s="149"/>
      <c r="G29" s="181">
        <v>1000</v>
      </c>
      <c r="H29" s="149"/>
      <c r="I29" s="146"/>
      <c r="J29" s="185"/>
      <c r="K29" s="2"/>
    </row>
    <row r="30" spans="1:11" x14ac:dyDescent="0.25">
      <c r="A30" s="186" t="s">
        <v>378</v>
      </c>
      <c r="B30" s="2"/>
      <c r="C30" s="149">
        <v>3051</v>
      </c>
      <c r="D30" s="149"/>
      <c r="E30" s="186" t="s">
        <v>378</v>
      </c>
      <c r="F30" s="2"/>
      <c r="G30" s="149">
        <v>3051</v>
      </c>
      <c r="H30" s="149"/>
      <c r="I30" s="146"/>
      <c r="J30" s="185"/>
      <c r="K30" s="2"/>
    </row>
    <row r="31" spans="1:11" x14ac:dyDescent="0.25">
      <c r="A31" s="45" t="s">
        <v>379</v>
      </c>
      <c r="B31" s="155"/>
      <c r="C31" s="114">
        <v>21649</v>
      </c>
      <c r="D31" s="114"/>
      <c r="E31" s="45" t="s">
        <v>379</v>
      </c>
      <c r="F31" s="155"/>
      <c r="G31" s="114">
        <v>21649</v>
      </c>
      <c r="H31" s="149"/>
      <c r="I31" s="146"/>
      <c r="J31" s="185"/>
      <c r="K31" s="2"/>
    </row>
    <row r="32" spans="1:11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  <c r="K32" s="2"/>
    </row>
    <row r="33" spans="1:11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  <c r="K33" s="2"/>
    </row>
    <row r="34" spans="1:11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  <c r="K34" s="2"/>
    </row>
    <row r="35" spans="1:11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  <c r="K35" s="2"/>
    </row>
    <row r="36" spans="1:11" x14ac:dyDescent="0.25">
      <c r="A36" s="151" t="s">
        <v>11</v>
      </c>
      <c r="B36" s="178">
        <f>B22+B23+B24+B25-C26</f>
        <v>79700</v>
      </c>
      <c r="C36" s="178">
        <f>SUM(C28:C35)</f>
        <v>78200</v>
      </c>
      <c r="D36" s="178">
        <f>B36-C36</f>
        <v>1500</v>
      </c>
      <c r="E36" s="178" t="s">
        <v>11</v>
      </c>
      <c r="F36" s="178">
        <f>F22+F23+F24+F25-G26</f>
        <v>66800</v>
      </c>
      <c r="G36" s="178">
        <f>SUM(G28:G35)</f>
        <v>78200</v>
      </c>
      <c r="H36" s="178">
        <f>F36-G36</f>
        <v>-11400</v>
      </c>
      <c r="I36" s="146"/>
      <c r="J36" s="2"/>
      <c r="K36" s="2"/>
    </row>
    <row r="37" spans="1:11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  <c r="K37" s="2"/>
    </row>
    <row r="38" spans="1:11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  <c r="K40" s="2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4" workbookViewId="0">
      <selection activeCell="C29" sqref="C29"/>
    </sheetView>
  </sheetViews>
  <sheetFormatPr defaultRowHeight="15" x14ac:dyDescent="0.25"/>
  <cols>
    <col min="1" max="1" width="15.14062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.75" x14ac:dyDescent="0.3">
      <c r="A2" s="2"/>
      <c r="B2" s="156" t="s">
        <v>291</v>
      </c>
      <c r="C2" s="156"/>
      <c r="D2" s="156"/>
      <c r="E2" s="157"/>
      <c r="F2" s="157"/>
      <c r="G2" s="157"/>
      <c r="H2" s="104"/>
      <c r="I2" s="2"/>
      <c r="J2" s="2"/>
    </row>
    <row r="3" spans="1:10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</row>
    <row r="4" spans="1:10" ht="18.75" x14ac:dyDescent="0.3">
      <c r="A4" s="107"/>
      <c r="B4" s="160" t="s">
        <v>380</v>
      </c>
      <c r="C4" s="160"/>
      <c r="D4" s="160"/>
      <c r="E4" s="157"/>
      <c r="F4" s="157"/>
      <c r="G4" s="161"/>
      <c r="H4" s="104"/>
      <c r="I4" s="2"/>
      <c r="J4" s="2"/>
    </row>
    <row r="5" spans="1:10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</row>
    <row r="6" spans="1:10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'APRIL 21'!I6:I18</f>
        <v>0</v>
      </c>
      <c r="F6" s="149">
        <v>12000</v>
      </c>
      <c r="G6" s="149">
        <f>C6+D6+F6+E6</f>
        <v>12000</v>
      </c>
      <c r="H6" s="149">
        <v>12000</v>
      </c>
      <c r="I6" s="149">
        <f t="shared" ref="I6:I13" si="0">G6-H6</f>
        <v>0</v>
      </c>
      <c r="J6" s="177" t="s">
        <v>45</v>
      </c>
    </row>
    <row r="7" spans="1:10" x14ac:dyDescent="0.25">
      <c r="A7" s="147" t="s">
        <v>130</v>
      </c>
      <c r="B7" s="149">
        <v>2</v>
      </c>
      <c r="C7" s="149"/>
      <c r="D7" s="149"/>
      <c r="E7" s="149">
        <f>'APRIL 21'!I7:I19</f>
        <v>0</v>
      </c>
      <c r="F7" s="149">
        <v>10000</v>
      </c>
      <c r="G7" s="149">
        <f t="shared" ref="G7:G17" si="1">C7+D7+F7+E7</f>
        <v>10000</v>
      </c>
      <c r="H7" s="149">
        <v>10000</v>
      </c>
      <c r="I7" s="149">
        <f t="shared" si="0"/>
        <v>0</v>
      </c>
      <c r="J7" s="177"/>
    </row>
    <row r="8" spans="1:10" x14ac:dyDescent="0.25">
      <c r="A8" s="2" t="s">
        <v>46</v>
      </c>
      <c r="B8" s="149">
        <v>3</v>
      </c>
      <c r="C8" s="149"/>
      <c r="D8" s="149"/>
      <c r="E8" s="149">
        <f>'APRIL 21'!I8:I20</f>
        <v>11900</v>
      </c>
      <c r="F8" s="149"/>
      <c r="G8" s="149">
        <f t="shared" si="1"/>
        <v>11900</v>
      </c>
      <c r="H8" s="149">
        <v>8500</v>
      </c>
      <c r="I8" s="149">
        <f t="shared" si="0"/>
        <v>3400</v>
      </c>
      <c r="J8" s="177"/>
    </row>
    <row r="9" spans="1:10" x14ac:dyDescent="0.25">
      <c r="A9" s="147" t="s">
        <v>109</v>
      </c>
      <c r="B9" s="149">
        <v>4</v>
      </c>
      <c r="C9" s="149"/>
      <c r="D9" s="149"/>
      <c r="E9" s="149">
        <f>'APRIL 21'!I9:I21</f>
        <v>0</v>
      </c>
      <c r="F9" s="149">
        <v>12000</v>
      </c>
      <c r="G9" s="149">
        <f t="shared" si="1"/>
        <v>12000</v>
      </c>
      <c r="H9" s="149">
        <v>12000</v>
      </c>
      <c r="I9" s="149">
        <f t="shared" si="0"/>
        <v>0</v>
      </c>
      <c r="J9" s="177" t="s">
        <v>45</v>
      </c>
    </row>
    <row r="10" spans="1:10" x14ac:dyDescent="0.25">
      <c r="A10" s="147" t="s">
        <v>194</v>
      </c>
      <c r="B10" s="149">
        <v>5</v>
      </c>
      <c r="C10" s="149"/>
      <c r="D10" s="149"/>
      <c r="E10" s="149">
        <f>'APRIL 21'!I10:I22</f>
        <v>0</v>
      </c>
      <c r="F10" s="149">
        <v>8500</v>
      </c>
      <c r="G10" s="149">
        <f t="shared" si="1"/>
        <v>8500</v>
      </c>
      <c r="H10" s="149">
        <v>8500</v>
      </c>
      <c r="I10" s="149">
        <f t="shared" si="0"/>
        <v>0</v>
      </c>
      <c r="J10" s="177" t="s">
        <v>45</v>
      </c>
    </row>
    <row r="11" spans="1:10" x14ac:dyDescent="0.25">
      <c r="A11" s="147" t="s">
        <v>167</v>
      </c>
      <c r="B11" s="149">
        <v>6</v>
      </c>
      <c r="C11" s="149"/>
      <c r="D11" s="149"/>
      <c r="E11" s="149">
        <f>'APRIL 21'!I11:I23</f>
        <v>0</v>
      </c>
      <c r="F11" s="149">
        <v>10000</v>
      </c>
      <c r="G11" s="149">
        <f t="shared" si="1"/>
        <v>10000</v>
      </c>
      <c r="H11" s="149">
        <v>10000</v>
      </c>
      <c r="I11" s="149">
        <f t="shared" si="0"/>
        <v>0</v>
      </c>
      <c r="J11" s="177" t="s">
        <v>45</v>
      </c>
    </row>
    <row r="12" spans="1:10" x14ac:dyDescent="0.25">
      <c r="A12" s="147" t="s">
        <v>372</v>
      </c>
      <c r="B12" s="149">
        <v>7</v>
      </c>
      <c r="C12" s="149"/>
      <c r="D12" s="149"/>
      <c r="E12" s="149">
        <f>'APRIL 21'!I12:I24</f>
        <v>1000</v>
      </c>
      <c r="F12" s="149">
        <v>2500</v>
      </c>
      <c r="G12" s="149">
        <f t="shared" si="1"/>
        <v>3500</v>
      </c>
      <c r="H12" s="149">
        <f>1000+500+350+450+200</f>
        <v>2500</v>
      </c>
      <c r="I12" s="149">
        <f t="shared" si="0"/>
        <v>1000</v>
      </c>
      <c r="J12" s="177"/>
    </row>
    <row r="13" spans="1:10" x14ac:dyDescent="0.25">
      <c r="A13" s="147" t="s">
        <v>109</v>
      </c>
      <c r="B13" s="149">
        <v>8</v>
      </c>
      <c r="C13" s="149"/>
      <c r="D13" s="149"/>
      <c r="E13" s="149">
        <f>'APRIL 21'!I13:I25</f>
        <v>0</v>
      </c>
      <c r="F13" s="149"/>
      <c r="G13" s="149">
        <f t="shared" si="1"/>
        <v>0</v>
      </c>
      <c r="H13" s="149"/>
      <c r="I13" s="149">
        <f t="shared" si="0"/>
        <v>0</v>
      </c>
      <c r="J13" s="177" t="s">
        <v>45</v>
      </c>
    </row>
    <row r="14" spans="1:10" x14ac:dyDescent="0.25">
      <c r="A14" s="147" t="s">
        <v>199</v>
      </c>
      <c r="B14" s="149">
        <v>9</v>
      </c>
      <c r="C14" s="149"/>
      <c r="D14" s="149"/>
      <c r="E14" s="149">
        <f>'APRIL 21'!I14:I26</f>
        <v>0</v>
      </c>
      <c r="F14" s="149">
        <v>10000</v>
      </c>
      <c r="G14" s="149">
        <f t="shared" si="1"/>
        <v>10000</v>
      </c>
      <c r="H14" s="149">
        <v>10000</v>
      </c>
      <c r="I14" s="149">
        <f>G14-H14</f>
        <v>0</v>
      </c>
      <c r="J14" s="2"/>
    </row>
    <row r="15" spans="1:10" x14ac:dyDescent="0.25">
      <c r="A15" s="188" t="s">
        <v>219</v>
      </c>
      <c r="B15" s="149">
        <v>10</v>
      </c>
      <c r="C15" s="149"/>
      <c r="D15" s="149"/>
      <c r="E15" s="149">
        <f>'APRIL 21'!I15:I27</f>
        <v>0</v>
      </c>
      <c r="F15" s="149"/>
      <c r="G15" s="149">
        <f t="shared" si="1"/>
        <v>0</v>
      </c>
      <c r="H15" s="149"/>
      <c r="I15" s="149">
        <f>G15-H15</f>
        <v>0</v>
      </c>
      <c r="J15" s="177"/>
    </row>
    <row r="16" spans="1:10" x14ac:dyDescent="0.25">
      <c r="A16" s="147"/>
      <c r="B16" s="149">
        <v>11</v>
      </c>
      <c r="C16" s="149"/>
      <c r="D16" s="149"/>
      <c r="E16" s="149">
        <f>'APRIL 21'!I16:I28</f>
        <v>0</v>
      </c>
      <c r="F16" s="149"/>
      <c r="G16" s="149">
        <f t="shared" si="1"/>
        <v>0</v>
      </c>
      <c r="H16" s="149"/>
      <c r="I16" s="149">
        <f>G16-H16</f>
        <v>0</v>
      </c>
      <c r="J16" s="177"/>
    </row>
    <row r="17" spans="1:10" x14ac:dyDescent="0.25">
      <c r="A17" s="147"/>
      <c r="B17" s="149">
        <v>12</v>
      </c>
      <c r="C17" s="149"/>
      <c r="D17" s="149"/>
      <c r="E17" s="149">
        <f>'APRIL 21'!I17:I29</f>
        <v>0</v>
      </c>
      <c r="F17" s="149"/>
      <c r="G17" s="149">
        <f t="shared" si="1"/>
        <v>0</v>
      </c>
      <c r="H17" s="149"/>
      <c r="I17" s="149">
        <f>G17-H17</f>
        <v>0</v>
      </c>
      <c r="J17" s="177"/>
    </row>
    <row r="18" spans="1:10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'APRIL 21'!I18:I30</f>
        <v>12900</v>
      </c>
      <c r="F18" s="178">
        <f>SUM(F6:F17)</f>
        <v>65000</v>
      </c>
      <c r="G18" s="149">
        <f>C18+D18+F18+E18</f>
        <v>77900</v>
      </c>
      <c r="H18" s="149">
        <f>SUM(H6:H17)</f>
        <v>73500</v>
      </c>
      <c r="I18" s="178">
        <f>SUM(I6:I17)</f>
        <v>4400</v>
      </c>
      <c r="J18" s="177"/>
    </row>
    <row r="19" spans="1:10" x14ac:dyDescent="0.25">
      <c r="A19" s="152"/>
      <c r="B19" s="179"/>
      <c r="C19" s="179"/>
      <c r="D19" s="179"/>
      <c r="E19" s="149">
        <f>'OCTOBER 20'!I19:I30</f>
        <v>0</v>
      </c>
      <c r="F19" s="179"/>
      <c r="G19" s="179"/>
      <c r="H19" s="149"/>
      <c r="I19" s="179"/>
      <c r="J19" s="177"/>
    </row>
    <row r="20" spans="1:10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</row>
    <row r="21" spans="1:10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</row>
    <row r="22" spans="1:10" x14ac:dyDescent="0.25">
      <c r="A22" s="148" t="s">
        <v>235</v>
      </c>
      <c r="B22" s="149">
        <f>F18</f>
        <v>65000</v>
      </c>
      <c r="C22" s="149"/>
      <c r="D22" s="149"/>
      <c r="E22" s="181" t="s">
        <v>235</v>
      </c>
      <c r="F22" s="181">
        <f>H18</f>
        <v>73500</v>
      </c>
      <c r="G22" s="149"/>
      <c r="H22" s="149"/>
      <c r="I22" s="146"/>
      <c r="J22" s="2"/>
    </row>
    <row r="23" spans="1:10" x14ac:dyDescent="0.25">
      <c r="A23" s="148" t="s">
        <v>189</v>
      </c>
      <c r="B23" s="149">
        <f>'APRIL 21'!D36</f>
        <v>1500</v>
      </c>
      <c r="C23" s="149"/>
      <c r="D23" s="149"/>
      <c r="E23" s="181" t="s">
        <v>189</v>
      </c>
      <c r="F23" s="149">
        <f>'APRIL 21'!H36</f>
        <v>-11400</v>
      </c>
      <c r="G23" s="149"/>
      <c r="H23" s="149"/>
      <c r="I23" s="146"/>
      <c r="J23" s="2"/>
    </row>
    <row r="24" spans="1:10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</row>
    <row r="25" spans="1:10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</row>
    <row r="26" spans="1:10" x14ac:dyDescent="0.25">
      <c r="A26" s="148" t="s">
        <v>124</v>
      </c>
      <c r="B26" s="184">
        <v>0.08</v>
      </c>
      <c r="C26" s="149">
        <f>B22*B26</f>
        <v>5200</v>
      </c>
      <c r="D26" s="149"/>
      <c r="E26" s="181" t="s">
        <v>239</v>
      </c>
      <c r="F26" s="184">
        <v>0.08</v>
      </c>
      <c r="G26" s="149">
        <f>F26*B22</f>
        <v>5200</v>
      </c>
      <c r="H26" s="149"/>
      <c r="I26" s="146"/>
      <c r="J26" s="2"/>
    </row>
    <row r="27" spans="1:10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</row>
    <row r="28" spans="1:10" x14ac:dyDescent="0.25">
      <c r="A28" s="148" t="s">
        <v>200</v>
      </c>
      <c r="B28" s="2"/>
      <c r="C28" s="149">
        <f>F6+F9+F10+F11+F13</f>
        <v>42500</v>
      </c>
      <c r="D28" s="149"/>
      <c r="E28" s="148" t="s">
        <v>200</v>
      </c>
      <c r="F28" s="2"/>
      <c r="G28" s="149">
        <f>F6+F9+F10+F11+F13</f>
        <v>42500</v>
      </c>
      <c r="H28" s="149"/>
      <c r="I28" s="146"/>
      <c r="J28" s="185"/>
    </row>
    <row r="29" spans="1:10" x14ac:dyDescent="0.25">
      <c r="A29" s="153" t="s">
        <v>133</v>
      </c>
      <c r="B29" s="149"/>
      <c r="C29" s="181"/>
      <c r="D29" s="149"/>
      <c r="E29" s="153" t="s">
        <v>133</v>
      </c>
      <c r="F29" s="149"/>
      <c r="G29" s="181"/>
      <c r="H29" s="149"/>
      <c r="I29" s="146"/>
      <c r="J29" s="185"/>
    </row>
    <row r="30" spans="1:10" x14ac:dyDescent="0.25">
      <c r="A30" s="186" t="s">
        <v>345</v>
      </c>
      <c r="B30" s="2"/>
      <c r="C30" s="149">
        <v>16200</v>
      </c>
      <c r="D30" s="149"/>
      <c r="E30" s="186" t="s">
        <v>345</v>
      </c>
      <c r="F30" s="2"/>
      <c r="G30" s="149">
        <v>16200</v>
      </c>
      <c r="H30" s="149"/>
      <c r="I30" s="146"/>
      <c r="J30" s="185"/>
    </row>
    <row r="31" spans="1:10" x14ac:dyDescent="0.25">
      <c r="A31" s="45" t="s">
        <v>382</v>
      </c>
      <c r="B31" s="155"/>
      <c r="C31" s="114">
        <v>5055</v>
      </c>
      <c r="D31" s="114"/>
      <c r="E31" s="45" t="s">
        <v>382</v>
      </c>
      <c r="F31" s="155"/>
      <c r="G31" s="114">
        <v>5055</v>
      </c>
      <c r="H31" s="149"/>
      <c r="I31" s="146"/>
      <c r="J31" s="185"/>
    </row>
    <row r="32" spans="1:10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</row>
    <row r="33" spans="1:10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</row>
    <row r="34" spans="1:10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</row>
    <row r="35" spans="1:10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</row>
    <row r="36" spans="1:10" x14ac:dyDescent="0.25">
      <c r="A36" s="151" t="s">
        <v>11</v>
      </c>
      <c r="B36" s="178">
        <f>B22+B23+B24+B25-C26</f>
        <v>61300</v>
      </c>
      <c r="C36" s="178">
        <f>SUM(C28:C35)</f>
        <v>63755</v>
      </c>
      <c r="D36" s="178">
        <f>B36-C36</f>
        <v>-2455</v>
      </c>
      <c r="E36" s="178" t="s">
        <v>11</v>
      </c>
      <c r="F36" s="178">
        <f>F22+F23+F24+F25-G26</f>
        <v>56900</v>
      </c>
      <c r="G36" s="178">
        <f>SUM(G28:G35)</f>
        <v>63755</v>
      </c>
      <c r="H36" s="178">
        <f>F36-G36</f>
        <v>-6855</v>
      </c>
      <c r="I36" s="146"/>
      <c r="J36" s="2"/>
    </row>
    <row r="37" spans="1:10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</row>
    <row r="38" spans="1:10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4" workbookViewId="0">
      <selection activeCell="H12" sqref="H12"/>
    </sheetView>
  </sheetViews>
  <sheetFormatPr defaultRowHeight="15" x14ac:dyDescent="0.25"/>
  <cols>
    <col min="1" max="1" width="19.8554687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.75" x14ac:dyDescent="0.3">
      <c r="A2" s="2"/>
      <c r="B2" s="156" t="s">
        <v>291</v>
      </c>
      <c r="C2" s="156"/>
      <c r="D2" s="156"/>
      <c r="E2" s="157"/>
      <c r="F2" s="157"/>
      <c r="G2" s="157"/>
      <c r="H2" s="104"/>
      <c r="I2" s="2"/>
      <c r="J2" s="2"/>
    </row>
    <row r="3" spans="1:10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</row>
    <row r="4" spans="1:10" ht="18.75" x14ac:dyDescent="0.3">
      <c r="A4" s="107"/>
      <c r="B4" s="160" t="s">
        <v>381</v>
      </c>
      <c r="C4" s="160"/>
      <c r="D4" s="160"/>
      <c r="E4" s="157"/>
      <c r="F4" s="157"/>
      <c r="G4" s="161"/>
      <c r="H4" s="104"/>
      <c r="I4" s="2"/>
      <c r="J4" s="2"/>
    </row>
    <row r="5" spans="1:10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</row>
    <row r="6" spans="1:10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'MAY 21'!I6:I18</f>
        <v>0</v>
      </c>
      <c r="F6" s="149">
        <v>12000</v>
      </c>
      <c r="G6" s="149">
        <f>C6+D6+F6+E6</f>
        <v>12000</v>
      </c>
      <c r="H6" s="149">
        <v>12000</v>
      </c>
      <c r="I6" s="149">
        <f t="shared" ref="I6:I13" si="0">G6-H6</f>
        <v>0</v>
      </c>
      <c r="J6" s="177" t="s">
        <v>45</v>
      </c>
    </row>
    <row r="7" spans="1:10" x14ac:dyDescent="0.25">
      <c r="A7" s="147" t="s">
        <v>130</v>
      </c>
      <c r="B7" s="149">
        <v>2</v>
      </c>
      <c r="C7" s="149"/>
      <c r="D7" s="149"/>
      <c r="E7" s="149">
        <f>'MAY 21'!I7:I19</f>
        <v>0</v>
      </c>
      <c r="F7" s="149">
        <v>10000</v>
      </c>
      <c r="G7" s="149">
        <f t="shared" ref="G7:G17" si="1">C7+D7+F7+E7</f>
        <v>10000</v>
      </c>
      <c r="H7" s="149">
        <v>10000</v>
      </c>
      <c r="I7" s="149">
        <f t="shared" si="0"/>
        <v>0</v>
      </c>
      <c r="J7" s="177" t="s">
        <v>45</v>
      </c>
    </row>
    <row r="8" spans="1:10" x14ac:dyDescent="0.25">
      <c r="A8" s="2" t="s">
        <v>46</v>
      </c>
      <c r="B8" s="149">
        <v>3</v>
      </c>
      <c r="C8" s="149"/>
      <c r="D8" s="149"/>
      <c r="E8" s="149">
        <f>'MAY 21'!I8:I20</f>
        <v>3400</v>
      </c>
      <c r="F8" s="149"/>
      <c r="G8" s="149">
        <f t="shared" si="1"/>
        <v>3400</v>
      </c>
      <c r="H8" s="149"/>
      <c r="I8" s="149">
        <f t="shared" si="0"/>
        <v>3400</v>
      </c>
      <c r="J8" s="177"/>
    </row>
    <row r="9" spans="1:10" x14ac:dyDescent="0.25">
      <c r="A9" s="147" t="s">
        <v>109</v>
      </c>
      <c r="B9" s="149">
        <v>4</v>
      </c>
      <c r="C9" s="149"/>
      <c r="D9" s="149"/>
      <c r="E9" s="149">
        <f>'MAY 21'!I9:I21</f>
        <v>0</v>
      </c>
      <c r="F9" s="149">
        <v>12000</v>
      </c>
      <c r="G9" s="149">
        <f t="shared" si="1"/>
        <v>12000</v>
      </c>
      <c r="H9" s="149">
        <v>12000</v>
      </c>
      <c r="I9" s="149">
        <f t="shared" si="0"/>
        <v>0</v>
      </c>
      <c r="J9" s="177" t="s">
        <v>45</v>
      </c>
    </row>
    <row r="10" spans="1:10" x14ac:dyDescent="0.25">
      <c r="A10" s="147" t="s">
        <v>194</v>
      </c>
      <c r="B10" s="149">
        <v>5</v>
      </c>
      <c r="C10" s="149"/>
      <c r="D10" s="149"/>
      <c r="E10" s="149">
        <f>'MAY 21'!I10:I22</f>
        <v>0</v>
      </c>
      <c r="F10" s="149">
        <v>8500</v>
      </c>
      <c r="G10" s="149">
        <f t="shared" si="1"/>
        <v>8500</v>
      </c>
      <c r="H10" s="149">
        <v>8500</v>
      </c>
      <c r="I10" s="149">
        <f t="shared" si="0"/>
        <v>0</v>
      </c>
      <c r="J10" s="177" t="s">
        <v>45</v>
      </c>
    </row>
    <row r="11" spans="1:10" x14ac:dyDescent="0.25">
      <c r="A11" s="147" t="s">
        <v>167</v>
      </c>
      <c r="B11" s="149">
        <v>6</v>
      </c>
      <c r="C11" s="149"/>
      <c r="D11" s="149"/>
      <c r="E11" s="149">
        <f>'MAY 21'!I11:I23</f>
        <v>0</v>
      </c>
      <c r="F11" s="149">
        <v>10000</v>
      </c>
      <c r="G11" s="149">
        <f t="shared" si="1"/>
        <v>10000</v>
      </c>
      <c r="H11" s="149">
        <v>10000</v>
      </c>
      <c r="I11" s="149">
        <f t="shared" si="0"/>
        <v>0</v>
      </c>
      <c r="J11" s="177" t="s">
        <v>45</v>
      </c>
    </row>
    <row r="12" spans="1:10" x14ac:dyDescent="0.25">
      <c r="A12" s="147" t="s">
        <v>372</v>
      </c>
      <c r="B12" s="149">
        <v>7</v>
      </c>
      <c r="C12" s="149"/>
      <c r="D12" s="149"/>
      <c r="E12" s="149">
        <f>'MAY 21'!I12:I24</f>
        <v>1000</v>
      </c>
      <c r="F12" s="149">
        <v>2500</v>
      </c>
      <c r="G12" s="149">
        <f t="shared" si="1"/>
        <v>3500</v>
      </c>
      <c r="H12" s="149">
        <f>200+600+1700</f>
        <v>2500</v>
      </c>
      <c r="I12" s="149">
        <f t="shared" si="0"/>
        <v>1000</v>
      </c>
      <c r="J12" s="177"/>
    </row>
    <row r="13" spans="1:10" x14ac:dyDescent="0.25">
      <c r="A13" s="147" t="s">
        <v>109</v>
      </c>
      <c r="B13" s="149">
        <v>8</v>
      </c>
      <c r="C13" s="149"/>
      <c r="D13" s="149"/>
      <c r="E13" s="149">
        <f>'MAY 21'!I13:I25</f>
        <v>0</v>
      </c>
      <c r="F13" s="149"/>
      <c r="G13" s="149">
        <f t="shared" si="1"/>
        <v>0</v>
      </c>
      <c r="H13" s="149"/>
      <c r="I13" s="149">
        <f t="shared" si="0"/>
        <v>0</v>
      </c>
      <c r="J13" s="177" t="s">
        <v>45</v>
      </c>
    </row>
    <row r="14" spans="1:10" x14ac:dyDescent="0.25">
      <c r="A14" s="147" t="s">
        <v>199</v>
      </c>
      <c r="B14" s="149">
        <v>9</v>
      </c>
      <c r="C14" s="149"/>
      <c r="D14" s="149"/>
      <c r="E14" s="149">
        <f>'MAY 21'!I14:I26</f>
        <v>0</v>
      </c>
      <c r="F14" s="149">
        <v>10000</v>
      </c>
      <c r="G14" s="149">
        <f t="shared" si="1"/>
        <v>10000</v>
      </c>
      <c r="H14" s="149">
        <v>10000</v>
      </c>
      <c r="I14" s="149">
        <f>G14-H14</f>
        <v>0</v>
      </c>
      <c r="J14" s="177" t="s">
        <v>45</v>
      </c>
    </row>
    <row r="15" spans="1:10" x14ac:dyDescent="0.25">
      <c r="A15" s="188" t="s">
        <v>219</v>
      </c>
      <c r="B15" s="149">
        <v>10</v>
      </c>
      <c r="C15" s="149"/>
      <c r="D15" s="149"/>
      <c r="E15" s="149">
        <f>'MAY 21'!I15:I27</f>
        <v>0</v>
      </c>
      <c r="F15" s="149"/>
      <c r="G15" s="149">
        <f t="shared" si="1"/>
        <v>0</v>
      </c>
      <c r="H15" s="149"/>
      <c r="I15" s="149">
        <f>G15-H15</f>
        <v>0</v>
      </c>
      <c r="J15" s="177"/>
    </row>
    <row r="16" spans="1:10" x14ac:dyDescent="0.25">
      <c r="A16" s="147"/>
      <c r="B16" s="149">
        <v>11</v>
      </c>
      <c r="C16" s="149"/>
      <c r="D16" s="149"/>
      <c r="E16" s="149">
        <f>'MAY 21'!I16:I28</f>
        <v>0</v>
      </c>
      <c r="F16" s="149"/>
      <c r="G16" s="149">
        <f t="shared" si="1"/>
        <v>0</v>
      </c>
      <c r="H16" s="149"/>
      <c r="I16" s="149">
        <f>G16-H16</f>
        <v>0</v>
      </c>
      <c r="J16" s="177"/>
    </row>
    <row r="17" spans="1:10" x14ac:dyDescent="0.25">
      <c r="A17" s="147"/>
      <c r="B17" s="149">
        <v>12</v>
      </c>
      <c r="C17" s="149"/>
      <c r="D17" s="149"/>
      <c r="E17" s="149">
        <f>'MAY 21'!I17:I29</f>
        <v>0</v>
      </c>
      <c r="F17" s="149"/>
      <c r="G17" s="149">
        <f t="shared" si="1"/>
        <v>0</v>
      </c>
      <c r="H17" s="149"/>
      <c r="I17" s="149">
        <f>G17-H17</f>
        <v>0</v>
      </c>
      <c r="J17" s="177"/>
    </row>
    <row r="18" spans="1:10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'MAY 21'!I18:I30</f>
        <v>4400</v>
      </c>
      <c r="F18" s="178">
        <f>SUM(F6:F17)</f>
        <v>65000</v>
      </c>
      <c r="G18" s="149">
        <f>C18+D18+F18+E18</f>
        <v>69400</v>
      </c>
      <c r="H18" s="149">
        <f>SUM(H6:H17)</f>
        <v>65000</v>
      </c>
      <c r="I18" s="178">
        <f>SUM(I6:I17)</f>
        <v>4400</v>
      </c>
      <c r="J18" s="177"/>
    </row>
    <row r="19" spans="1:10" x14ac:dyDescent="0.25">
      <c r="A19" s="152"/>
      <c r="B19" s="179"/>
      <c r="C19" s="179"/>
      <c r="D19" s="179"/>
      <c r="E19" s="149">
        <f>'OCTOBER 20'!I19:I30</f>
        <v>0</v>
      </c>
      <c r="F19" s="179"/>
      <c r="G19" s="179"/>
      <c r="H19" s="149"/>
      <c r="I19" s="179"/>
      <c r="J19" s="177"/>
    </row>
    <row r="20" spans="1:10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</row>
    <row r="21" spans="1:10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</row>
    <row r="22" spans="1:10" x14ac:dyDescent="0.25">
      <c r="A22" s="148" t="s">
        <v>246</v>
      </c>
      <c r="B22" s="149">
        <f>F18</f>
        <v>65000</v>
      </c>
      <c r="C22" s="149"/>
      <c r="D22" s="149"/>
      <c r="E22" s="181" t="s">
        <v>246</v>
      </c>
      <c r="F22" s="181">
        <f>H18</f>
        <v>65000</v>
      </c>
      <c r="G22" s="149"/>
      <c r="H22" s="149"/>
      <c r="I22" s="146"/>
      <c r="J22" s="2"/>
    </row>
    <row r="23" spans="1:10" x14ac:dyDescent="0.25">
      <c r="A23" s="148" t="s">
        <v>189</v>
      </c>
      <c r="B23" s="149">
        <f>'MAY 21'!D36</f>
        <v>-2455</v>
      </c>
      <c r="C23" s="149"/>
      <c r="D23" s="149"/>
      <c r="E23" s="181" t="s">
        <v>189</v>
      </c>
      <c r="F23" s="149">
        <f>'MAY 21'!H36</f>
        <v>-6855</v>
      </c>
      <c r="G23" s="149"/>
      <c r="H23" s="149"/>
      <c r="I23" s="146"/>
      <c r="J23" s="2"/>
    </row>
    <row r="24" spans="1:10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</row>
    <row r="25" spans="1:10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</row>
    <row r="26" spans="1:10" x14ac:dyDescent="0.25">
      <c r="A26" s="148" t="s">
        <v>124</v>
      </c>
      <c r="B26" s="184">
        <v>0.08</v>
      </c>
      <c r="C26" s="149">
        <f>B22*B26</f>
        <v>5200</v>
      </c>
      <c r="D26" s="149"/>
      <c r="E26" s="181" t="s">
        <v>239</v>
      </c>
      <c r="F26" s="184">
        <v>0.08</v>
      </c>
      <c r="G26" s="149">
        <f>C26</f>
        <v>5200</v>
      </c>
      <c r="H26" s="149"/>
      <c r="I26" s="146"/>
      <c r="J26" s="2"/>
    </row>
    <row r="27" spans="1:10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</row>
    <row r="28" spans="1:10" x14ac:dyDescent="0.25">
      <c r="A28" s="148" t="s">
        <v>200</v>
      </c>
      <c r="B28" s="2"/>
      <c r="C28" s="149">
        <f>F6+F9+F10+F11+F13+F7+F14</f>
        <v>62500</v>
      </c>
      <c r="D28" s="149"/>
      <c r="E28" s="148" t="s">
        <v>200</v>
      </c>
      <c r="F28" s="2"/>
      <c r="G28" s="149">
        <f>F6+F9+F10+F11+F13+F7+F14</f>
        <v>62500</v>
      </c>
      <c r="H28" s="149"/>
      <c r="I28" s="146"/>
      <c r="J28" s="185"/>
    </row>
    <row r="29" spans="1:10" x14ac:dyDescent="0.25">
      <c r="A29" s="153" t="s">
        <v>133</v>
      </c>
      <c r="B29" s="149"/>
      <c r="C29" s="181"/>
      <c r="D29" s="149"/>
      <c r="E29" s="153" t="s">
        <v>133</v>
      </c>
      <c r="F29" s="149"/>
      <c r="G29" s="181"/>
      <c r="H29" s="149"/>
      <c r="I29" s="146"/>
      <c r="J29" s="185"/>
    </row>
    <row r="30" spans="1:10" x14ac:dyDescent="0.25">
      <c r="A30" s="186"/>
      <c r="B30" s="2"/>
      <c r="C30" s="149"/>
      <c r="D30" s="149"/>
      <c r="E30" s="186"/>
      <c r="F30" s="2"/>
      <c r="G30" s="149"/>
      <c r="H30" s="149"/>
      <c r="I30" s="146"/>
      <c r="J30" s="185"/>
    </row>
    <row r="31" spans="1:10" x14ac:dyDescent="0.25">
      <c r="A31" s="45"/>
      <c r="B31" s="155"/>
      <c r="C31" s="114"/>
      <c r="D31" s="114"/>
      <c r="E31" s="45"/>
      <c r="F31" s="155"/>
      <c r="G31" s="114"/>
      <c r="H31" s="149"/>
      <c r="I31" s="189"/>
      <c r="J31" s="185"/>
    </row>
    <row r="32" spans="1:10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</row>
    <row r="33" spans="1:10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</row>
    <row r="34" spans="1:10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</row>
    <row r="35" spans="1:10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</row>
    <row r="36" spans="1:10" x14ac:dyDescent="0.25">
      <c r="A36" s="151" t="s">
        <v>11</v>
      </c>
      <c r="B36" s="178">
        <f>B22+B23+B24+B25-C26</f>
        <v>57345</v>
      </c>
      <c r="C36" s="178">
        <f>SUM(C28:C35)</f>
        <v>62500</v>
      </c>
      <c r="D36" s="178">
        <f>B36-C36</f>
        <v>-5155</v>
      </c>
      <c r="E36" s="178" t="s">
        <v>11</v>
      </c>
      <c r="F36" s="178">
        <f>F22+F23+F24+F25-G26</f>
        <v>52945</v>
      </c>
      <c r="G36" s="178">
        <f>SUM(G28:G35)</f>
        <v>62500</v>
      </c>
      <c r="H36" s="178">
        <f>F36-G36</f>
        <v>-9555</v>
      </c>
      <c r="I36" s="146"/>
      <c r="J36" s="185"/>
    </row>
    <row r="37" spans="1:10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</row>
    <row r="38" spans="1:10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G29" sqref="G29"/>
    </sheetView>
  </sheetViews>
  <sheetFormatPr defaultRowHeight="15" x14ac:dyDescent="0.25"/>
  <cols>
    <col min="1" max="1" width="15.710937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.75" x14ac:dyDescent="0.3">
      <c r="A2" s="2"/>
      <c r="B2" s="156" t="s">
        <v>291</v>
      </c>
      <c r="C2" s="156"/>
      <c r="D2" s="156"/>
      <c r="E2" s="157"/>
      <c r="F2" s="157"/>
      <c r="G2" s="157"/>
      <c r="H2" s="104"/>
      <c r="I2" s="2"/>
      <c r="J2" s="2"/>
    </row>
    <row r="3" spans="1:10" ht="18.75" x14ac:dyDescent="0.3">
      <c r="A3" s="104"/>
      <c r="B3" s="156"/>
      <c r="C3" s="156"/>
      <c r="D3" s="159" t="s">
        <v>225</v>
      </c>
      <c r="E3" s="157"/>
      <c r="F3" s="2"/>
      <c r="G3" s="157"/>
      <c r="H3" s="104"/>
      <c r="I3" s="2"/>
      <c r="J3" s="2"/>
    </row>
    <row r="4" spans="1:10" ht="18.75" x14ac:dyDescent="0.3">
      <c r="A4" s="107"/>
      <c r="B4" s="160" t="s">
        <v>383</v>
      </c>
      <c r="C4" s="160"/>
      <c r="D4" s="160"/>
      <c r="E4" s="157"/>
      <c r="F4" s="157"/>
      <c r="G4" s="161"/>
      <c r="H4" s="104"/>
      <c r="I4" s="2"/>
      <c r="J4" s="2"/>
    </row>
    <row r="5" spans="1:10" x14ac:dyDescent="0.25">
      <c r="A5" s="162" t="s">
        <v>3</v>
      </c>
      <c r="B5" s="171" t="s">
        <v>4</v>
      </c>
      <c r="C5" s="171" t="s">
        <v>301</v>
      </c>
      <c r="D5" s="171" t="s">
        <v>300</v>
      </c>
      <c r="E5" s="172" t="s">
        <v>7</v>
      </c>
      <c r="F5" s="172" t="s">
        <v>9</v>
      </c>
      <c r="G5" s="173" t="s">
        <v>10</v>
      </c>
      <c r="H5" s="173" t="s">
        <v>72</v>
      </c>
      <c r="I5" s="173" t="s">
        <v>216</v>
      </c>
      <c r="J5" s="177"/>
    </row>
    <row r="6" spans="1:10" x14ac:dyDescent="0.25">
      <c r="A6" s="147" t="s">
        <v>109</v>
      </c>
      <c r="B6" s="149">
        <v>1</v>
      </c>
      <c r="C6" s="149"/>
      <c r="D6" s="149">
        <f>'AUG 20'!I6:I18</f>
        <v>0</v>
      </c>
      <c r="E6" s="149">
        <f>'MAY 21'!I6:I18</f>
        <v>0</v>
      </c>
      <c r="F6" s="149">
        <v>12000</v>
      </c>
      <c r="G6" s="149">
        <f>C6+D6+F6+E6</f>
        <v>12000</v>
      </c>
      <c r="H6" s="149">
        <v>12000</v>
      </c>
      <c r="I6" s="149">
        <f t="shared" ref="I6:I13" si="0">G6-H6</f>
        <v>0</v>
      </c>
      <c r="J6" s="177" t="s">
        <v>45</v>
      </c>
    </row>
    <row r="7" spans="1:10" x14ac:dyDescent="0.25">
      <c r="A7" s="147" t="s">
        <v>130</v>
      </c>
      <c r="B7" s="149">
        <v>2</v>
      </c>
      <c r="C7" s="149"/>
      <c r="D7" s="149"/>
      <c r="E7" s="149">
        <f>'MAY 21'!I7:I19</f>
        <v>0</v>
      </c>
      <c r="F7" s="149">
        <v>10000</v>
      </c>
      <c r="G7" s="149">
        <f t="shared" ref="G7:G17" si="1">C7+D7+F7+E7</f>
        <v>10000</v>
      </c>
      <c r="H7" s="149">
        <v>10000</v>
      </c>
      <c r="I7" s="149">
        <f t="shared" si="0"/>
        <v>0</v>
      </c>
      <c r="J7" s="177" t="s">
        <v>45</v>
      </c>
    </row>
    <row r="8" spans="1:10" x14ac:dyDescent="0.25">
      <c r="A8" s="2" t="s">
        <v>46</v>
      </c>
      <c r="B8" s="149">
        <v>3</v>
      </c>
      <c r="C8" s="149"/>
      <c r="D8" s="149"/>
      <c r="E8" s="149">
        <f>'MAY 21'!I8:I20</f>
        <v>3400</v>
      </c>
      <c r="F8" s="149"/>
      <c r="G8" s="149">
        <f t="shared" si="1"/>
        <v>3400</v>
      </c>
      <c r="H8" s="149">
        <v>2500</v>
      </c>
      <c r="I8" s="149">
        <f t="shared" si="0"/>
        <v>900</v>
      </c>
      <c r="J8" s="177"/>
    </row>
    <row r="9" spans="1:10" x14ac:dyDescent="0.25">
      <c r="A9" s="147" t="s">
        <v>109</v>
      </c>
      <c r="B9" s="149">
        <v>4</v>
      </c>
      <c r="C9" s="149"/>
      <c r="D9" s="149"/>
      <c r="E9" s="149">
        <f>'MAY 21'!I9:I21</f>
        <v>0</v>
      </c>
      <c r="F9" s="149">
        <v>12000</v>
      </c>
      <c r="G9" s="149">
        <f t="shared" si="1"/>
        <v>12000</v>
      </c>
      <c r="H9" s="149">
        <v>12000</v>
      </c>
      <c r="I9" s="149">
        <f t="shared" si="0"/>
        <v>0</v>
      </c>
      <c r="J9" s="177" t="s">
        <v>45</v>
      </c>
    </row>
    <row r="10" spans="1:10" x14ac:dyDescent="0.25">
      <c r="A10" s="147" t="s">
        <v>194</v>
      </c>
      <c r="B10" s="149">
        <v>5</v>
      </c>
      <c r="C10" s="149"/>
      <c r="D10" s="149"/>
      <c r="E10" s="149">
        <f>'MAY 21'!I10:I22</f>
        <v>0</v>
      </c>
      <c r="F10" s="149">
        <v>8500</v>
      </c>
      <c r="G10" s="149">
        <f t="shared" si="1"/>
        <v>8500</v>
      </c>
      <c r="H10" s="149">
        <v>8500</v>
      </c>
      <c r="I10" s="149">
        <f t="shared" si="0"/>
        <v>0</v>
      </c>
      <c r="J10" s="177" t="s">
        <v>45</v>
      </c>
    </row>
    <row r="11" spans="1:10" x14ac:dyDescent="0.25">
      <c r="A11" s="147" t="s">
        <v>167</v>
      </c>
      <c r="B11" s="149">
        <v>6</v>
      </c>
      <c r="C11" s="149"/>
      <c r="D11" s="149"/>
      <c r="E11" s="149">
        <f>'MAY 21'!I11:I23</f>
        <v>0</v>
      </c>
      <c r="F11" s="149">
        <v>10000</v>
      </c>
      <c r="G11" s="149">
        <f t="shared" si="1"/>
        <v>10000</v>
      </c>
      <c r="H11" s="149">
        <v>10000</v>
      </c>
      <c r="I11" s="149">
        <f t="shared" si="0"/>
        <v>0</v>
      </c>
      <c r="J11" s="177" t="s">
        <v>45</v>
      </c>
    </row>
    <row r="12" spans="1:10" x14ac:dyDescent="0.25">
      <c r="A12" s="147" t="s">
        <v>372</v>
      </c>
      <c r="B12" s="149">
        <v>7</v>
      </c>
      <c r="C12" s="149"/>
      <c r="D12" s="149"/>
      <c r="E12" s="149">
        <f>'MAY 21'!I12:I24</f>
        <v>1000</v>
      </c>
      <c r="F12" s="149">
        <v>2500</v>
      </c>
      <c r="G12" s="149">
        <f t="shared" si="1"/>
        <v>3500</v>
      </c>
      <c r="H12" s="149">
        <f>200+600+1700</f>
        <v>2500</v>
      </c>
      <c r="I12" s="149">
        <f t="shared" si="0"/>
        <v>1000</v>
      </c>
      <c r="J12" s="177"/>
    </row>
    <row r="13" spans="1:10" x14ac:dyDescent="0.25">
      <c r="A13" s="147" t="s">
        <v>109</v>
      </c>
      <c r="B13" s="149">
        <v>8</v>
      </c>
      <c r="C13" s="149"/>
      <c r="D13" s="149"/>
      <c r="E13" s="149">
        <f>'MAY 21'!I13:I25</f>
        <v>0</v>
      </c>
      <c r="F13" s="149"/>
      <c r="G13" s="149">
        <f t="shared" si="1"/>
        <v>0</v>
      </c>
      <c r="H13" s="149"/>
      <c r="I13" s="149">
        <f t="shared" si="0"/>
        <v>0</v>
      </c>
      <c r="J13" s="177" t="s">
        <v>45</v>
      </c>
    </row>
    <row r="14" spans="1:10" x14ac:dyDescent="0.25">
      <c r="A14" s="147" t="s">
        <v>199</v>
      </c>
      <c r="B14" s="149">
        <v>9</v>
      </c>
      <c r="C14" s="149"/>
      <c r="D14" s="149"/>
      <c r="E14" s="149">
        <f>'MAY 21'!I14:I26</f>
        <v>0</v>
      </c>
      <c r="F14" s="149">
        <v>10000</v>
      </c>
      <c r="G14" s="149">
        <f t="shared" si="1"/>
        <v>10000</v>
      </c>
      <c r="H14" s="149">
        <v>10000</v>
      </c>
      <c r="I14" s="149">
        <f>G14-H14</f>
        <v>0</v>
      </c>
      <c r="J14" s="177" t="s">
        <v>45</v>
      </c>
    </row>
    <row r="15" spans="1:10" x14ac:dyDescent="0.25">
      <c r="A15" s="188" t="s">
        <v>219</v>
      </c>
      <c r="B15" s="149">
        <v>10</v>
      </c>
      <c r="C15" s="149"/>
      <c r="D15" s="149"/>
      <c r="E15" s="149">
        <f>'MAY 21'!I15:I27</f>
        <v>0</v>
      </c>
      <c r="F15" s="149"/>
      <c r="G15" s="149">
        <f t="shared" si="1"/>
        <v>0</v>
      </c>
      <c r="H15" s="149"/>
      <c r="I15" s="149">
        <f>G15-H15</f>
        <v>0</v>
      </c>
      <c r="J15" s="177"/>
    </row>
    <row r="16" spans="1:10" x14ac:dyDescent="0.25">
      <c r="A16" s="147"/>
      <c r="B16" s="149">
        <v>11</v>
      </c>
      <c r="C16" s="149"/>
      <c r="D16" s="149"/>
      <c r="E16" s="149">
        <f>'MAY 21'!I16:I28</f>
        <v>0</v>
      </c>
      <c r="F16" s="149"/>
      <c r="G16" s="149">
        <f t="shared" si="1"/>
        <v>0</v>
      </c>
      <c r="H16" s="149"/>
      <c r="I16" s="149">
        <f>G16-H16</f>
        <v>0</v>
      </c>
      <c r="J16" s="177"/>
    </row>
    <row r="17" spans="1:10" x14ac:dyDescent="0.25">
      <c r="A17" s="147"/>
      <c r="B17" s="149">
        <v>12</v>
      </c>
      <c r="C17" s="149"/>
      <c r="D17" s="149"/>
      <c r="E17" s="149">
        <f>'MAY 21'!I17:I29</f>
        <v>0</v>
      </c>
      <c r="F17" s="149"/>
      <c r="G17" s="149">
        <f t="shared" si="1"/>
        <v>0</v>
      </c>
      <c r="H17" s="149"/>
      <c r="I17" s="149">
        <f>G17-H17</f>
        <v>0</v>
      </c>
      <c r="J17" s="177"/>
    </row>
    <row r="18" spans="1:10" x14ac:dyDescent="0.25">
      <c r="A18" s="150" t="s">
        <v>11</v>
      </c>
      <c r="B18" s="149"/>
      <c r="C18" s="149">
        <f>SUM(C15:C17)</f>
        <v>0</v>
      </c>
      <c r="D18" s="149">
        <f>SUM(D15:D17)</f>
        <v>0</v>
      </c>
      <c r="E18" s="149">
        <f>'MAY 21'!I18:I30</f>
        <v>4400</v>
      </c>
      <c r="F18" s="178">
        <f>SUM(F6:F17)</f>
        <v>65000</v>
      </c>
      <c r="G18" s="149">
        <f>C18+D18+F18+E18</f>
        <v>69400</v>
      </c>
      <c r="H18" s="149">
        <f>SUM(H6:H17)</f>
        <v>67500</v>
      </c>
      <c r="I18" s="178">
        <f>SUM(I6:I17)</f>
        <v>1900</v>
      </c>
      <c r="J18" s="177"/>
    </row>
    <row r="19" spans="1:10" x14ac:dyDescent="0.25">
      <c r="A19" s="152"/>
      <c r="B19" s="179"/>
      <c r="C19" s="179"/>
      <c r="D19" s="179"/>
      <c r="E19" s="149">
        <f>'OCTOBER 20'!I19:I30</f>
        <v>0</v>
      </c>
      <c r="F19" s="179"/>
      <c r="G19" s="179"/>
      <c r="H19" s="149"/>
      <c r="I19" s="179"/>
      <c r="J19" s="177"/>
    </row>
    <row r="20" spans="1:10" ht="18.75" x14ac:dyDescent="0.3">
      <c r="A20" s="165" t="s">
        <v>119</v>
      </c>
      <c r="B20" s="177"/>
      <c r="C20" s="2"/>
      <c r="D20" s="2"/>
      <c r="E20" s="2"/>
      <c r="F20" s="2"/>
      <c r="G20" s="2"/>
      <c r="H20" s="2"/>
      <c r="I20" s="2"/>
      <c r="J20" s="177"/>
    </row>
    <row r="21" spans="1:10" x14ac:dyDescent="0.25">
      <c r="A21" s="140" t="s">
        <v>120</v>
      </c>
      <c r="B21" s="168" t="s">
        <v>121</v>
      </c>
      <c r="C21" s="168" t="s">
        <v>122</v>
      </c>
      <c r="D21" s="168" t="s">
        <v>82</v>
      </c>
      <c r="E21" s="169" t="s">
        <v>237</v>
      </c>
      <c r="F21" s="169" t="s">
        <v>238</v>
      </c>
      <c r="G21" s="169" t="s">
        <v>122</v>
      </c>
      <c r="H21" s="169" t="s">
        <v>216</v>
      </c>
      <c r="I21" s="146"/>
      <c r="J21" s="2"/>
    </row>
    <row r="22" spans="1:10" x14ac:dyDescent="0.25">
      <c r="A22" s="148" t="s">
        <v>251</v>
      </c>
      <c r="B22" s="149">
        <f>F18</f>
        <v>65000</v>
      </c>
      <c r="C22" s="149"/>
      <c r="D22" s="149"/>
      <c r="E22" s="181" t="s">
        <v>251</v>
      </c>
      <c r="F22" s="181">
        <f>H18</f>
        <v>67500</v>
      </c>
      <c r="G22" s="149"/>
      <c r="H22" s="149"/>
      <c r="I22" s="146"/>
      <c r="J22" s="2"/>
    </row>
    <row r="23" spans="1:10" x14ac:dyDescent="0.25">
      <c r="A23" s="148" t="s">
        <v>189</v>
      </c>
      <c r="B23" s="149">
        <f>'JUNE 21'!D36</f>
        <v>-5155</v>
      </c>
      <c r="C23" s="149"/>
      <c r="D23" s="149"/>
      <c r="E23" s="181" t="s">
        <v>189</v>
      </c>
      <c r="F23" s="149">
        <f>'JUNE 21'!H36</f>
        <v>-9555</v>
      </c>
      <c r="G23" s="149"/>
      <c r="H23" s="149"/>
      <c r="I23" s="146"/>
      <c r="J23" s="2"/>
    </row>
    <row r="24" spans="1:10" x14ac:dyDescent="0.25">
      <c r="A24" s="148" t="s">
        <v>300</v>
      </c>
      <c r="B24" s="149"/>
      <c r="C24" s="149"/>
      <c r="D24" s="149"/>
      <c r="E24" s="148" t="s">
        <v>300</v>
      </c>
      <c r="F24" s="149"/>
      <c r="G24" s="149"/>
      <c r="H24" s="149"/>
      <c r="I24" s="146"/>
      <c r="J24" s="2"/>
    </row>
    <row r="25" spans="1:10" x14ac:dyDescent="0.25">
      <c r="A25" s="148" t="s">
        <v>301</v>
      </c>
      <c r="B25" s="149"/>
      <c r="C25" s="149"/>
      <c r="D25" s="149"/>
      <c r="E25" s="148" t="s">
        <v>301</v>
      </c>
      <c r="F25" s="149"/>
      <c r="G25" s="149"/>
      <c r="H25" s="149"/>
      <c r="I25" s="146"/>
      <c r="J25" s="2"/>
    </row>
    <row r="26" spans="1:10" x14ac:dyDescent="0.25">
      <c r="A26" s="148" t="s">
        <v>124</v>
      </c>
      <c r="B26" s="184">
        <v>0.08</v>
      </c>
      <c r="C26" s="149"/>
      <c r="D26" s="149"/>
      <c r="E26" s="181" t="s">
        <v>239</v>
      </c>
      <c r="F26" s="184">
        <v>0.08</v>
      </c>
      <c r="G26" s="149"/>
      <c r="H26" s="149"/>
      <c r="I26" s="146"/>
      <c r="J26" s="2"/>
    </row>
    <row r="27" spans="1:10" x14ac:dyDescent="0.25">
      <c r="A27" s="151" t="s">
        <v>125</v>
      </c>
      <c r="B27" s="178"/>
      <c r="C27" s="178"/>
      <c r="D27" s="178"/>
      <c r="E27" s="182" t="s">
        <v>125</v>
      </c>
      <c r="F27" s="178"/>
      <c r="G27" s="178"/>
      <c r="H27" s="178"/>
      <c r="I27" s="146"/>
      <c r="J27" s="2"/>
    </row>
    <row r="28" spans="1:10" x14ac:dyDescent="0.25">
      <c r="A28" s="148" t="s">
        <v>200</v>
      </c>
      <c r="B28" s="2"/>
      <c r="C28" s="149">
        <f>G28</f>
        <v>65000</v>
      </c>
      <c r="D28" s="149"/>
      <c r="E28" s="148" t="s">
        <v>200</v>
      </c>
      <c r="F28" s="2"/>
      <c r="G28" s="149">
        <f>F6+F9+F10+F11+F13+F7+F14+F12</f>
        <v>65000</v>
      </c>
      <c r="H28" s="149"/>
      <c r="I28" s="146"/>
      <c r="J28" s="185"/>
    </row>
    <row r="29" spans="1:10" x14ac:dyDescent="0.25">
      <c r="A29" s="153" t="s">
        <v>133</v>
      </c>
      <c r="B29" s="149"/>
      <c r="C29" s="181"/>
      <c r="D29" s="149"/>
      <c r="E29" s="153" t="s">
        <v>133</v>
      </c>
      <c r="F29" s="149"/>
      <c r="G29" s="181"/>
      <c r="H29" s="149"/>
      <c r="I29" s="146"/>
      <c r="J29" s="185"/>
    </row>
    <row r="30" spans="1:10" x14ac:dyDescent="0.25">
      <c r="A30" s="186"/>
      <c r="B30" s="2"/>
      <c r="C30" s="149"/>
      <c r="D30" s="149"/>
      <c r="E30" s="186"/>
      <c r="F30" s="2"/>
      <c r="G30" s="149"/>
      <c r="H30" s="149"/>
      <c r="I30" s="146"/>
      <c r="J30" s="185"/>
    </row>
    <row r="31" spans="1:10" x14ac:dyDescent="0.25">
      <c r="A31" s="45"/>
      <c r="B31" s="155"/>
      <c r="C31" s="114"/>
      <c r="D31" s="114"/>
      <c r="E31" s="45"/>
      <c r="F31" s="155"/>
      <c r="G31" s="114"/>
      <c r="H31" s="149"/>
      <c r="I31" s="189"/>
      <c r="J31" s="185"/>
    </row>
    <row r="32" spans="1:10" x14ac:dyDescent="0.25">
      <c r="A32" s="155"/>
      <c r="B32" s="149"/>
      <c r="C32" s="149"/>
      <c r="D32" s="149"/>
      <c r="E32" s="155"/>
      <c r="F32" s="149"/>
      <c r="G32" s="149"/>
      <c r="H32" s="149"/>
      <c r="I32" s="146"/>
      <c r="J32" s="2"/>
    </row>
    <row r="33" spans="1:10" x14ac:dyDescent="0.25">
      <c r="A33" s="155"/>
      <c r="B33" s="149"/>
      <c r="C33" s="149"/>
      <c r="D33" s="149"/>
      <c r="E33" s="155"/>
      <c r="F33" s="149"/>
      <c r="G33" s="149"/>
      <c r="H33" s="149"/>
      <c r="I33" s="146"/>
      <c r="J33" s="2"/>
    </row>
    <row r="34" spans="1:10" x14ac:dyDescent="0.25">
      <c r="A34" s="155"/>
      <c r="B34" s="149"/>
      <c r="C34" s="149"/>
      <c r="D34" s="149"/>
      <c r="E34" s="149"/>
      <c r="F34" s="149"/>
      <c r="G34" s="149"/>
      <c r="H34" s="149"/>
      <c r="I34" s="146"/>
      <c r="J34" s="2"/>
    </row>
    <row r="35" spans="1:10" x14ac:dyDescent="0.25">
      <c r="A35" s="155"/>
      <c r="B35" s="149"/>
      <c r="C35" s="181"/>
      <c r="D35" s="149"/>
      <c r="E35" s="149"/>
      <c r="F35" s="149"/>
      <c r="G35" s="181"/>
      <c r="H35" s="149"/>
      <c r="I35" s="146"/>
      <c r="J35" s="2"/>
    </row>
    <row r="36" spans="1:10" x14ac:dyDescent="0.25">
      <c r="A36" s="151" t="s">
        <v>11</v>
      </c>
      <c r="B36" s="178">
        <f>B22+B23+B24+B25-C26</f>
        <v>59845</v>
      </c>
      <c r="C36" s="178">
        <f>SUM(C28:C35)</f>
        <v>65000</v>
      </c>
      <c r="D36" s="178">
        <f>B36-C36</f>
        <v>-5155</v>
      </c>
      <c r="E36" s="178" t="s">
        <v>11</v>
      </c>
      <c r="F36" s="178">
        <f>F22+F23+F24+F25-G26</f>
        <v>57945</v>
      </c>
      <c r="G36" s="178">
        <f>SUM(G28:G35)</f>
        <v>65000</v>
      </c>
      <c r="H36" s="178">
        <f>F36-G36</f>
        <v>-7055</v>
      </c>
      <c r="I36" s="146"/>
      <c r="J36" s="2"/>
    </row>
    <row r="37" spans="1:10" x14ac:dyDescent="0.25">
      <c r="A37" s="137"/>
      <c r="B37" s="137"/>
      <c r="C37" s="137" t="s">
        <v>71</v>
      </c>
      <c r="D37" s="137"/>
      <c r="E37" s="137"/>
      <c r="F37" s="137"/>
      <c r="G37" s="96"/>
      <c r="H37" s="137"/>
      <c r="I37" s="137"/>
      <c r="J37" s="2"/>
    </row>
    <row r="38" spans="1:10" x14ac:dyDescent="0.25">
      <c r="A38" s="2" t="s">
        <v>32</v>
      </c>
      <c r="B38" s="2"/>
      <c r="C38" s="2" t="s">
        <v>33</v>
      </c>
      <c r="D38" s="2"/>
      <c r="E38" s="2"/>
      <c r="F38" s="2" t="s">
        <v>249</v>
      </c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 t="s">
        <v>305</v>
      </c>
      <c r="B40" s="2"/>
      <c r="C40" s="2" t="s">
        <v>48</v>
      </c>
      <c r="D40" s="2"/>
      <c r="E40" s="2"/>
      <c r="F40" s="2" t="s">
        <v>250</v>
      </c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L30"/>
    </sheetView>
  </sheetViews>
  <sheetFormatPr defaultRowHeight="15" x14ac:dyDescent="0.25"/>
  <cols>
    <col min="1" max="1" width="11.28515625" customWidth="1"/>
    <col min="4" max="4" width="11.140625" customWidth="1"/>
    <col min="10" max="10" width="10.7109375" style="2" customWidth="1"/>
    <col min="12" max="12" width="11.42578125" customWidth="1"/>
  </cols>
  <sheetData>
    <row r="1" spans="1:12" ht="29.25" x14ac:dyDescent="0.45">
      <c r="A1" s="2"/>
      <c r="B1" s="42" t="s">
        <v>47</v>
      </c>
      <c r="C1" s="43"/>
      <c r="D1" s="43"/>
      <c r="E1" s="43"/>
      <c r="F1" s="43"/>
      <c r="G1" s="2"/>
      <c r="H1" s="2"/>
      <c r="I1" s="2"/>
      <c r="K1" s="2"/>
    </row>
    <row r="2" spans="1:12" ht="21" x14ac:dyDescent="0.25">
      <c r="A2" s="12"/>
      <c r="B2" s="3" t="s">
        <v>1</v>
      </c>
      <c r="C2" s="3"/>
      <c r="D2" s="3"/>
      <c r="E2" s="12"/>
      <c r="F2" s="12"/>
      <c r="G2" s="2"/>
      <c r="H2" s="2"/>
      <c r="I2" s="2"/>
      <c r="K2" s="2"/>
    </row>
    <row r="3" spans="1:12" ht="21" x14ac:dyDescent="0.25">
      <c r="A3" s="35"/>
      <c r="B3" s="35"/>
      <c r="C3" s="36"/>
      <c r="D3" s="36"/>
      <c r="E3" s="37" t="s">
        <v>73</v>
      </c>
      <c r="F3" s="36"/>
      <c r="G3" s="36"/>
      <c r="H3" s="36"/>
      <c r="I3" s="38"/>
      <c r="J3" s="38"/>
      <c r="K3" s="2"/>
    </row>
    <row r="4" spans="1:12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5" t="s">
        <v>61</v>
      </c>
      <c r="J4" s="45" t="s">
        <v>11</v>
      </c>
      <c r="K4" s="5" t="s">
        <v>72</v>
      </c>
      <c r="L4" s="5" t="s">
        <v>36</v>
      </c>
    </row>
    <row r="5" spans="1:12" x14ac:dyDescent="0.25">
      <c r="A5" s="6" t="s">
        <v>14</v>
      </c>
      <c r="B5" s="7">
        <v>1</v>
      </c>
      <c r="C5" s="9"/>
      <c r="D5" s="9"/>
      <c r="E5" s="10"/>
      <c r="F5" s="11"/>
      <c r="G5" s="9">
        <v>9000</v>
      </c>
      <c r="H5" s="9">
        <v>9000</v>
      </c>
      <c r="I5" s="45">
        <v>500</v>
      </c>
      <c r="J5" s="54">
        <f>H5+I5</f>
        <v>9500</v>
      </c>
      <c r="K5" s="45">
        <v>0</v>
      </c>
      <c r="L5" s="54">
        <f>J5-K5</f>
        <v>9500</v>
      </c>
    </row>
    <row r="6" spans="1:12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45">
        <v>500</v>
      </c>
      <c r="J6" s="54">
        <f t="shared" ref="J6:J18" si="0">H6+I6</f>
        <v>9500</v>
      </c>
      <c r="K6" s="45">
        <v>0</v>
      </c>
      <c r="L6" s="54">
        <f t="shared" ref="L6:L18" si="1">J6-K6</f>
        <v>9500</v>
      </c>
    </row>
    <row r="7" spans="1:12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45">
        <v>500</v>
      </c>
      <c r="J7" s="54">
        <f t="shared" si="0"/>
        <v>8500</v>
      </c>
      <c r="K7" s="45">
        <v>0</v>
      </c>
      <c r="L7" s="54">
        <f t="shared" si="1"/>
        <v>8500</v>
      </c>
    </row>
    <row r="8" spans="1:12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45">
        <v>500</v>
      </c>
      <c r="J8" s="54">
        <f t="shared" si="0"/>
        <v>8500</v>
      </c>
      <c r="K8" s="45">
        <v>0</v>
      </c>
      <c r="L8" s="54">
        <f t="shared" si="1"/>
        <v>8500</v>
      </c>
    </row>
    <row r="9" spans="1:12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45">
        <v>500</v>
      </c>
      <c r="J9" s="54">
        <f t="shared" si="0"/>
        <v>8500</v>
      </c>
      <c r="K9" s="45">
        <v>0</v>
      </c>
      <c r="L9" s="54">
        <f t="shared" si="1"/>
        <v>8500</v>
      </c>
    </row>
    <row r="10" spans="1:12" x14ac:dyDescent="0.25">
      <c r="A10" s="6" t="s">
        <v>69</v>
      </c>
      <c r="B10" s="7"/>
      <c r="C10" s="9"/>
      <c r="D10" s="9"/>
      <c r="E10" s="10"/>
      <c r="F10" s="11"/>
      <c r="G10" s="9"/>
      <c r="H10" s="9"/>
      <c r="I10" s="45"/>
      <c r="J10" s="54">
        <f t="shared" si="0"/>
        <v>0</v>
      </c>
      <c r="K10" s="45">
        <v>0</v>
      </c>
      <c r="L10" s="54">
        <f t="shared" si="1"/>
        <v>0</v>
      </c>
    </row>
    <row r="11" spans="1:12" x14ac:dyDescent="0.25">
      <c r="A11" s="6" t="s">
        <v>60</v>
      </c>
      <c r="B11" s="7">
        <v>7</v>
      </c>
      <c r="C11" s="9"/>
      <c r="D11" s="9"/>
      <c r="E11" s="10"/>
      <c r="F11" s="11" t="s">
        <v>45</v>
      </c>
      <c r="G11" s="9">
        <v>2500</v>
      </c>
      <c r="H11" s="9">
        <v>2500</v>
      </c>
      <c r="I11" s="45">
        <v>300</v>
      </c>
      <c r="J11" s="54">
        <f t="shared" si="0"/>
        <v>2800</v>
      </c>
      <c r="K11" s="45">
        <v>0</v>
      </c>
      <c r="L11" s="54">
        <f t="shared" si="1"/>
        <v>2800</v>
      </c>
    </row>
    <row r="12" spans="1:12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45">
        <v>500</v>
      </c>
      <c r="J12" s="54">
        <f t="shared" si="0"/>
        <v>9500</v>
      </c>
      <c r="K12" s="45">
        <v>0</v>
      </c>
      <c r="L12" s="54">
        <f t="shared" si="1"/>
        <v>9500</v>
      </c>
    </row>
    <row r="13" spans="1:12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45">
        <v>500</v>
      </c>
      <c r="J13" s="54">
        <f t="shared" si="0"/>
        <v>9500</v>
      </c>
      <c r="K13" s="45">
        <v>9000</v>
      </c>
      <c r="L13" s="54">
        <f t="shared" si="1"/>
        <v>500</v>
      </c>
    </row>
    <row r="14" spans="1:12" x14ac:dyDescent="0.25">
      <c r="A14" s="6" t="s">
        <v>46</v>
      </c>
      <c r="B14" s="7">
        <v>10</v>
      </c>
      <c r="C14" s="9"/>
      <c r="D14" s="9"/>
      <c r="E14" s="10"/>
      <c r="F14" s="11"/>
      <c r="G14" s="9">
        <v>8500</v>
      </c>
      <c r="H14" s="9">
        <v>8500</v>
      </c>
      <c r="I14" s="45">
        <v>500</v>
      </c>
      <c r="J14" s="54">
        <f t="shared" si="0"/>
        <v>9000</v>
      </c>
      <c r="K14" s="45">
        <v>8000</v>
      </c>
      <c r="L14" s="54">
        <f t="shared" si="1"/>
        <v>1000</v>
      </c>
    </row>
    <row r="15" spans="1:12" x14ac:dyDescent="0.25">
      <c r="A15" s="6" t="s">
        <v>21</v>
      </c>
      <c r="B15" s="7">
        <v>11</v>
      </c>
      <c r="C15" s="9"/>
      <c r="D15" s="9"/>
      <c r="E15" s="10"/>
      <c r="F15" s="11"/>
      <c r="G15" s="9">
        <v>9000</v>
      </c>
      <c r="H15" s="9">
        <v>9000</v>
      </c>
      <c r="I15" s="45">
        <v>500</v>
      </c>
      <c r="J15" s="54">
        <f t="shared" si="0"/>
        <v>9500</v>
      </c>
      <c r="K15" s="45">
        <v>0</v>
      </c>
      <c r="L15" s="54">
        <f t="shared" si="1"/>
        <v>9500</v>
      </c>
    </row>
    <row r="16" spans="1:12" x14ac:dyDescent="0.25">
      <c r="A16" s="6"/>
      <c r="B16" s="7">
        <v>12</v>
      </c>
      <c r="C16" s="9"/>
      <c r="D16" s="9"/>
      <c r="E16" s="10"/>
      <c r="F16" s="11"/>
      <c r="G16" s="9"/>
      <c r="H16" s="9"/>
      <c r="I16" s="45"/>
      <c r="J16" s="54">
        <f t="shared" si="0"/>
        <v>0</v>
      </c>
      <c r="K16" s="45"/>
      <c r="L16" s="54">
        <f t="shared" si="1"/>
        <v>0</v>
      </c>
    </row>
    <row r="17" spans="1:12" x14ac:dyDescent="0.25">
      <c r="A17" s="6"/>
      <c r="B17" s="7"/>
      <c r="C17" s="9"/>
      <c r="D17" s="9"/>
      <c r="E17" s="10"/>
      <c r="F17" s="11"/>
      <c r="G17" s="9"/>
      <c r="H17" s="9"/>
      <c r="I17" s="45"/>
      <c r="J17" s="54">
        <f t="shared" si="0"/>
        <v>0</v>
      </c>
      <c r="K17" s="45"/>
      <c r="L17" s="54">
        <f t="shared" si="1"/>
        <v>0</v>
      </c>
    </row>
    <row r="18" spans="1:12" x14ac:dyDescent="0.25">
      <c r="A18" s="14"/>
      <c r="B18" s="15"/>
      <c r="C18" s="16">
        <v>0</v>
      </c>
      <c r="D18" s="16">
        <v>0</v>
      </c>
      <c r="E18" s="17"/>
      <c r="F18" s="18"/>
      <c r="G18" s="18">
        <f>SUM(G5:G17)</f>
        <v>80000</v>
      </c>
      <c r="H18" s="18">
        <f>SUM(H5:H17)</f>
        <v>80000</v>
      </c>
      <c r="I18" s="45">
        <f>SUM(I5:I17)</f>
        <v>4800</v>
      </c>
      <c r="J18" s="54">
        <f t="shared" si="0"/>
        <v>84800</v>
      </c>
      <c r="K18" s="45">
        <f>SUM(K5:K17)</f>
        <v>17000</v>
      </c>
      <c r="L18" s="54">
        <f t="shared" si="1"/>
        <v>67800</v>
      </c>
    </row>
    <row r="19" spans="1:12" x14ac:dyDescent="0.25">
      <c r="A19" s="19" t="s">
        <v>23</v>
      </c>
      <c r="B19" s="2"/>
      <c r="C19" s="2"/>
      <c r="D19" s="2"/>
      <c r="E19" s="2"/>
      <c r="F19" s="2"/>
      <c r="G19" s="20"/>
      <c r="H19" s="20"/>
      <c r="I19" s="2"/>
      <c r="K19" s="2"/>
    </row>
    <row r="20" spans="1:12" x14ac:dyDescent="0.25">
      <c r="A20" s="13" t="s">
        <v>11</v>
      </c>
      <c r="B20" s="2"/>
      <c r="C20" s="2"/>
      <c r="D20" s="21">
        <v>17000</v>
      </c>
      <c r="E20" s="2"/>
      <c r="F20" s="2"/>
      <c r="G20" s="2"/>
      <c r="H20" s="2"/>
      <c r="I20" s="2"/>
      <c r="K20" s="2"/>
    </row>
    <row r="21" spans="1:12" ht="16.5" x14ac:dyDescent="0.35">
      <c r="A21" s="13" t="s">
        <v>25</v>
      </c>
      <c r="B21" s="13"/>
      <c r="C21" s="23"/>
      <c r="D21" s="24"/>
      <c r="E21" s="2"/>
      <c r="F21" s="2"/>
      <c r="G21" s="2"/>
      <c r="H21" s="2"/>
      <c r="I21" s="2"/>
      <c r="K21" s="2"/>
    </row>
    <row r="22" spans="1:12" x14ac:dyDescent="0.25">
      <c r="A22" s="25" t="s">
        <v>26</v>
      </c>
      <c r="B22" s="13"/>
      <c r="C22" s="23"/>
      <c r="D22" s="23"/>
      <c r="E22" s="2"/>
      <c r="F22" s="2"/>
      <c r="G22" s="26"/>
      <c r="H22" s="26"/>
      <c r="I22" s="2"/>
      <c r="K22" s="2"/>
    </row>
    <row r="23" spans="1:12" x14ac:dyDescent="0.25">
      <c r="A23" s="13" t="s">
        <v>27</v>
      </c>
      <c r="B23" s="13"/>
      <c r="C23" s="23"/>
      <c r="D23" s="27">
        <f>D20*E23</f>
        <v>1360</v>
      </c>
      <c r="E23" s="1">
        <v>0.08</v>
      </c>
      <c r="F23" s="2"/>
      <c r="G23" s="20"/>
      <c r="H23" s="20"/>
      <c r="I23" s="20"/>
      <c r="J23" s="20"/>
      <c r="K23" s="2"/>
    </row>
    <row r="24" spans="1:12" x14ac:dyDescent="0.25">
      <c r="A24" s="13" t="s">
        <v>28</v>
      </c>
      <c r="B24" s="13"/>
      <c r="C24" s="23"/>
      <c r="D24" s="27">
        <v>1100</v>
      </c>
      <c r="E24" s="2"/>
      <c r="F24" s="2"/>
      <c r="G24" s="20"/>
      <c r="H24" s="20"/>
      <c r="I24" s="20"/>
      <c r="J24" s="20"/>
      <c r="K24" s="2"/>
    </row>
    <row r="25" spans="1:12" x14ac:dyDescent="0.25">
      <c r="A25" s="13" t="s">
        <v>63</v>
      </c>
      <c r="B25" s="2"/>
      <c r="C25" s="2"/>
      <c r="D25" s="22">
        <f ca="1">SUM(D23:D26)</f>
        <v>19562104500</v>
      </c>
      <c r="E25" s="2"/>
      <c r="F25" s="13" t="s">
        <v>32</v>
      </c>
      <c r="G25" s="13"/>
      <c r="H25" s="13"/>
      <c r="I25" s="13" t="s">
        <v>34</v>
      </c>
      <c r="J25" s="13"/>
      <c r="K25" s="2"/>
    </row>
    <row r="26" spans="1:12" x14ac:dyDescent="0.25">
      <c r="A26" s="13"/>
      <c r="B26" s="2"/>
      <c r="C26" s="2"/>
      <c r="D26" s="27"/>
      <c r="E26" s="2"/>
      <c r="F26" s="13" t="s">
        <v>48</v>
      </c>
      <c r="G26" s="13"/>
      <c r="H26" s="13"/>
      <c r="I26" s="13" t="s">
        <v>39</v>
      </c>
      <c r="J26" s="13"/>
      <c r="K26" s="2"/>
    </row>
    <row r="27" spans="1:12" x14ac:dyDescent="0.25">
      <c r="A27" s="13" t="s">
        <v>36</v>
      </c>
      <c r="B27" s="13"/>
      <c r="C27" s="23"/>
      <c r="D27" s="28">
        <f ca="1">D20-D25</f>
        <v>-19562087500</v>
      </c>
      <c r="E27" s="2"/>
      <c r="F27" s="13" t="s">
        <v>41</v>
      </c>
      <c r="G27" s="13"/>
      <c r="H27" s="13"/>
      <c r="I27" s="13" t="s">
        <v>43</v>
      </c>
      <c r="J27" s="13"/>
      <c r="K27" s="2"/>
    </row>
    <row r="28" spans="1:12" x14ac:dyDescent="0.25">
      <c r="E28" s="2"/>
      <c r="F28" s="13"/>
      <c r="G28" s="13"/>
      <c r="H28" s="13"/>
      <c r="I28" s="13"/>
      <c r="J28" s="13"/>
      <c r="K28" s="2"/>
    </row>
    <row r="29" spans="1:12" ht="15.75" x14ac:dyDescent="0.25">
      <c r="A29" s="29"/>
      <c r="B29" s="13"/>
      <c r="C29" s="13"/>
      <c r="D29" s="22">
        <f>D20-D23</f>
        <v>15640</v>
      </c>
      <c r="E29" s="2"/>
      <c r="F29" s="13"/>
      <c r="G29" s="13"/>
      <c r="H29" s="13"/>
      <c r="I29" s="13" t="s">
        <v>67</v>
      </c>
      <c r="J29" s="13"/>
      <c r="K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K30" s="2"/>
    </row>
    <row r="31" spans="1:12" x14ac:dyDescent="0.25">
      <c r="A31" s="2"/>
      <c r="B31" s="2"/>
      <c r="C31" s="2"/>
      <c r="E31" s="2"/>
      <c r="F31" s="2"/>
      <c r="G31" s="2"/>
      <c r="H31" s="2"/>
      <c r="I31" s="2"/>
      <c r="K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K33" s="2"/>
    </row>
  </sheetData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F27" sqref="F27"/>
    </sheetView>
  </sheetViews>
  <sheetFormatPr defaultRowHeight="15" x14ac:dyDescent="0.25"/>
  <cols>
    <col min="1" max="1" width="10.85546875" customWidth="1"/>
    <col min="4" max="4" width="10.7109375" customWidth="1"/>
    <col min="10" max="10" width="10.7109375" customWidth="1"/>
    <col min="12" max="12" width="11.28515625" customWidth="1"/>
  </cols>
  <sheetData>
    <row r="1" spans="1:13" ht="29.25" x14ac:dyDescent="0.45">
      <c r="A1" s="2"/>
      <c r="B1" s="42" t="s">
        <v>47</v>
      </c>
      <c r="C1" s="43"/>
      <c r="D1" s="43"/>
      <c r="E1" s="43"/>
      <c r="F1" s="43"/>
      <c r="G1" s="2"/>
      <c r="H1" s="2"/>
      <c r="I1" s="2"/>
      <c r="J1" s="2"/>
      <c r="K1" s="2"/>
      <c r="L1" s="2"/>
      <c r="M1" s="2"/>
    </row>
    <row r="2" spans="1:13" ht="21" x14ac:dyDescent="0.25">
      <c r="A2" s="12"/>
      <c r="B2" s="3" t="s">
        <v>1</v>
      </c>
      <c r="C2" s="3"/>
      <c r="D2" s="3"/>
      <c r="E2" s="12"/>
      <c r="F2" s="12"/>
      <c r="G2" s="2"/>
      <c r="H2" s="2"/>
      <c r="I2" s="2"/>
      <c r="J2" s="2"/>
      <c r="K2" s="2"/>
      <c r="L2" s="2"/>
      <c r="M2" s="2"/>
    </row>
    <row r="3" spans="1:13" ht="21" x14ac:dyDescent="0.25">
      <c r="A3" s="35"/>
      <c r="B3" s="35"/>
      <c r="C3" s="36"/>
      <c r="D3" s="36"/>
      <c r="E3" s="37" t="s">
        <v>73</v>
      </c>
      <c r="F3" s="36"/>
      <c r="G3" s="36"/>
      <c r="H3" s="36"/>
      <c r="I3" s="38"/>
      <c r="J3" s="38"/>
      <c r="K3" s="2"/>
      <c r="L3" s="2"/>
      <c r="M3" s="2"/>
    </row>
    <row r="4" spans="1:13" x14ac:dyDescent="0.25">
      <c r="A4" s="4" t="s">
        <v>3</v>
      </c>
      <c r="B4" s="8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45" t="s">
        <v>61</v>
      </c>
      <c r="J4" s="45" t="s">
        <v>11</v>
      </c>
      <c r="K4" s="5" t="s">
        <v>72</v>
      </c>
      <c r="L4" s="5" t="s">
        <v>36</v>
      </c>
      <c r="M4" s="2"/>
    </row>
    <row r="5" spans="1:13" x14ac:dyDescent="0.25">
      <c r="A5" s="6" t="s">
        <v>14</v>
      </c>
      <c r="B5" s="7">
        <v>1</v>
      </c>
      <c r="C5" s="9"/>
      <c r="D5" s="9"/>
      <c r="E5" s="10"/>
      <c r="F5" s="11"/>
      <c r="G5" s="9">
        <v>9000</v>
      </c>
      <c r="H5" s="9">
        <v>9000</v>
      </c>
      <c r="I5" s="45">
        <v>500</v>
      </c>
      <c r="J5" s="54">
        <f>H5+I5</f>
        <v>9500</v>
      </c>
      <c r="K5" s="45">
        <v>9000</v>
      </c>
      <c r="L5" s="54">
        <f>J5-K5</f>
        <v>500</v>
      </c>
      <c r="M5" s="2" t="s">
        <v>45</v>
      </c>
    </row>
    <row r="6" spans="1:13" x14ac:dyDescent="0.25">
      <c r="A6" s="6" t="s">
        <v>14</v>
      </c>
      <c r="B6" s="7">
        <v>2</v>
      </c>
      <c r="C6" s="9"/>
      <c r="D6" s="9"/>
      <c r="E6" s="10"/>
      <c r="F6" s="11"/>
      <c r="G6" s="9">
        <v>9000</v>
      </c>
      <c r="H6" s="9">
        <v>9000</v>
      </c>
      <c r="I6" s="45">
        <v>500</v>
      </c>
      <c r="J6" s="54">
        <f t="shared" ref="J6:J18" si="0">H6+I6</f>
        <v>9500</v>
      </c>
      <c r="K6" s="45">
        <v>9000</v>
      </c>
      <c r="L6" s="54">
        <f t="shared" ref="L6:L18" si="1">J6-K6</f>
        <v>500</v>
      </c>
      <c r="M6" s="2" t="s">
        <v>45</v>
      </c>
    </row>
    <row r="7" spans="1:13" x14ac:dyDescent="0.25">
      <c r="A7" s="6" t="s">
        <v>15</v>
      </c>
      <c r="B7" s="7">
        <v>3</v>
      </c>
      <c r="C7" s="9"/>
      <c r="D7" s="9"/>
      <c r="E7" s="10"/>
      <c r="F7" s="11"/>
      <c r="G7" s="9">
        <v>8000</v>
      </c>
      <c r="H7" s="9">
        <v>8000</v>
      </c>
      <c r="I7" s="45">
        <v>500</v>
      </c>
      <c r="J7" s="54">
        <f t="shared" si="0"/>
        <v>8500</v>
      </c>
      <c r="K7" s="45">
        <v>0</v>
      </c>
      <c r="L7" s="54">
        <f t="shared" si="1"/>
        <v>8500</v>
      </c>
      <c r="M7" s="2"/>
    </row>
    <row r="8" spans="1:13" x14ac:dyDescent="0.25">
      <c r="A8" s="6" t="s">
        <v>16</v>
      </c>
      <c r="B8" s="7">
        <v>4</v>
      </c>
      <c r="C8" s="9"/>
      <c r="D8" s="9"/>
      <c r="E8" s="10"/>
      <c r="F8" s="11"/>
      <c r="G8" s="9">
        <v>8000</v>
      </c>
      <c r="H8" s="9">
        <v>8000</v>
      </c>
      <c r="I8" s="45">
        <v>500</v>
      </c>
      <c r="J8" s="54">
        <f t="shared" si="0"/>
        <v>8500</v>
      </c>
      <c r="K8" s="45">
        <v>8000</v>
      </c>
      <c r="L8" s="54">
        <f t="shared" si="1"/>
        <v>500</v>
      </c>
      <c r="M8" s="2"/>
    </row>
    <row r="9" spans="1:13" x14ac:dyDescent="0.25">
      <c r="A9" s="6" t="s">
        <v>17</v>
      </c>
      <c r="B9" s="7">
        <v>5</v>
      </c>
      <c r="C9" s="9"/>
      <c r="D9" s="9"/>
      <c r="E9" s="10"/>
      <c r="F9" s="11"/>
      <c r="G9" s="9">
        <v>8000</v>
      </c>
      <c r="H9" s="9">
        <v>8000</v>
      </c>
      <c r="I9" s="45">
        <v>500</v>
      </c>
      <c r="J9" s="54">
        <f t="shared" si="0"/>
        <v>8500</v>
      </c>
      <c r="K9" s="45">
        <v>0</v>
      </c>
      <c r="L9" s="54">
        <f t="shared" si="1"/>
        <v>8500</v>
      </c>
      <c r="M9" s="2"/>
    </row>
    <row r="10" spans="1:13" x14ac:dyDescent="0.25">
      <c r="A10" s="6" t="s">
        <v>69</v>
      </c>
      <c r="B10" s="7"/>
      <c r="C10" s="9"/>
      <c r="D10" s="9"/>
      <c r="E10" s="10"/>
      <c r="F10" s="11"/>
      <c r="G10" s="9"/>
      <c r="H10" s="9"/>
      <c r="I10" s="45"/>
      <c r="J10" s="54">
        <f t="shared" si="0"/>
        <v>0</v>
      </c>
      <c r="K10" s="45">
        <v>0</v>
      </c>
      <c r="L10" s="54">
        <f t="shared" si="1"/>
        <v>0</v>
      </c>
      <c r="M10" s="2"/>
    </row>
    <row r="11" spans="1:13" x14ac:dyDescent="0.25">
      <c r="A11" s="6" t="s">
        <v>60</v>
      </c>
      <c r="B11" s="7">
        <v>7</v>
      </c>
      <c r="C11" s="9"/>
      <c r="D11" s="9"/>
      <c r="E11" s="10"/>
      <c r="F11" s="11" t="s">
        <v>45</v>
      </c>
      <c r="G11" s="9">
        <v>2500</v>
      </c>
      <c r="H11" s="9">
        <v>2500</v>
      </c>
      <c r="I11" s="45">
        <v>300</v>
      </c>
      <c r="J11" s="54">
        <f t="shared" si="0"/>
        <v>2800</v>
      </c>
      <c r="K11" s="45">
        <v>0</v>
      </c>
      <c r="L11" s="54">
        <f t="shared" si="1"/>
        <v>2800</v>
      </c>
      <c r="M11" s="2"/>
    </row>
    <row r="12" spans="1:13" x14ac:dyDescent="0.25">
      <c r="A12" s="6" t="s">
        <v>19</v>
      </c>
      <c r="B12" s="7">
        <v>8</v>
      </c>
      <c r="C12" s="9"/>
      <c r="D12" s="9"/>
      <c r="E12" s="10"/>
      <c r="F12" s="11"/>
      <c r="G12" s="9">
        <v>9000</v>
      </c>
      <c r="H12" s="9">
        <v>9000</v>
      </c>
      <c r="I12" s="45">
        <v>500</v>
      </c>
      <c r="J12" s="54">
        <f t="shared" si="0"/>
        <v>9500</v>
      </c>
      <c r="K12" s="45">
        <v>0</v>
      </c>
      <c r="L12" s="54">
        <f t="shared" si="1"/>
        <v>9500</v>
      </c>
      <c r="M12" s="2"/>
    </row>
    <row r="13" spans="1:13" x14ac:dyDescent="0.25">
      <c r="A13" s="6" t="s">
        <v>20</v>
      </c>
      <c r="B13" s="7">
        <v>9</v>
      </c>
      <c r="C13" s="9"/>
      <c r="D13" s="9"/>
      <c r="E13" s="10"/>
      <c r="F13" s="11"/>
      <c r="G13" s="9">
        <v>9000</v>
      </c>
      <c r="H13" s="9">
        <v>9000</v>
      </c>
      <c r="I13" s="45">
        <v>500</v>
      </c>
      <c r="J13" s="54">
        <f t="shared" si="0"/>
        <v>9500</v>
      </c>
      <c r="K13" s="45">
        <v>9000</v>
      </c>
      <c r="L13" s="54">
        <f t="shared" si="1"/>
        <v>500</v>
      </c>
      <c r="M13" s="2"/>
    </row>
    <row r="14" spans="1:13" x14ac:dyDescent="0.25">
      <c r="A14" s="6" t="s">
        <v>46</v>
      </c>
      <c r="B14" s="7">
        <v>10</v>
      </c>
      <c r="C14" s="9"/>
      <c r="D14" s="9"/>
      <c r="E14" s="10"/>
      <c r="F14" s="11"/>
      <c r="G14" s="9">
        <v>8500</v>
      </c>
      <c r="H14" s="9">
        <v>8500</v>
      </c>
      <c r="I14" s="45">
        <v>500</v>
      </c>
      <c r="J14" s="54">
        <f t="shared" si="0"/>
        <v>9000</v>
      </c>
      <c r="K14" s="45">
        <v>8000</v>
      </c>
      <c r="L14" s="54">
        <f t="shared" si="1"/>
        <v>1000</v>
      </c>
      <c r="M14" s="2"/>
    </row>
    <row r="15" spans="1:13" x14ac:dyDescent="0.25">
      <c r="A15" s="6" t="s">
        <v>21</v>
      </c>
      <c r="B15" s="7">
        <v>11</v>
      </c>
      <c r="C15" s="9"/>
      <c r="D15" s="9"/>
      <c r="E15" s="10"/>
      <c r="F15" s="11"/>
      <c r="G15" s="9">
        <v>9000</v>
      </c>
      <c r="H15" s="9">
        <v>9000</v>
      </c>
      <c r="I15" s="45">
        <v>500</v>
      </c>
      <c r="J15" s="54">
        <f t="shared" si="0"/>
        <v>9500</v>
      </c>
      <c r="K15" s="45">
        <v>0</v>
      </c>
      <c r="L15" s="54">
        <f t="shared" si="1"/>
        <v>9500</v>
      </c>
      <c r="M15" s="2"/>
    </row>
    <row r="16" spans="1:13" x14ac:dyDescent="0.25">
      <c r="A16" s="6"/>
      <c r="B16" s="7">
        <v>12</v>
      </c>
      <c r="C16" s="9"/>
      <c r="D16" s="9"/>
      <c r="E16" s="10"/>
      <c r="F16" s="11"/>
      <c r="G16" s="9"/>
      <c r="H16" s="9"/>
      <c r="I16" s="45"/>
      <c r="J16" s="54">
        <f t="shared" si="0"/>
        <v>0</v>
      </c>
      <c r="K16" s="45"/>
      <c r="L16" s="54">
        <f t="shared" si="1"/>
        <v>0</v>
      </c>
      <c r="M16" s="2"/>
    </row>
    <row r="17" spans="1:13" x14ac:dyDescent="0.25">
      <c r="A17" s="6"/>
      <c r="B17" s="7"/>
      <c r="C17" s="9"/>
      <c r="D17" s="9"/>
      <c r="E17" s="10"/>
      <c r="F17" s="11"/>
      <c r="G17" s="9"/>
      <c r="H17" s="9"/>
      <c r="I17" s="45"/>
      <c r="J17" s="54">
        <f t="shared" si="0"/>
        <v>0</v>
      </c>
      <c r="K17" s="45"/>
      <c r="L17" s="54">
        <f t="shared" si="1"/>
        <v>0</v>
      </c>
      <c r="M17" s="2"/>
    </row>
    <row r="18" spans="1:13" x14ac:dyDescent="0.25">
      <c r="A18" s="14"/>
      <c r="B18" s="15"/>
      <c r="C18" s="16">
        <v>0</v>
      </c>
      <c r="D18" s="16">
        <v>0</v>
      </c>
      <c r="E18" s="17"/>
      <c r="F18" s="18"/>
      <c r="G18" s="18">
        <f>SUM(G5:G17)</f>
        <v>80000</v>
      </c>
      <c r="H18" s="18">
        <f>SUM(H5:H17)</f>
        <v>80000</v>
      </c>
      <c r="I18" s="45">
        <f>SUM(I5:I17)</f>
        <v>4800</v>
      </c>
      <c r="J18" s="54">
        <f t="shared" si="0"/>
        <v>84800</v>
      </c>
      <c r="K18" s="45">
        <f>SUM(K5:K17)</f>
        <v>43000</v>
      </c>
      <c r="L18" s="54">
        <f t="shared" si="1"/>
        <v>41800</v>
      </c>
      <c r="M18" s="2"/>
    </row>
    <row r="19" spans="1:13" x14ac:dyDescent="0.25">
      <c r="A19" s="19" t="s">
        <v>23</v>
      </c>
      <c r="B19" s="2"/>
      <c r="C19" s="2"/>
      <c r="D19" s="2"/>
      <c r="E19" s="2"/>
      <c r="F19" s="2"/>
      <c r="G19" s="20"/>
      <c r="H19" s="20"/>
      <c r="I19" s="2"/>
      <c r="J19" s="2"/>
      <c r="K19" s="2"/>
      <c r="L19" s="2"/>
      <c r="M19" s="2"/>
    </row>
    <row r="20" spans="1:13" x14ac:dyDescent="0.25">
      <c r="A20" s="13" t="s">
        <v>11</v>
      </c>
      <c r="B20" s="2"/>
      <c r="C20" s="2"/>
      <c r="D20" s="21">
        <f>K18</f>
        <v>43000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 ht="16.5" x14ac:dyDescent="0.35">
      <c r="A21" s="13" t="s">
        <v>25</v>
      </c>
      <c r="B21" s="13"/>
      <c r="C21" s="23"/>
      <c r="D21" s="24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5" t="s">
        <v>26</v>
      </c>
      <c r="B22" s="13"/>
      <c r="C22" s="23"/>
      <c r="D22" s="23"/>
      <c r="E22" s="2"/>
      <c r="F22" s="2"/>
      <c r="G22" s="26"/>
      <c r="H22" s="26"/>
      <c r="I22" s="2"/>
      <c r="J22" s="2"/>
      <c r="K22" s="2"/>
      <c r="L22" s="2"/>
      <c r="M22" s="2"/>
    </row>
    <row r="23" spans="1:13" x14ac:dyDescent="0.25">
      <c r="A23" s="13" t="s">
        <v>27</v>
      </c>
      <c r="B23" s="13"/>
      <c r="C23" s="23"/>
      <c r="D23" s="27">
        <f>D20*E23</f>
        <v>3440</v>
      </c>
      <c r="E23" s="1">
        <v>0.08</v>
      </c>
      <c r="F23" s="2"/>
      <c r="G23" s="20"/>
      <c r="H23" s="20"/>
      <c r="I23" s="20"/>
      <c r="J23" s="20"/>
      <c r="K23" s="2"/>
      <c r="L23" s="2"/>
      <c r="M23" s="2"/>
    </row>
    <row r="24" spans="1:13" x14ac:dyDescent="0.25">
      <c r="A24" s="13" t="s">
        <v>28</v>
      </c>
      <c r="B24" s="13"/>
      <c r="C24" s="23"/>
      <c r="D24" s="27">
        <v>1100</v>
      </c>
      <c r="E24" s="2"/>
      <c r="F24" s="2"/>
      <c r="G24" s="20"/>
      <c r="H24" s="20"/>
      <c r="I24" s="20"/>
      <c r="J24" s="20"/>
      <c r="K24" s="2"/>
      <c r="L24" s="2"/>
      <c r="M24" s="2"/>
    </row>
    <row r="25" spans="1:13" x14ac:dyDescent="0.25">
      <c r="A25" s="13" t="s">
        <v>63</v>
      </c>
      <c r="B25" s="2"/>
      <c r="C25" s="2"/>
      <c r="D25" s="22">
        <f>SUM(D23:D24)</f>
        <v>4540</v>
      </c>
      <c r="E25" s="2"/>
      <c r="F25" s="13" t="s">
        <v>32</v>
      </c>
      <c r="G25" s="13"/>
      <c r="H25" s="13"/>
      <c r="I25" s="13" t="s">
        <v>34</v>
      </c>
      <c r="J25" s="13"/>
      <c r="K25" s="2"/>
      <c r="L25" s="2"/>
      <c r="M25" s="2"/>
    </row>
    <row r="26" spans="1:13" x14ac:dyDescent="0.25">
      <c r="A26" s="13"/>
      <c r="B26" s="2"/>
      <c r="C26" s="2"/>
      <c r="D26" s="27"/>
      <c r="E26" s="2"/>
      <c r="F26" s="13" t="s">
        <v>48</v>
      </c>
      <c r="G26" s="13"/>
      <c r="H26" s="13"/>
      <c r="I26" s="13" t="s">
        <v>39</v>
      </c>
      <c r="J26" s="13"/>
      <c r="K26" s="2"/>
      <c r="L26" s="2"/>
      <c r="M26" s="2"/>
    </row>
    <row r="27" spans="1:13" x14ac:dyDescent="0.25">
      <c r="A27" s="13" t="s">
        <v>74</v>
      </c>
      <c r="B27" s="13"/>
      <c r="C27" s="23"/>
      <c r="D27" s="28">
        <v>15660</v>
      </c>
      <c r="E27" s="2"/>
      <c r="F27" s="13" t="s">
        <v>41</v>
      </c>
      <c r="G27" s="13"/>
      <c r="H27" s="13"/>
      <c r="I27" s="13" t="s">
        <v>43</v>
      </c>
      <c r="J27" s="13"/>
      <c r="K27" s="2"/>
      <c r="L27" s="2"/>
      <c r="M27" s="2"/>
    </row>
    <row r="28" spans="1:13" x14ac:dyDescent="0.25">
      <c r="A28" s="13" t="s">
        <v>76</v>
      </c>
      <c r="C28" s="2"/>
      <c r="D28" s="2">
        <v>18000</v>
      </c>
      <c r="E28" s="2"/>
      <c r="F28" s="13"/>
      <c r="G28" s="13"/>
      <c r="H28" s="13"/>
      <c r="I28" s="13"/>
      <c r="J28" s="13"/>
      <c r="K28" s="2"/>
      <c r="L28" s="2"/>
      <c r="M28" s="2"/>
    </row>
    <row r="29" spans="1:13" x14ac:dyDescent="0.25">
      <c r="A29" s="13" t="s">
        <v>77</v>
      </c>
      <c r="D29">
        <v>1360</v>
      </c>
      <c r="E29" s="2"/>
      <c r="F29" s="13"/>
      <c r="G29" s="13"/>
      <c r="H29" s="13"/>
      <c r="I29" s="13" t="s">
        <v>67</v>
      </c>
      <c r="J29" s="13"/>
      <c r="K29" s="2"/>
      <c r="L29" s="2"/>
      <c r="M29" s="2"/>
    </row>
    <row r="30" spans="1:13" x14ac:dyDescent="0.25">
      <c r="A30" s="13" t="s">
        <v>75</v>
      </c>
      <c r="B30" s="2"/>
      <c r="C30" s="13"/>
      <c r="D30" s="22">
        <f>D20-D25-D27-D28+D29</f>
        <v>6160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APRIL 2015</vt:lpstr>
      <vt:lpstr>MAY 2015</vt:lpstr>
      <vt:lpstr>JUNE 2015</vt:lpstr>
      <vt:lpstr>JULY 2015</vt:lpstr>
      <vt:lpstr>SEPTEMBER</vt:lpstr>
      <vt:lpstr>OCT</vt:lpstr>
      <vt:lpstr>NOVE</vt:lpstr>
      <vt:lpstr>DEC 2015</vt:lpstr>
      <vt:lpstr>Sheet1</vt:lpstr>
      <vt:lpstr>Sheet2</vt:lpstr>
      <vt:lpstr>Sheet3</vt:lpstr>
      <vt:lpstr>Sheet4</vt:lpstr>
      <vt:lpstr>APRIL 2016</vt:lpstr>
      <vt:lpstr>MAY 2016</vt:lpstr>
      <vt:lpstr>Sheet5</vt:lpstr>
      <vt:lpstr>AUGUST </vt:lpstr>
      <vt:lpstr>Sheet6</vt:lpstr>
      <vt:lpstr>Sheet7</vt:lpstr>
      <vt:lpstr>Sheet8</vt:lpstr>
      <vt:lpstr>Sheet9</vt:lpstr>
      <vt:lpstr>Sheet10</vt:lpstr>
      <vt:lpstr>Sheet13</vt:lpstr>
      <vt:lpstr>Sheet11</vt:lpstr>
      <vt:lpstr>APRIL</vt:lpstr>
      <vt:lpstr>MAY 2017</vt:lpstr>
      <vt:lpstr>JUNE 2017</vt:lpstr>
      <vt:lpstr>JULY 2017</vt:lpstr>
      <vt:lpstr>AUGUST</vt:lpstr>
      <vt:lpstr>SEP</vt:lpstr>
      <vt:lpstr>OCTO</vt:lpstr>
      <vt:lpstr>NOV</vt:lpstr>
      <vt:lpstr>DEC 2017</vt:lpstr>
      <vt:lpstr>JAN 2018</vt:lpstr>
      <vt:lpstr>FEB18</vt:lpstr>
      <vt:lpstr>MARCH</vt:lpstr>
      <vt:lpstr>APRL</vt:lpstr>
      <vt:lpstr>MAY18</vt:lpstr>
      <vt:lpstr>JUNE</vt:lpstr>
      <vt:lpstr>JULY</vt:lpstr>
      <vt:lpstr>AUGUS</vt:lpstr>
      <vt:lpstr>SEPT</vt:lpstr>
      <vt:lpstr>OCTOBER</vt:lpstr>
      <vt:lpstr>NOVEMBER</vt:lpstr>
      <vt:lpstr>DECEMBER</vt:lpstr>
      <vt:lpstr>JANUARY</vt:lpstr>
      <vt:lpstr>FEBRUARY</vt:lpstr>
      <vt:lpstr>MARCH </vt:lpstr>
      <vt:lpstr>APRIL </vt:lpstr>
      <vt:lpstr>MAY </vt:lpstr>
      <vt:lpstr>JUNE </vt:lpstr>
      <vt:lpstr>JULY  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2019-07-02T08:26:00Z</cp:lastPrinted>
  <dcterms:created xsi:type="dcterms:W3CDTF">2015-04-22T11:16:58Z</dcterms:created>
  <dcterms:modified xsi:type="dcterms:W3CDTF">2021-11-27T10:16:04Z</dcterms:modified>
</cp:coreProperties>
</file>