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17715" windowHeight="11250" firstSheet="20" activeTab="23"/>
  </bookViews>
  <sheets>
    <sheet name="DECEMBER 19" sheetId="1" r:id="rId1"/>
    <sheet name="JANUARY 20" sheetId="2" r:id="rId2"/>
    <sheet name="FEBRUARY 20" sheetId="3" r:id="rId3"/>
    <sheet name="MARCH 20" sheetId="4" r:id="rId4"/>
    <sheet name="APRIL 20" sheetId="5" r:id="rId5"/>
    <sheet name="MAY 20" sheetId="6" r:id="rId6"/>
    <sheet name="JUNE 20" sheetId="7" r:id="rId7"/>
    <sheet name="JULY 20" sheetId="8" r:id="rId8"/>
    <sheet name="AUGUST 20" sheetId="9" r:id="rId9"/>
    <sheet name="SEPTEMBER" sheetId="10" r:id="rId10"/>
    <sheet name="october20" sheetId="11" r:id="rId11"/>
    <sheet name="NOVEMBER20" sheetId="12" r:id="rId12"/>
    <sheet name="DECEMBER 20" sheetId="13" r:id="rId13"/>
    <sheet name="JANUARY 21" sheetId="14" r:id="rId14"/>
    <sheet name="FEBRUARY 21" sheetId="15" r:id="rId15"/>
    <sheet name="MARCH 21" sheetId="16" r:id="rId16"/>
    <sheet name="APRIL21" sheetId="17" r:id="rId17"/>
    <sheet name="MAY21" sheetId="18" r:id="rId18"/>
    <sheet name="JUNE 21" sheetId="19" r:id="rId19"/>
    <sheet name="JULY 21" sheetId="20" r:id="rId20"/>
    <sheet name="AUGUST 21" sheetId="21" r:id="rId21"/>
    <sheet name="SEPT 21" sheetId="22" r:id="rId22"/>
    <sheet name="OCTOBER  21" sheetId="23" r:id="rId23"/>
    <sheet name="NOVEMBER 21" sheetId="26" r:id="rId24"/>
  </sheets>
  <calcPr calcId="144525"/>
</workbook>
</file>

<file path=xl/calcChain.xml><?xml version="1.0" encoding="utf-8"?>
<calcChain xmlns="http://schemas.openxmlformats.org/spreadsheetml/2006/main">
  <c r="G28" i="26" l="1"/>
  <c r="C28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5" i="26"/>
  <c r="H36" i="26"/>
  <c r="D36" i="26"/>
  <c r="D23" i="26"/>
  <c r="F22" i="26"/>
  <c r="G27" i="26" s="1"/>
  <c r="D22" i="26"/>
  <c r="C22" i="26"/>
  <c r="C27" i="26" s="1"/>
  <c r="E21" i="26"/>
  <c r="G21" i="26" s="1"/>
  <c r="E20" i="26"/>
  <c r="G20" i="26" s="1"/>
  <c r="E19" i="26"/>
  <c r="G19" i="26" s="1"/>
  <c r="E18" i="26"/>
  <c r="G18" i="26" s="1"/>
  <c r="E17" i="26"/>
  <c r="G17" i="26" s="1"/>
  <c r="E16" i="26"/>
  <c r="G16" i="26" s="1"/>
  <c r="E15" i="26"/>
  <c r="G15" i="26" s="1"/>
  <c r="E14" i="26"/>
  <c r="G14" i="26" s="1"/>
  <c r="E13" i="26"/>
  <c r="G13" i="26" s="1"/>
  <c r="E12" i="26"/>
  <c r="G12" i="26" s="1"/>
  <c r="E11" i="26"/>
  <c r="G11" i="26" s="1"/>
  <c r="E10" i="26"/>
  <c r="G10" i="26" s="1"/>
  <c r="E9" i="26"/>
  <c r="G9" i="26" s="1"/>
  <c r="E8" i="26"/>
  <c r="G8" i="26" s="1"/>
  <c r="E7" i="26"/>
  <c r="G7" i="26" s="1"/>
  <c r="E6" i="26"/>
  <c r="G6" i="26" s="1"/>
  <c r="E5" i="26"/>
  <c r="G5" i="26" s="1"/>
  <c r="D30" i="26" l="1"/>
  <c r="H30" i="26" s="1"/>
  <c r="G36" i="26" s="1"/>
  <c r="I36" i="26" s="1"/>
  <c r="G22" i="26"/>
  <c r="E22" i="26"/>
  <c r="D23" i="23"/>
  <c r="H36" i="23"/>
  <c r="D36" i="23"/>
  <c r="F22" i="23"/>
  <c r="G27" i="23" s="1"/>
  <c r="C22" i="23"/>
  <c r="C27" i="23" s="1"/>
  <c r="C36" i="26" l="1"/>
  <c r="E36" i="26" s="1"/>
  <c r="D30" i="23"/>
  <c r="H30" i="23" s="1"/>
  <c r="H36" i="22"/>
  <c r="D36" i="22"/>
  <c r="D23" i="22"/>
  <c r="C22" i="22"/>
  <c r="C27" i="22" s="1"/>
  <c r="F22" i="22"/>
  <c r="G27" i="22" s="1"/>
  <c r="E8" i="22"/>
  <c r="G8" i="22" s="1"/>
  <c r="D8" i="23" s="1"/>
  <c r="E8" i="23" s="1"/>
  <c r="G8" i="23" s="1"/>
  <c r="D30" i="22" l="1"/>
  <c r="H30" i="22" s="1"/>
  <c r="F9" i="21"/>
  <c r="H36" i="21" l="1"/>
  <c r="D36" i="21"/>
  <c r="D23" i="21"/>
  <c r="C22" i="21"/>
  <c r="C27" i="21" s="1"/>
  <c r="F20" i="21"/>
  <c r="F22" i="21" s="1"/>
  <c r="G27" i="21" s="1"/>
  <c r="D30" i="21" l="1"/>
  <c r="H30" i="21" s="1"/>
  <c r="F20" i="20"/>
  <c r="F11" i="16" l="1"/>
  <c r="H36" i="20"/>
  <c r="D36" i="20"/>
  <c r="D23" i="20"/>
  <c r="F22" i="20"/>
  <c r="G27" i="20" s="1"/>
  <c r="C22" i="20"/>
  <c r="C27" i="20" s="1"/>
  <c r="F20" i="19"/>
  <c r="D30" i="20" l="1"/>
  <c r="H30" i="20" s="1"/>
  <c r="F9" i="19" l="1"/>
  <c r="F11" i="19"/>
  <c r="K40" i="18" l="1"/>
  <c r="K41" i="18" s="1"/>
  <c r="L19" i="18"/>
  <c r="F12" i="18" l="1"/>
  <c r="H36" i="19" l="1"/>
  <c r="D36" i="19"/>
  <c r="D23" i="19"/>
  <c r="C22" i="19"/>
  <c r="C27" i="19" s="1"/>
  <c r="F22" i="19"/>
  <c r="G27" i="19" s="1"/>
  <c r="D30" i="19" l="1"/>
  <c r="H30" i="19" s="1"/>
  <c r="F20" i="18"/>
  <c r="F9" i="18" l="1"/>
  <c r="H36" i="18" l="1"/>
  <c r="D36" i="18"/>
  <c r="A26" i="18"/>
  <c r="D23" i="18"/>
  <c r="C22" i="18"/>
  <c r="C27" i="18" s="1"/>
  <c r="F22" i="18"/>
  <c r="G27" i="18" s="1"/>
  <c r="D30" i="18" l="1"/>
  <c r="H30" i="18" s="1"/>
  <c r="F12" i="17"/>
  <c r="F9" i="17" l="1"/>
  <c r="E12" i="20" l="1"/>
  <c r="F19" i="17"/>
  <c r="G12" i="20" l="1"/>
  <c r="H32" i="16"/>
  <c r="D32" i="16"/>
  <c r="D12" i="21" l="1"/>
  <c r="E12" i="21" s="1"/>
  <c r="G12" i="21" s="1"/>
  <c r="D12" i="22" s="1"/>
  <c r="E12" i="22" s="1"/>
  <c r="G12" i="22" s="1"/>
  <c r="D12" i="23" s="1"/>
  <c r="E12" i="23" s="1"/>
  <c r="G12" i="23" s="1"/>
  <c r="H36" i="17"/>
  <c r="D36" i="17"/>
  <c r="A26" i="17"/>
  <c r="D23" i="17"/>
  <c r="C22" i="17"/>
  <c r="C27" i="17" s="1"/>
  <c r="F22" i="17"/>
  <c r="G27" i="17" s="1"/>
  <c r="D30" i="17" l="1"/>
  <c r="H30" i="17" s="1"/>
  <c r="F12" i="16"/>
  <c r="F8" i="16" l="1"/>
  <c r="B9" i="15" l="1"/>
  <c r="B8" i="21" l="1"/>
  <c r="B8" i="20"/>
  <c r="B8" i="19"/>
  <c r="B8" i="18"/>
  <c r="B8" i="17"/>
  <c r="B8" i="16"/>
  <c r="F19" i="16"/>
  <c r="F9" i="16" l="1"/>
  <c r="E14" i="16" l="1"/>
  <c r="G14" i="16" s="1"/>
  <c r="D14" i="17" s="1"/>
  <c r="E14" i="17" s="1"/>
  <c r="G14" i="17" s="1"/>
  <c r="D14" i="18" s="1"/>
  <c r="E14" i="18" s="1"/>
  <c r="G14" i="18" s="1"/>
  <c r="D14" i="19" s="1"/>
  <c r="E14" i="19" s="1"/>
  <c r="G14" i="19" s="1"/>
  <c r="D14" i="20" s="1"/>
  <c r="E14" i="20" s="1"/>
  <c r="G14" i="20" s="1"/>
  <c r="D14" i="21" s="1"/>
  <c r="E14" i="21" s="1"/>
  <c r="G14" i="21" s="1"/>
  <c r="D14" i="22" s="1"/>
  <c r="E14" i="22" s="1"/>
  <c r="G14" i="22" s="1"/>
  <c r="D14" i="23" s="1"/>
  <c r="E14" i="23" s="1"/>
  <c r="G14" i="23" s="1"/>
  <c r="H36" i="16"/>
  <c r="D36" i="16"/>
  <c r="A26" i="16"/>
  <c r="D23" i="16"/>
  <c r="F22" i="16"/>
  <c r="G27" i="16" s="1"/>
  <c r="C22" i="16"/>
  <c r="C27" i="16" s="1"/>
  <c r="D30" i="16" s="1"/>
  <c r="H30" i="16" s="1"/>
  <c r="E21" i="16"/>
  <c r="G21" i="16" s="1"/>
  <c r="D21" i="17" s="1"/>
  <c r="E21" i="17" s="1"/>
  <c r="G21" i="17" s="1"/>
  <c r="D21" i="18" s="1"/>
  <c r="E21" i="18" s="1"/>
  <c r="G21" i="18" s="1"/>
  <c r="D21" i="19" s="1"/>
  <c r="E21" i="19" s="1"/>
  <c r="G21" i="19" s="1"/>
  <c r="D21" i="20" s="1"/>
  <c r="E21" i="20" s="1"/>
  <c r="G21" i="20" s="1"/>
  <c r="D21" i="21" s="1"/>
  <c r="E21" i="21" s="1"/>
  <c r="G21" i="21" s="1"/>
  <c r="D21" i="22" s="1"/>
  <c r="E21" i="22" s="1"/>
  <c r="G21" i="22" s="1"/>
  <c r="D21" i="23" s="1"/>
  <c r="E21" i="23" s="1"/>
  <c r="G21" i="23" s="1"/>
  <c r="E20" i="16"/>
  <c r="G20" i="16" s="1"/>
  <c r="D20" i="17" s="1"/>
  <c r="E20" i="17" s="1"/>
  <c r="G20" i="17" s="1"/>
  <c r="D20" i="18" s="1"/>
  <c r="E20" i="18" s="1"/>
  <c r="G20" i="18" s="1"/>
  <c r="D20" i="19" s="1"/>
  <c r="E20" i="19" s="1"/>
  <c r="G20" i="19" s="1"/>
  <c r="D20" i="20" s="1"/>
  <c r="E20" i="20" s="1"/>
  <c r="G20" i="20" s="1"/>
  <c r="D20" i="21" s="1"/>
  <c r="E20" i="21" s="1"/>
  <c r="G20" i="21" s="1"/>
  <c r="D20" i="22" s="1"/>
  <c r="E20" i="22" s="1"/>
  <c r="G20" i="22" s="1"/>
  <c r="D20" i="23" s="1"/>
  <c r="E20" i="23" s="1"/>
  <c r="G20" i="23" s="1"/>
  <c r="E18" i="16"/>
  <c r="G18" i="16" s="1"/>
  <c r="D18" i="17" s="1"/>
  <c r="E18" i="17" s="1"/>
  <c r="G18" i="17" s="1"/>
  <c r="D18" i="18" s="1"/>
  <c r="E18" i="18" s="1"/>
  <c r="G18" i="18" s="1"/>
  <c r="D18" i="19" s="1"/>
  <c r="E18" i="19" s="1"/>
  <c r="G18" i="19" s="1"/>
  <c r="D18" i="20" s="1"/>
  <c r="E18" i="20" s="1"/>
  <c r="G18" i="20" s="1"/>
  <c r="D18" i="21" s="1"/>
  <c r="E18" i="21" s="1"/>
  <c r="G18" i="21" s="1"/>
  <c r="D18" i="22" s="1"/>
  <c r="E18" i="22" s="1"/>
  <c r="G18" i="22" s="1"/>
  <c r="D18" i="23" s="1"/>
  <c r="E18" i="23" s="1"/>
  <c r="G18" i="23" s="1"/>
  <c r="E17" i="16"/>
  <c r="G17" i="16" s="1"/>
  <c r="D17" i="17" s="1"/>
  <c r="E17" i="17" s="1"/>
  <c r="G17" i="17" s="1"/>
  <c r="D17" i="18" s="1"/>
  <c r="E17" i="18" s="1"/>
  <c r="G17" i="18" s="1"/>
  <c r="D17" i="19" s="1"/>
  <c r="E17" i="19" s="1"/>
  <c r="G17" i="19" s="1"/>
  <c r="D17" i="20" s="1"/>
  <c r="E17" i="20" s="1"/>
  <c r="G17" i="20" s="1"/>
  <c r="D17" i="21" s="1"/>
  <c r="E17" i="21" s="1"/>
  <c r="G17" i="21" s="1"/>
  <c r="D17" i="22" s="1"/>
  <c r="E17" i="22" s="1"/>
  <c r="G17" i="22" s="1"/>
  <c r="D17" i="23" s="1"/>
  <c r="E17" i="23" s="1"/>
  <c r="G17" i="23" s="1"/>
  <c r="E16" i="16"/>
  <c r="G16" i="16" s="1"/>
  <c r="D16" i="17" s="1"/>
  <c r="E16" i="17" s="1"/>
  <c r="G16" i="17" s="1"/>
  <c r="D16" i="18" s="1"/>
  <c r="E16" i="18" s="1"/>
  <c r="G16" i="18" s="1"/>
  <c r="D16" i="19" s="1"/>
  <c r="E16" i="19" s="1"/>
  <c r="G16" i="19" s="1"/>
  <c r="D16" i="20" s="1"/>
  <c r="E16" i="20" s="1"/>
  <c r="G16" i="20" s="1"/>
  <c r="D16" i="21" s="1"/>
  <c r="E16" i="21" s="1"/>
  <c r="G16" i="21" s="1"/>
  <c r="D16" i="22" s="1"/>
  <c r="E16" i="22" s="1"/>
  <c r="G16" i="22" s="1"/>
  <c r="D16" i="23" s="1"/>
  <c r="E16" i="23" s="1"/>
  <c r="G16" i="23" s="1"/>
  <c r="E15" i="16"/>
  <c r="G15" i="16" s="1"/>
  <c r="D15" i="17" s="1"/>
  <c r="E15" i="17" s="1"/>
  <c r="G15" i="17" s="1"/>
  <c r="D15" i="18" s="1"/>
  <c r="E15" i="18" s="1"/>
  <c r="G15" i="18" s="1"/>
  <c r="D15" i="19" s="1"/>
  <c r="E15" i="19" s="1"/>
  <c r="G15" i="19" s="1"/>
  <c r="D15" i="20" s="1"/>
  <c r="E15" i="20" s="1"/>
  <c r="G15" i="20" s="1"/>
  <c r="D15" i="21" s="1"/>
  <c r="E15" i="21" s="1"/>
  <c r="G15" i="21" s="1"/>
  <c r="D15" i="22" s="1"/>
  <c r="E15" i="22" s="1"/>
  <c r="G15" i="22" s="1"/>
  <c r="D15" i="23" s="1"/>
  <c r="E15" i="23" s="1"/>
  <c r="G15" i="23" s="1"/>
  <c r="E13" i="16"/>
  <c r="G13" i="16" s="1"/>
  <c r="D13" i="17" s="1"/>
  <c r="E13" i="17" s="1"/>
  <c r="G13" i="17" s="1"/>
  <c r="D13" i="18" s="1"/>
  <c r="E13" i="18" s="1"/>
  <c r="G13" i="18" s="1"/>
  <c r="D13" i="19" s="1"/>
  <c r="E13" i="19" s="1"/>
  <c r="G13" i="19" s="1"/>
  <c r="D13" i="20" s="1"/>
  <c r="E13" i="20" s="1"/>
  <c r="G13" i="20" s="1"/>
  <c r="D13" i="21" s="1"/>
  <c r="E13" i="21" s="1"/>
  <c r="G13" i="21" s="1"/>
  <c r="D13" i="22" s="1"/>
  <c r="E13" i="22" s="1"/>
  <c r="G13" i="22" s="1"/>
  <c r="D13" i="23" s="1"/>
  <c r="E13" i="23" s="1"/>
  <c r="G13" i="23" s="1"/>
  <c r="E10" i="16"/>
  <c r="G10" i="16" s="1"/>
  <c r="D10" i="17" s="1"/>
  <c r="E10" i="17" s="1"/>
  <c r="G10" i="17" s="1"/>
  <c r="D10" i="18" s="1"/>
  <c r="E10" i="18" s="1"/>
  <c r="G10" i="18" s="1"/>
  <c r="D10" i="19" s="1"/>
  <c r="E10" i="19" s="1"/>
  <c r="G10" i="19" s="1"/>
  <c r="D10" i="20" s="1"/>
  <c r="E10" i="20" s="1"/>
  <c r="G10" i="20" s="1"/>
  <c r="D10" i="21" s="1"/>
  <c r="E10" i="21" s="1"/>
  <c r="G10" i="21" s="1"/>
  <c r="D10" i="22" s="1"/>
  <c r="E10" i="22" s="1"/>
  <c r="G10" i="22" s="1"/>
  <c r="D10" i="23" s="1"/>
  <c r="E10" i="23" s="1"/>
  <c r="G10" i="23" s="1"/>
  <c r="E7" i="16"/>
  <c r="G7" i="16" s="1"/>
  <c r="D7" i="17" s="1"/>
  <c r="E7" i="17" s="1"/>
  <c r="G7" i="17" s="1"/>
  <c r="D7" i="18" s="1"/>
  <c r="E7" i="18" s="1"/>
  <c r="G7" i="18" s="1"/>
  <c r="D7" i="19" s="1"/>
  <c r="E7" i="19" s="1"/>
  <c r="G7" i="19" s="1"/>
  <c r="D7" i="20" s="1"/>
  <c r="E7" i="20" s="1"/>
  <c r="G7" i="20" s="1"/>
  <c r="D7" i="21" s="1"/>
  <c r="E7" i="21" s="1"/>
  <c r="G7" i="21" s="1"/>
  <c r="D7" i="22" s="1"/>
  <c r="E7" i="22" s="1"/>
  <c r="G7" i="22" s="1"/>
  <c r="D7" i="23" s="1"/>
  <c r="E7" i="23" s="1"/>
  <c r="G7" i="23" s="1"/>
  <c r="E6" i="16"/>
  <c r="G6" i="16" s="1"/>
  <c r="D6" i="17" s="1"/>
  <c r="E6" i="17" s="1"/>
  <c r="G6" i="17" s="1"/>
  <c r="D6" i="18" s="1"/>
  <c r="E6" i="18" s="1"/>
  <c r="G6" i="18" s="1"/>
  <c r="D6" i="19" s="1"/>
  <c r="E6" i="19" s="1"/>
  <c r="G6" i="19" s="1"/>
  <c r="D6" i="20" s="1"/>
  <c r="E6" i="20" s="1"/>
  <c r="G6" i="20" s="1"/>
  <c r="D6" i="21" s="1"/>
  <c r="E6" i="21" s="1"/>
  <c r="G6" i="21" s="1"/>
  <c r="D6" i="22" s="1"/>
  <c r="E6" i="22" s="1"/>
  <c r="G6" i="22" s="1"/>
  <c r="D6" i="23" s="1"/>
  <c r="E6" i="23" s="1"/>
  <c r="G6" i="23" s="1"/>
  <c r="E5" i="16"/>
  <c r="G5" i="16" s="1"/>
  <c r="D5" i="17" s="1"/>
  <c r="E5" i="17" s="1"/>
  <c r="F11" i="15"/>
  <c r="G5" i="17" l="1"/>
  <c r="D5" i="18" l="1"/>
  <c r="E5" i="18" s="1"/>
  <c r="F12" i="15"/>
  <c r="G5" i="18" l="1"/>
  <c r="F7" i="15"/>
  <c r="D5" i="19" l="1"/>
  <c r="E5" i="19" s="1"/>
  <c r="H36" i="15"/>
  <c r="A26" i="15"/>
  <c r="D23" i="15"/>
  <c r="C22" i="15"/>
  <c r="C27" i="15" s="1"/>
  <c r="F22" i="15"/>
  <c r="G27" i="15" s="1"/>
  <c r="F8" i="11"/>
  <c r="F8" i="12"/>
  <c r="G5" i="19" l="1"/>
  <c r="D30" i="15"/>
  <c r="H30" i="15" s="1"/>
  <c r="F11" i="14"/>
  <c r="D5" i="20" l="1"/>
  <c r="F10" i="14"/>
  <c r="E5" i="20" l="1"/>
  <c r="F12" i="14"/>
  <c r="G5" i="20" l="1"/>
  <c r="F13" i="14"/>
  <c r="D5" i="21" l="1"/>
  <c r="F7" i="14"/>
  <c r="E5" i="21" l="1"/>
  <c r="F11" i="13"/>
  <c r="G5" i="21" l="1"/>
  <c r="H36" i="14"/>
  <c r="A26" i="14"/>
  <c r="D23" i="14"/>
  <c r="C22" i="14"/>
  <c r="C27" i="14" s="1"/>
  <c r="F22" i="14"/>
  <c r="G27" i="14" s="1"/>
  <c r="D5" i="22" l="1"/>
  <c r="D30" i="14"/>
  <c r="H30" i="14" s="1"/>
  <c r="F10" i="13"/>
  <c r="E5" i="22" l="1"/>
  <c r="F7" i="13"/>
  <c r="G5" i="22" l="1"/>
  <c r="H32" i="13"/>
  <c r="K17" i="13"/>
  <c r="K35" i="13"/>
  <c r="D5" i="23" l="1"/>
  <c r="E5" i="23" s="1"/>
  <c r="D32" i="13"/>
  <c r="D32" i="12"/>
  <c r="H32" i="12" s="1"/>
  <c r="D36" i="13"/>
  <c r="A26" i="13"/>
  <c r="D23" i="13"/>
  <c r="C22" i="13"/>
  <c r="C27" i="13" s="1"/>
  <c r="F22" i="13"/>
  <c r="G27" i="13" s="1"/>
  <c r="F11" i="12"/>
  <c r="G5" i="23" l="1"/>
  <c r="D30" i="13"/>
  <c r="H30" i="13" s="1"/>
  <c r="F9" i="12" l="1"/>
  <c r="A26" i="12"/>
  <c r="F10" i="12" l="1"/>
  <c r="H36" i="12" l="1"/>
  <c r="D36" i="12"/>
  <c r="D23" i="12"/>
  <c r="C22" i="12"/>
  <c r="C27" i="12" s="1"/>
  <c r="F22" i="12"/>
  <c r="G27" i="12" s="1"/>
  <c r="D30" i="12" l="1"/>
  <c r="H30" i="12" s="1"/>
  <c r="F11" i="11"/>
  <c r="F9" i="11" l="1"/>
  <c r="F11" i="10" l="1"/>
  <c r="D23" i="11" l="1"/>
  <c r="H36" i="11"/>
  <c r="D36" i="11"/>
  <c r="C22" i="11"/>
  <c r="C27" i="11" s="1"/>
  <c r="F22" i="11"/>
  <c r="G27" i="11" s="1"/>
  <c r="D30" i="11" l="1"/>
  <c r="H30" i="11" s="1"/>
  <c r="F10" i="10" l="1"/>
  <c r="F9" i="10" l="1"/>
  <c r="F11" i="9" l="1"/>
  <c r="H43" i="10" l="1"/>
  <c r="D43" i="10"/>
  <c r="C22" i="10"/>
  <c r="C27" i="10" s="1"/>
  <c r="F22" i="10"/>
  <c r="G27" i="10" s="1"/>
  <c r="D30" i="10" l="1"/>
  <c r="H30" i="10" s="1"/>
  <c r="F10" i="9" l="1"/>
  <c r="F9" i="9" l="1"/>
  <c r="F14" i="9" l="1"/>
  <c r="H43" i="9" l="1"/>
  <c r="D43" i="9"/>
  <c r="C22" i="9"/>
  <c r="C27" i="9" s="1"/>
  <c r="D30" i="9" s="1"/>
  <c r="E14" i="9"/>
  <c r="G14" i="9" s="1"/>
  <c r="D14" i="10" s="1"/>
  <c r="E14" i="10" s="1"/>
  <c r="G14" i="10" s="1"/>
  <c r="D14" i="11" s="1"/>
  <c r="E14" i="11" s="1"/>
  <c r="G14" i="11" s="1"/>
  <c r="D14" i="12" s="1"/>
  <c r="E14" i="12" s="1"/>
  <c r="G14" i="12" s="1"/>
  <c r="F22" i="9"/>
  <c r="G27" i="9" s="1"/>
  <c r="F11" i="8"/>
  <c r="D14" i="13" l="1"/>
  <c r="E14" i="13" s="1"/>
  <c r="G14" i="13" s="1"/>
  <c r="D14" i="14" s="1"/>
  <c r="E14" i="14" s="1"/>
  <c r="G14" i="14" s="1"/>
  <c r="D14" i="15" s="1"/>
  <c r="E14" i="15" s="1"/>
  <c r="G14" i="15" s="1"/>
  <c r="H30" i="9"/>
  <c r="C27" i="2"/>
  <c r="H43" i="3"/>
  <c r="C22" i="8"/>
  <c r="F9" i="8" l="1"/>
  <c r="F11" i="7" l="1"/>
  <c r="H43" i="8" l="1"/>
  <c r="D43" i="8"/>
  <c r="C27" i="8"/>
  <c r="F22" i="8"/>
  <c r="G27" i="8" s="1"/>
  <c r="D30" i="8" l="1"/>
  <c r="H30" i="8" s="1"/>
  <c r="F14" i="7" l="1"/>
  <c r="F9" i="6" l="1"/>
  <c r="H43" i="7" l="1"/>
  <c r="D43" i="7"/>
  <c r="C22" i="7"/>
  <c r="C27" i="7" s="1"/>
  <c r="F22" i="7"/>
  <c r="G27" i="7" s="1"/>
  <c r="D30" i="7" l="1"/>
  <c r="H30" i="7" s="1"/>
  <c r="F11" i="6"/>
  <c r="D43" i="6" l="1"/>
  <c r="H43" i="6" l="1"/>
  <c r="C22" i="6"/>
  <c r="C27" i="6" s="1"/>
  <c r="F22" i="6"/>
  <c r="G27" i="6" s="1"/>
  <c r="D30" i="6" l="1"/>
  <c r="H30" i="6" s="1"/>
  <c r="F11" i="5"/>
  <c r="E22" i="4" l="1"/>
  <c r="I31" i="4" l="1"/>
  <c r="I44" i="4" s="1"/>
  <c r="D31" i="4"/>
  <c r="D44" i="4" s="1"/>
  <c r="H43" i="5" l="1"/>
  <c r="D43" i="5"/>
  <c r="F22" i="5"/>
  <c r="G27" i="5" s="1"/>
  <c r="C22" i="5"/>
  <c r="C27" i="5" s="1"/>
  <c r="D30" i="5" l="1"/>
  <c r="H30" i="5" s="1"/>
  <c r="G22" i="4" l="1"/>
  <c r="H27" i="4" s="1"/>
  <c r="C22" i="4"/>
  <c r="C27" i="4" s="1"/>
  <c r="E7" i="5" l="1"/>
  <c r="D30" i="4"/>
  <c r="I30" i="4" s="1"/>
  <c r="D38" i="3"/>
  <c r="D43" i="3" s="1"/>
  <c r="G7" i="5" l="1"/>
  <c r="D7" i="6" s="1"/>
  <c r="E7" i="6" s="1"/>
  <c r="G7" i="6" s="1"/>
  <c r="D7" i="7" s="1"/>
  <c r="E7" i="7" s="1"/>
  <c r="G7" i="7" s="1"/>
  <c r="D7" i="8" s="1"/>
  <c r="E7" i="8" s="1"/>
  <c r="G7" i="8" s="1"/>
  <c r="D7" i="9" s="1"/>
  <c r="E7" i="9" s="1"/>
  <c r="G7" i="9" s="1"/>
  <c r="D7" i="10" s="1"/>
  <c r="E7" i="10" s="1"/>
  <c r="G7" i="10" s="1"/>
  <c r="D7" i="11" s="1"/>
  <c r="E7" i="11" s="1"/>
  <c r="G7" i="11" s="1"/>
  <c r="D7" i="12" s="1"/>
  <c r="E7" i="12" s="1"/>
  <c r="G7" i="12" s="1"/>
  <c r="F22" i="3"/>
  <c r="G27" i="3" s="1"/>
  <c r="C22" i="3"/>
  <c r="C27" i="3" s="1"/>
  <c r="D30" i="3" s="1"/>
  <c r="H30" i="3" s="1"/>
  <c r="E16" i="3"/>
  <c r="G16" i="3" s="1"/>
  <c r="D16" i="4" s="1"/>
  <c r="F16" i="4" s="1"/>
  <c r="H16" i="4" s="1"/>
  <c r="D16" i="5" s="1"/>
  <c r="E16" i="5" s="1"/>
  <c r="G16" i="5" s="1"/>
  <c r="D16" i="6" s="1"/>
  <c r="E16" i="6" s="1"/>
  <c r="G16" i="6" s="1"/>
  <c r="D16" i="7" s="1"/>
  <c r="E16" i="7" s="1"/>
  <c r="G16" i="7" s="1"/>
  <c r="D16" i="8" s="1"/>
  <c r="E16" i="8" s="1"/>
  <c r="G16" i="8" s="1"/>
  <c r="D16" i="9" s="1"/>
  <c r="E16" i="9" s="1"/>
  <c r="G16" i="9" s="1"/>
  <c r="D16" i="10" s="1"/>
  <c r="E16" i="10" s="1"/>
  <c r="G16" i="10" s="1"/>
  <c r="D16" i="11" s="1"/>
  <c r="E16" i="11" s="1"/>
  <c r="G16" i="11" s="1"/>
  <c r="D16" i="12" s="1"/>
  <c r="E16" i="12" s="1"/>
  <c r="G16" i="12" s="1"/>
  <c r="E13" i="3"/>
  <c r="G13" i="3" s="1"/>
  <c r="D13" i="4" s="1"/>
  <c r="F13" i="4" s="1"/>
  <c r="H13" i="4" s="1"/>
  <c r="D13" i="5" s="1"/>
  <c r="E13" i="5" s="1"/>
  <c r="G13" i="5" s="1"/>
  <c r="D13" i="6" s="1"/>
  <c r="E13" i="6" s="1"/>
  <c r="G13" i="6" s="1"/>
  <c r="D13" i="7" s="1"/>
  <c r="E13" i="7" s="1"/>
  <c r="G13" i="7" s="1"/>
  <c r="D13" i="8" s="1"/>
  <c r="E13" i="8" s="1"/>
  <c r="G13" i="8" s="1"/>
  <c r="D13" i="9" s="1"/>
  <c r="E13" i="9" s="1"/>
  <c r="G13" i="9" s="1"/>
  <c r="D13" i="10" s="1"/>
  <c r="E13" i="10" s="1"/>
  <c r="G13" i="10" s="1"/>
  <c r="D13" i="11" s="1"/>
  <c r="E13" i="11" s="1"/>
  <c r="G13" i="11" s="1"/>
  <c r="D13" i="12" s="1"/>
  <c r="E13" i="12" s="1"/>
  <c r="G13" i="12" s="1"/>
  <c r="E8" i="3"/>
  <c r="G8" i="3" s="1"/>
  <c r="D8" i="4" s="1"/>
  <c r="F8" i="4" s="1"/>
  <c r="H8" i="4" s="1"/>
  <c r="D8" i="5" s="1"/>
  <c r="E8" i="5" s="1"/>
  <c r="G8" i="5" s="1"/>
  <c r="D8" i="6" s="1"/>
  <c r="E8" i="6" s="1"/>
  <c r="G8" i="6" s="1"/>
  <c r="D8" i="7" s="1"/>
  <c r="E8" i="7" s="1"/>
  <c r="G8" i="7" s="1"/>
  <c r="D8" i="8" s="1"/>
  <c r="E8" i="8" s="1"/>
  <c r="G8" i="8" s="1"/>
  <c r="D8" i="9" s="1"/>
  <c r="E8" i="9" s="1"/>
  <c r="G8" i="9" s="1"/>
  <c r="D8" i="10" s="1"/>
  <c r="E8" i="10" s="1"/>
  <c r="G8" i="10" s="1"/>
  <c r="D8" i="11" s="1"/>
  <c r="E8" i="11" s="1"/>
  <c r="G8" i="11" s="1"/>
  <c r="D8" i="12" s="1"/>
  <c r="E8" i="12" s="1"/>
  <c r="G8" i="12" s="1"/>
  <c r="D8" i="13" l="1"/>
  <c r="E8" i="13" s="1"/>
  <c r="G8" i="13" s="1"/>
  <c r="D8" i="14" s="1"/>
  <c r="D16" i="13"/>
  <c r="E16" i="13" s="1"/>
  <c r="G16" i="13" s="1"/>
  <c r="D16" i="14" s="1"/>
  <c r="E16" i="14"/>
  <c r="G16" i="14" s="1"/>
  <c r="D16" i="15" s="1"/>
  <c r="E16" i="15" s="1"/>
  <c r="G16" i="15" s="1"/>
  <c r="D13" i="13"/>
  <c r="E13" i="13" s="1"/>
  <c r="G13" i="13" s="1"/>
  <c r="D13" i="14" s="1"/>
  <c r="E13" i="14"/>
  <c r="G13" i="14" s="1"/>
  <c r="D13" i="15" s="1"/>
  <c r="D7" i="13"/>
  <c r="E7" i="13" s="1"/>
  <c r="G7" i="13" s="1"/>
  <c r="D7" i="14" s="1"/>
  <c r="E7" i="14"/>
  <c r="G7" i="14" s="1"/>
  <c r="D7" i="15" s="1"/>
  <c r="E7" i="15" s="1"/>
  <c r="G7" i="15" s="1"/>
  <c r="D9" i="16" s="1"/>
  <c r="E9" i="16" s="1"/>
  <c r="G9" i="16" s="1"/>
  <c r="D9" i="17" s="1"/>
  <c r="E9" i="17" s="1"/>
  <c r="G9" i="17" s="1"/>
  <c r="D9" i="18" s="1"/>
  <c r="E9" i="18" s="1"/>
  <c r="G9" i="18" s="1"/>
  <c r="D9" i="19" s="1"/>
  <c r="E9" i="19" s="1"/>
  <c r="G9" i="19" s="1"/>
  <c r="D9" i="20" s="1"/>
  <c r="E9" i="20" s="1"/>
  <c r="G9" i="20" s="1"/>
  <c r="D9" i="21" s="1"/>
  <c r="E9" i="21" s="1"/>
  <c r="G9" i="21" s="1"/>
  <c r="D9" i="22" s="1"/>
  <c r="H43" i="2"/>
  <c r="C22" i="2"/>
  <c r="F22" i="2"/>
  <c r="G27" i="2" s="1"/>
  <c r="E10" i="2"/>
  <c r="G10" i="2" s="1"/>
  <c r="D10" i="3" s="1"/>
  <c r="E10" i="3" s="1"/>
  <c r="G10" i="3" s="1"/>
  <c r="D10" i="4" s="1"/>
  <c r="F10" i="4" s="1"/>
  <c r="H10" i="4" s="1"/>
  <c r="D10" i="5" s="1"/>
  <c r="E10" i="5" s="1"/>
  <c r="G10" i="5" s="1"/>
  <c r="D10" i="6" s="1"/>
  <c r="E10" i="6" s="1"/>
  <c r="G10" i="6" s="1"/>
  <c r="D10" i="7" s="1"/>
  <c r="E10" i="7" s="1"/>
  <c r="G10" i="7" s="1"/>
  <c r="D10" i="8" s="1"/>
  <c r="E10" i="8" s="1"/>
  <c r="G10" i="8" s="1"/>
  <c r="D10" i="9" s="1"/>
  <c r="E10" i="9" s="1"/>
  <c r="G10" i="9" s="1"/>
  <c r="D10" i="10" s="1"/>
  <c r="E10" i="10" s="1"/>
  <c r="G10" i="10" s="1"/>
  <c r="D10" i="11" s="1"/>
  <c r="E10" i="11" s="1"/>
  <c r="G10" i="11" s="1"/>
  <c r="D10" i="12" s="1"/>
  <c r="E10" i="12" s="1"/>
  <c r="G10" i="12" s="1"/>
  <c r="F11" i="1"/>
  <c r="E9" i="22" l="1"/>
  <c r="E13" i="15"/>
  <c r="D34" i="15"/>
  <c r="E8" i="14"/>
  <c r="D10" i="13"/>
  <c r="E10" i="13" s="1"/>
  <c r="G10" i="13" s="1"/>
  <c r="D10" i="14" s="1"/>
  <c r="E10" i="14" s="1"/>
  <c r="G10" i="14" s="1"/>
  <c r="D10" i="15" s="1"/>
  <c r="E10" i="15" s="1"/>
  <c r="D30" i="2"/>
  <c r="E21" i="1"/>
  <c r="G21" i="1" s="1"/>
  <c r="D21" i="2" s="1"/>
  <c r="E21" i="2" s="1"/>
  <c r="G21" i="2" s="1"/>
  <c r="D21" i="3" s="1"/>
  <c r="E21" i="3" s="1"/>
  <c r="G21" i="3" s="1"/>
  <c r="D21" i="4" s="1"/>
  <c r="F21" i="4" s="1"/>
  <c r="H21" i="4" s="1"/>
  <c r="H37" i="1"/>
  <c r="D37" i="1"/>
  <c r="F22" i="1"/>
  <c r="G27" i="1" s="1"/>
  <c r="C22" i="1"/>
  <c r="C27" i="1" s="1"/>
  <c r="E20" i="1"/>
  <c r="G20" i="1" s="1"/>
  <c r="D20" i="2" s="1"/>
  <c r="E20" i="2" s="1"/>
  <c r="G20" i="2" s="1"/>
  <c r="D20" i="3" s="1"/>
  <c r="E20" i="3" s="1"/>
  <c r="G20" i="3" s="1"/>
  <c r="D20" i="4" s="1"/>
  <c r="F20" i="4" s="1"/>
  <c r="H20" i="4" s="1"/>
  <c r="E19" i="1"/>
  <c r="G19" i="1" s="1"/>
  <c r="D19" i="2" s="1"/>
  <c r="E19" i="2" s="1"/>
  <c r="G19" i="2" s="1"/>
  <c r="D19" i="3" s="1"/>
  <c r="E19" i="3" s="1"/>
  <c r="G19" i="3" s="1"/>
  <c r="D19" i="4" s="1"/>
  <c r="F19" i="4" s="1"/>
  <c r="H19" i="4" s="1"/>
  <c r="D19" i="5" s="1"/>
  <c r="E19" i="5" s="1"/>
  <c r="G19" i="5" s="1"/>
  <c r="D19" i="6" s="1"/>
  <c r="E19" i="6" s="1"/>
  <c r="G19" i="6" s="1"/>
  <c r="D19" i="7" s="1"/>
  <c r="E18" i="1"/>
  <c r="G18" i="1" s="1"/>
  <c r="D18" i="2" s="1"/>
  <c r="E18" i="2" s="1"/>
  <c r="G18" i="2" s="1"/>
  <c r="D18" i="3" s="1"/>
  <c r="E18" i="3" s="1"/>
  <c r="G18" i="3" s="1"/>
  <c r="D18" i="4" s="1"/>
  <c r="F18" i="4" s="1"/>
  <c r="H18" i="4" s="1"/>
  <c r="D18" i="5" s="1"/>
  <c r="E18" i="5" s="1"/>
  <c r="G18" i="5" s="1"/>
  <c r="D18" i="6" s="1"/>
  <c r="E18" i="6" s="1"/>
  <c r="G18" i="6" s="1"/>
  <c r="D18" i="7" s="1"/>
  <c r="E18" i="7" s="1"/>
  <c r="G18" i="7" s="1"/>
  <c r="D18" i="8" s="1"/>
  <c r="E18" i="8" s="1"/>
  <c r="G18" i="8" s="1"/>
  <c r="D18" i="9" s="1"/>
  <c r="E18" i="9" s="1"/>
  <c r="G18" i="9" s="1"/>
  <c r="D18" i="10" s="1"/>
  <c r="E18" i="10" s="1"/>
  <c r="G18" i="10" s="1"/>
  <c r="D18" i="11" s="1"/>
  <c r="E18" i="11" s="1"/>
  <c r="G18" i="11" s="1"/>
  <c r="D18" i="12" s="1"/>
  <c r="E18" i="12" s="1"/>
  <c r="G18" i="12" s="1"/>
  <c r="E17" i="1"/>
  <c r="G17" i="1" s="1"/>
  <c r="D17" i="2" s="1"/>
  <c r="E17" i="2" s="1"/>
  <c r="G17" i="2" s="1"/>
  <c r="D17" i="3" s="1"/>
  <c r="E17" i="3" s="1"/>
  <c r="G17" i="3" s="1"/>
  <c r="D17" i="4" s="1"/>
  <c r="F17" i="4" s="1"/>
  <c r="H17" i="4" s="1"/>
  <c r="D17" i="5" s="1"/>
  <c r="E17" i="5" s="1"/>
  <c r="G17" i="5" s="1"/>
  <c r="D17" i="6" s="1"/>
  <c r="E17" i="6" s="1"/>
  <c r="G17" i="6" s="1"/>
  <c r="D17" i="7" s="1"/>
  <c r="E17" i="7" s="1"/>
  <c r="G17" i="7" s="1"/>
  <c r="D17" i="8" s="1"/>
  <c r="E17" i="8" s="1"/>
  <c r="G17" i="8" s="1"/>
  <c r="D17" i="9" s="1"/>
  <c r="E17" i="9" s="1"/>
  <c r="G17" i="9" s="1"/>
  <c r="D17" i="10" s="1"/>
  <c r="E17" i="10" s="1"/>
  <c r="G17" i="10" s="1"/>
  <c r="D17" i="11" s="1"/>
  <c r="E17" i="11" s="1"/>
  <c r="G17" i="11" s="1"/>
  <c r="D17" i="12" s="1"/>
  <c r="E17" i="12" s="1"/>
  <c r="G17" i="12" s="1"/>
  <c r="E16" i="1"/>
  <c r="G16" i="1" s="1"/>
  <c r="D16" i="2" s="1"/>
  <c r="E15" i="1"/>
  <c r="G15" i="1" s="1"/>
  <c r="D15" i="2" s="1"/>
  <c r="E15" i="2" s="1"/>
  <c r="G15" i="2" s="1"/>
  <c r="D15" i="3" s="1"/>
  <c r="E15" i="3" s="1"/>
  <c r="G15" i="3" s="1"/>
  <c r="D15" i="4" s="1"/>
  <c r="F15" i="4" s="1"/>
  <c r="H15" i="4" s="1"/>
  <c r="D15" i="5" s="1"/>
  <c r="E15" i="5" s="1"/>
  <c r="G15" i="5" s="1"/>
  <c r="D15" i="6" s="1"/>
  <c r="E15" i="6" s="1"/>
  <c r="G15" i="6" s="1"/>
  <c r="D15" i="7" s="1"/>
  <c r="E15" i="7" s="1"/>
  <c r="G15" i="7" s="1"/>
  <c r="D15" i="8" s="1"/>
  <c r="E15" i="8" s="1"/>
  <c r="G15" i="8" s="1"/>
  <c r="D15" i="9" s="1"/>
  <c r="E15" i="9" s="1"/>
  <c r="G15" i="9" s="1"/>
  <c r="D15" i="10" s="1"/>
  <c r="E15" i="10" s="1"/>
  <c r="G15" i="10" s="1"/>
  <c r="D15" i="11" s="1"/>
  <c r="E15" i="11" s="1"/>
  <c r="G15" i="11" s="1"/>
  <c r="D15" i="12" s="1"/>
  <c r="E15" i="12" s="1"/>
  <c r="G15" i="12" s="1"/>
  <c r="E14" i="1"/>
  <c r="G14" i="1" s="1"/>
  <c r="D14" i="2" s="1"/>
  <c r="E14" i="2" s="1"/>
  <c r="G14" i="2" s="1"/>
  <c r="D14" i="3" s="1"/>
  <c r="E14" i="3" s="1"/>
  <c r="G14" i="3" s="1"/>
  <c r="D14" i="4" s="1"/>
  <c r="F14" i="4" s="1"/>
  <c r="H14" i="4" s="1"/>
  <c r="D14" i="5" s="1"/>
  <c r="E14" i="5" s="1"/>
  <c r="G14" i="5" s="1"/>
  <c r="D14" i="6" s="1"/>
  <c r="E14" i="6" s="1"/>
  <c r="G14" i="6" s="1"/>
  <c r="D14" i="7" s="1"/>
  <c r="E14" i="7" s="1"/>
  <c r="G14" i="7" s="1"/>
  <c r="D14" i="8" s="1"/>
  <c r="E14" i="8" s="1"/>
  <c r="G14" i="8" s="1"/>
  <c r="E13" i="1"/>
  <c r="G13" i="1" s="1"/>
  <c r="D13" i="2" s="1"/>
  <c r="E13" i="2" s="1"/>
  <c r="G13" i="2" s="1"/>
  <c r="E12" i="1"/>
  <c r="G12" i="1" s="1"/>
  <c r="D12" i="2" s="1"/>
  <c r="E12" i="2" s="1"/>
  <c r="G12" i="2" s="1"/>
  <c r="D12" i="3" s="1"/>
  <c r="E12" i="3" s="1"/>
  <c r="G12" i="3" s="1"/>
  <c r="D12" i="4" s="1"/>
  <c r="F12" i="4" s="1"/>
  <c r="H12" i="4" s="1"/>
  <c r="D12" i="5" s="1"/>
  <c r="E12" i="5" s="1"/>
  <c r="G12" i="5" s="1"/>
  <c r="D12" i="6" s="1"/>
  <c r="E12" i="6" s="1"/>
  <c r="G12" i="6" s="1"/>
  <c r="D12" i="7" s="1"/>
  <c r="E12" i="7" s="1"/>
  <c r="G12" i="7" s="1"/>
  <c r="D12" i="8" s="1"/>
  <c r="E12" i="8" s="1"/>
  <c r="G12" i="8" s="1"/>
  <c r="D12" i="9" s="1"/>
  <c r="E12" i="9" s="1"/>
  <c r="G12" i="9" s="1"/>
  <c r="D12" i="10" s="1"/>
  <c r="E12" i="10" s="1"/>
  <c r="G12" i="10" s="1"/>
  <c r="D12" i="11" s="1"/>
  <c r="E12" i="11" s="1"/>
  <c r="G12" i="11" s="1"/>
  <c r="D12" i="12" s="1"/>
  <c r="E12" i="12" s="1"/>
  <c r="G12" i="12" s="1"/>
  <c r="E11" i="1"/>
  <c r="G11" i="1" s="1"/>
  <c r="D11" i="2" s="1"/>
  <c r="E11" i="2" s="1"/>
  <c r="G11" i="2" s="1"/>
  <c r="D11" i="3" s="1"/>
  <c r="E11" i="3" s="1"/>
  <c r="G11" i="3" s="1"/>
  <c r="D11" i="4" s="1"/>
  <c r="F11" i="4" s="1"/>
  <c r="H11" i="4" s="1"/>
  <c r="D11" i="5" s="1"/>
  <c r="E11" i="5" s="1"/>
  <c r="G11" i="5" s="1"/>
  <c r="D11" i="6" s="1"/>
  <c r="E11" i="6" s="1"/>
  <c r="G11" i="6" s="1"/>
  <c r="D11" i="7" s="1"/>
  <c r="E11" i="7" s="1"/>
  <c r="G11" i="7" s="1"/>
  <c r="D11" i="8" s="1"/>
  <c r="E11" i="8" s="1"/>
  <c r="G11" i="8" s="1"/>
  <c r="D11" i="9" s="1"/>
  <c r="E11" i="9" s="1"/>
  <c r="G11" i="9" s="1"/>
  <c r="D11" i="10" s="1"/>
  <c r="E11" i="10" s="1"/>
  <c r="G11" i="10" s="1"/>
  <c r="D11" i="11" s="1"/>
  <c r="E11" i="11" s="1"/>
  <c r="G11" i="11" s="1"/>
  <c r="D11" i="12" s="1"/>
  <c r="E11" i="12" s="1"/>
  <c r="G11" i="12" s="1"/>
  <c r="E10" i="1"/>
  <c r="G10" i="1" s="1"/>
  <c r="E9" i="1"/>
  <c r="G9" i="1" s="1"/>
  <c r="D9" i="2" s="1"/>
  <c r="E9" i="2" s="1"/>
  <c r="G9" i="2" s="1"/>
  <c r="D9" i="3" s="1"/>
  <c r="E9" i="3" s="1"/>
  <c r="G9" i="3" s="1"/>
  <c r="D9" i="4" s="1"/>
  <c r="F9" i="4" s="1"/>
  <c r="H9" i="4" s="1"/>
  <c r="D9" i="5" s="1"/>
  <c r="E9" i="5" s="1"/>
  <c r="G9" i="5" s="1"/>
  <c r="D9" i="6" s="1"/>
  <c r="E9" i="6" s="1"/>
  <c r="G9" i="6" s="1"/>
  <c r="D9" i="7" s="1"/>
  <c r="E9" i="7" s="1"/>
  <c r="G9" i="7" s="1"/>
  <c r="D9" i="8" s="1"/>
  <c r="E9" i="8" s="1"/>
  <c r="G9" i="8" s="1"/>
  <c r="D9" i="9" s="1"/>
  <c r="E9" i="9" s="1"/>
  <c r="G9" i="9" s="1"/>
  <c r="D9" i="10" s="1"/>
  <c r="E9" i="10" s="1"/>
  <c r="G9" i="10" s="1"/>
  <c r="D9" i="11" s="1"/>
  <c r="E9" i="11" s="1"/>
  <c r="G9" i="11" s="1"/>
  <c r="D9" i="12" s="1"/>
  <c r="E9" i="12" s="1"/>
  <c r="G9" i="12" s="1"/>
  <c r="E8" i="1"/>
  <c r="G8" i="1" s="1"/>
  <c r="D8" i="2" s="1"/>
  <c r="E8" i="2" s="1"/>
  <c r="G8" i="2" s="1"/>
  <c r="E7" i="1"/>
  <c r="G7" i="1" s="1"/>
  <c r="D7" i="2" s="1"/>
  <c r="E7" i="2" s="1"/>
  <c r="G7" i="2" s="1"/>
  <c r="D7" i="3" s="1"/>
  <c r="E7" i="3" s="1"/>
  <c r="G7" i="3" s="1"/>
  <c r="D7" i="4" s="1"/>
  <c r="H7" i="4" s="1"/>
  <c r="E6" i="1"/>
  <c r="G6" i="1" s="1"/>
  <c r="D6" i="2" s="1"/>
  <c r="E6" i="2" s="1"/>
  <c r="G6" i="2" s="1"/>
  <c r="D6" i="3" s="1"/>
  <c r="E6" i="3" s="1"/>
  <c r="G6" i="3" s="1"/>
  <c r="D6" i="4" s="1"/>
  <c r="F6" i="4" s="1"/>
  <c r="H6" i="4" s="1"/>
  <c r="D6" i="5" s="1"/>
  <c r="E6" i="5" s="1"/>
  <c r="G6" i="5" s="1"/>
  <c r="D6" i="6" s="1"/>
  <c r="E6" i="6" s="1"/>
  <c r="G6" i="6" s="1"/>
  <c r="D6" i="7" s="1"/>
  <c r="E6" i="7" s="1"/>
  <c r="G6" i="7" s="1"/>
  <c r="D6" i="8" s="1"/>
  <c r="E6" i="8" s="1"/>
  <c r="G6" i="8" s="1"/>
  <c r="D6" i="9" s="1"/>
  <c r="E6" i="9" s="1"/>
  <c r="G6" i="9" s="1"/>
  <c r="D6" i="10" s="1"/>
  <c r="E6" i="10" s="1"/>
  <c r="G6" i="10" s="1"/>
  <c r="D6" i="11" s="1"/>
  <c r="E6" i="11" s="1"/>
  <c r="G6" i="11" s="1"/>
  <c r="D6" i="12" s="1"/>
  <c r="E6" i="12" s="1"/>
  <c r="G6" i="12" s="1"/>
  <c r="E5" i="1"/>
  <c r="D22" i="1"/>
  <c r="G10" i="15" l="1"/>
  <c r="D35" i="15"/>
  <c r="D36" i="15"/>
  <c r="G8" i="14"/>
  <c r="D9" i="15" s="1"/>
  <c r="G9" i="22"/>
  <c r="D9" i="13"/>
  <c r="E9" i="13" s="1"/>
  <c r="G9" i="13" s="1"/>
  <c r="D9" i="14" s="1"/>
  <c r="E9" i="14" s="1"/>
  <c r="D11" i="13"/>
  <c r="E11" i="13" s="1"/>
  <c r="G11" i="13" s="1"/>
  <c r="D11" i="14" s="1"/>
  <c r="E11" i="14" s="1"/>
  <c r="G11" i="14" s="1"/>
  <c r="D11" i="15" s="1"/>
  <c r="E11" i="15" s="1"/>
  <c r="G11" i="15" s="1"/>
  <c r="D12" i="16" s="1"/>
  <c r="E12" i="16" s="1"/>
  <c r="G12" i="16" s="1"/>
  <c r="D12" i="17" s="1"/>
  <c r="E12" i="17" s="1"/>
  <c r="G12" i="17" s="1"/>
  <c r="D12" i="18" s="1"/>
  <c r="E12" i="18" s="1"/>
  <c r="G12" i="18" s="1"/>
  <c r="D12" i="19" s="1"/>
  <c r="E12" i="19" s="1"/>
  <c r="G12" i="19" s="1"/>
  <c r="D15" i="13"/>
  <c r="E15" i="13" s="1"/>
  <c r="G15" i="13" s="1"/>
  <c r="D15" i="14" s="1"/>
  <c r="E15" i="14" s="1"/>
  <c r="G15" i="14" s="1"/>
  <c r="D15" i="15" s="1"/>
  <c r="E15" i="15" s="1"/>
  <c r="G15" i="15" s="1"/>
  <c r="D17" i="13"/>
  <c r="E17" i="13" s="1"/>
  <c r="G17" i="13" s="1"/>
  <c r="D17" i="14" s="1"/>
  <c r="E17" i="14" s="1"/>
  <c r="G17" i="14" s="1"/>
  <c r="D17" i="15" s="1"/>
  <c r="E17" i="15" s="1"/>
  <c r="G17" i="15" s="1"/>
  <c r="D6" i="13"/>
  <c r="E6" i="13" s="1"/>
  <c r="G6" i="13" s="1"/>
  <c r="D6" i="14" s="1"/>
  <c r="E6" i="14" s="1"/>
  <c r="D12" i="13"/>
  <c r="E12" i="13" s="1"/>
  <c r="G12" i="13" s="1"/>
  <c r="D18" i="13"/>
  <c r="E18" i="13" s="1"/>
  <c r="G18" i="13" s="1"/>
  <c r="D18" i="14" s="1"/>
  <c r="E18" i="14" s="1"/>
  <c r="G18" i="14" s="1"/>
  <c r="D18" i="15" s="1"/>
  <c r="E18" i="15" s="1"/>
  <c r="G18" i="15" s="1"/>
  <c r="D20" i="5"/>
  <c r="E20" i="5" s="1"/>
  <c r="G20" i="5" s="1"/>
  <c r="D20" i="6"/>
  <c r="E20" i="6" s="1"/>
  <c r="G20" i="6" s="1"/>
  <c r="D20" i="7" s="1"/>
  <c r="E20" i="7" s="1"/>
  <c r="G20" i="7" s="1"/>
  <c r="D20" i="8" s="1"/>
  <c r="E20" i="8" s="1"/>
  <c r="G20" i="8" s="1"/>
  <c r="D20" i="9" s="1"/>
  <c r="E20" i="9" s="1"/>
  <c r="G20" i="9" s="1"/>
  <c r="D20" i="10" s="1"/>
  <c r="E20" i="10" s="1"/>
  <c r="G20" i="10" s="1"/>
  <c r="D20" i="11" s="1"/>
  <c r="E20" i="11" s="1"/>
  <c r="G20" i="11" s="1"/>
  <c r="D20" i="12" s="1"/>
  <c r="E20" i="12" s="1"/>
  <c r="G20" i="12" s="1"/>
  <c r="D20" i="15" s="1"/>
  <c r="E20" i="15" s="1"/>
  <c r="G20" i="15" s="1"/>
  <c r="D21" i="5"/>
  <c r="E21" i="5" s="1"/>
  <c r="G21" i="5" s="1"/>
  <c r="D21" i="6"/>
  <c r="E21" i="6" s="1"/>
  <c r="G21" i="6" s="1"/>
  <c r="D21" i="7" s="1"/>
  <c r="E21" i="7" s="1"/>
  <c r="G21" i="7" s="1"/>
  <c r="D21" i="8" s="1"/>
  <c r="E21" i="8" s="1"/>
  <c r="G21" i="8" s="1"/>
  <c r="D21" i="9" s="1"/>
  <c r="E21" i="9" s="1"/>
  <c r="G21" i="9" s="1"/>
  <c r="D21" i="10" s="1"/>
  <c r="E21" i="10" s="1"/>
  <c r="G21" i="10" s="1"/>
  <c r="D21" i="11" s="1"/>
  <c r="E21" i="11" s="1"/>
  <c r="G21" i="11" s="1"/>
  <c r="D21" i="12" s="1"/>
  <c r="E21" i="12" s="1"/>
  <c r="G21" i="12" s="1"/>
  <c r="D21" i="15" s="1"/>
  <c r="E21" i="15" s="1"/>
  <c r="G21" i="15" s="1"/>
  <c r="H30" i="2"/>
  <c r="E19" i="7"/>
  <c r="D43" i="2"/>
  <c r="E16" i="2"/>
  <c r="E22" i="1"/>
  <c r="G5" i="1"/>
  <c r="D30" i="1"/>
  <c r="H30" i="1" s="1"/>
  <c r="G37" i="1" s="1"/>
  <c r="I37" i="1" s="1"/>
  <c r="G28" i="2" s="1"/>
  <c r="G6" i="14" l="1"/>
  <c r="D6" i="15" s="1"/>
  <c r="E6" i="15" s="1"/>
  <c r="G6" i="15" s="1"/>
  <c r="D11" i="16" s="1"/>
  <c r="E11" i="16" s="1"/>
  <c r="G11" i="16" s="1"/>
  <c r="D11" i="17" s="1"/>
  <c r="E11" i="17" s="1"/>
  <c r="G11" i="17" s="1"/>
  <c r="D11" i="18" s="1"/>
  <c r="E11" i="18" s="1"/>
  <c r="G11" i="18" s="1"/>
  <c r="D11" i="19" s="1"/>
  <c r="E11" i="19" s="1"/>
  <c r="G11" i="19" s="1"/>
  <c r="D11" i="20" s="1"/>
  <c r="E11" i="20" s="1"/>
  <c r="G11" i="20" s="1"/>
  <c r="D11" i="21" s="1"/>
  <c r="E11" i="21" s="1"/>
  <c r="G11" i="21" s="1"/>
  <c r="D11" i="22" s="1"/>
  <c r="E9" i="15"/>
  <c r="G9" i="15" s="1"/>
  <c r="D8" i="16" s="1"/>
  <c r="D35" i="14"/>
  <c r="D36" i="14" s="1"/>
  <c r="H36" i="13"/>
  <c r="D12" i="14"/>
  <c r="E12" i="14" s="1"/>
  <c r="G12" i="14" s="1"/>
  <c r="D12" i="15" s="1"/>
  <c r="E12" i="15" s="1"/>
  <c r="G12" i="15" s="1"/>
  <c r="D19" i="16" s="1"/>
  <c r="E19" i="16" s="1"/>
  <c r="G19" i="16" s="1"/>
  <c r="D19" i="17" s="1"/>
  <c r="E19" i="17" s="1"/>
  <c r="G19" i="17" s="1"/>
  <c r="D19" i="18" s="1"/>
  <c r="E19" i="18" s="1"/>
  <c r="G19" i="18" s="1"/>
  <c r="D19" i="19" s="1"/>
  <c r="E19" i="19" s="1"/>
  <c r="G19" i="19" s="1"/>
  <c r="D19" i="20" s="1"/>
  <c r="E19" i="20" s="1"/>
  <c r="G19" i="20" s="1"/>
  <c r="D19" i="21" s="1"/>
  <c r="E19" i="21" s="1"/>
  <c r="G19" i="21" s="1"/>
  <c r="D19" i="22" s="1"/>
  <c r="E19" i="22" s="1"/>
  <c r="G19" i="22" s="1"/>
  <c r="D19" i="23" s="1"/>
  <c r="E19" i="23" s="1"/>
  <c r="G19" i="23" s="1"/>
  <c r="D9" i="23"/>
  <c r="E9" i="23" s="1"/>
  <c r="D8" i="15"/>
  <c r="E8" i="15" s="1"/>
  <c r="G8" i="15" s="1"/>
  <c r="D21" i="13"/>
  <c r="E21" i="13" s="1"/>
  <c r="G21" i="13" s="1"/>
  <c r="D21" i="14" s="1"/>
  <c r="E21" i="14" s="1"/>
  <c r="G21" i="14" s="1"/>
  <c r="D20" i="13"/>
  <c r="E20" i="13" s="1"/>
  <c r="G20" i="13" s="1"/>
  <c r="D20" i="14" s="1"/>
  <c r="E20" i="14" s="1"/>
  <c r="G20" i="14" s="1"/>
  <c r="G22" i="1"/>
  <c r="D5" i="2"/>
  <c r="G43" i="2"/>
  <c r="I43" i="2" s="1"/>
  <c r="G28" i="3" s="1"/>
  <c r="G43" i="3" s="1"/>
  <c r="I43" i="3" s="1"/>
  <c r="H28" i="4" s="1"/>
  <c r="H44" i="4" s="1"/>
  <c r="J44" i="4" s="1"/>
  <c r="G28" i="5" s="1"/>
  <c r="G43" i="5" s="1"/>
  <c r="I43" i="5" s="1"/>
  <c r="G28" i="6" s="1"/>
  <c r="G43" i="6" s="1"/>
  <c r="I43" i="6" s="1"/>
  <c r="G28" i="7" s="1"/>
  <c r="G43" i="7" s="1"/>
  <c r="I43" i="7" s="1"/>
  <c r="G28" i="8" s="1"/>
  <c r="G43" i="8" s="1"/>
  <c r="I43" i="8" s="1"/>
  <c r="G19" i="7"/>
  <c r="G16" i="2"/>
  <c r="C37" i="1"/>
  <c r="E37" i="1" s="1"/>
  <c r="C28" i="2" s="1"/>
  <c r="E11" i="22" l="1"/>
  <c r="D22" i="22"/>
  <c r="G9" i="23"/>
  <c r="E8" i="16"/>
  <c r="D22" i="16"/>
  <c r="C43" i="2"/>
  <c r="E43" i="2" s="1"/>
  <c r="C28" i="3" s="1"/>
  <c r="C43" i="3" s="1"/>
  <c r="E43" i="3" s="1"/>
  <c r="C28" i="4" s="1"/>
  <c r="C44" i="4" s="1"/>
  <c r="F44" i="4" s="1"/>
  <c r="C28" i="5" s="1"/>
  <c r="C43" i="5" s="1"/>
  <c r="E43" i="5" s="1"/>
  <c r="C28" i="6" s="1"/>
  <c r="C43" i="6" s="1"/>
  <c r="E43" i="6" s="1"/>
  <c r="C28" i="7" s="1"/>
  <c r="C43" i="7" s="1"/>
  <c r="E43" i="7" s="1"/>
  <c r="C28" i="8" s="1"/>
  <c r="C43" i="8" s="1"/>
  <c r="E43" i="8" s="1"/>
  <c r="C28" i="9" s="1"/>
  <c r="C43" i="9" s="1"/>
  <c r="E43" i="9" s="1"/>
  <c r="C28" i="10" s="1"/>
  <c r="C43" i="10" s="1"/>
  <c r="E43" i="10" s="1"/>
  <c r="C28" i="11" s="1"/>
  <c r="C36" i="11" s="1"/>
  <c r="E36" i="11" s="1"/>
  <c r="C28" i="12" s="1"/>
  <c r="C36" i="12" s="1"/>
  <c r="E36" i="12" s="1"/>
  <c r="C28" i="13" s="1"/>
  <c r="C36" i="13" s="1"/>
  <c r="E36" i="13" s="1"/>
  <c r="C28" i="14" s="1"/>
  <c r="C36" i="14" s="1"/>
  <c r="E36" i="14" s="1"/>
  <c r="C28" i="15" s="1"/>
  <c r="C36" i="15" s="1"/>
  <c r="E36" i="15" s="1"/>
  <c r="C28" i="16" s="1"/>
  <c r="C36" i="16" s="1"/>
  <c r="E36" i="16" s="1"/>
  <c r="C28" i="17" s="1"/>
  <c r="C36" i="17" s="1"/>
  <c r="E36" i="17" s="1"/>
  <c r="C28" i="18" s="1"/>
  <c r="C36" i="18" s="1"/>
  <c r="E36" i="18" s="1"/>
  <c r="C28" i="19" s="1"/>
  <c r="C36" i="19" s="1"/>
  <c r="E36" i="19" s="1"/>
  <c r="C28" i="20" s="1"/>
  <c r="C36" i="20" s="1"/>
  <c r="E36" i="20" s="1"/>
  <c r="C28" i="21" s="1"/>
  <c r="C36" i="21" s="1"/>
  <c r="E36" i="21" s="1"/>
  <c r="C28" i="22" s="1"/>
  <c r="C36" i="22" s="1"/>
  <c r="E36" i="22" s="1"/>
  <c r="C28" i="23" s="1"/>
  <c r="C36" i="23" s="1"/>
  <c r="E36" i="23" s="1"/>
  <c r="D19" i="8"/>
  <c r="E19" i="8" s="1"/>
  <c r="G19" i="8" s="1"/>
  <c r="D19" i="9" s="1"/>
  <c r="E19" i="9" s="1"/>
  <c r="G19" i="9" s="1"/>
  <c r="D19" i="10" s="1"/>
  <c r="E19" i="10" s="1"/>
  <c r="G19" i="10" s="1"/>
  <c r="D19" i="11" s="1"/>
  <c r="E19" i="11" s="1"/>
  <c r="G19" i="11" s="1"/>
  <c r="D19" i="12" s="1"/>
  <c r="E19" i="12" s="1"/>
  <c r="G19" i="12" s="1"/>
  <c r="E5" i="2"/>
  <c r="D22" i="2"/>
  <c r="G28" i="9"/>
  <c r="G43" i="9" s="1"/>
  <c r="I43" i="9" s="1"/>
  <c r="G28" i="10" s="1"/>
  <c r="G43" i="10" s="1"/>
  <c r="I43" i="10" s="1"/>
  <c r="G28" i="11" s="1"/>
  <c r="G8" i="16" l="1"/>
  <c r="E22" i="16"/>
  <c r="G11" i="22"/>
  <c r="E22" i="22"/>
  <c r="D19" i="13"/>
  <c r="E19" i="13" s="1"/>
  <c r="G19" i="13" s="1"/>
  <c r="D19" i="14" s="1"/>
  <c r="E19" i="14"/>
  <c r="D19" i="15" s="1"/>
  <c r="E19" i="15" s="1"/>
  <c r="G19" i="15" s="1"/>
  <c r="G5" i="2"/>
  <c r="E22" i="2"/>
  <c r="G36" i="11"/>
  <c r="I36" i="11" s="1"/>
  <c r="G28" i="12" s="1"/>
  <c r="G36" i="12" s="1"/>
  <c r="I36" i="12" s="1"/>
  <c r="G28" i="13" s="1"/>
  <c r="K44" i="8"/>
  <c r="D11" i="23" l="1"/>
  <c r="E11" i="23" s="1"/>
  <c r="G22" i="22"/>
  <c r="D22" i="23" s="1"/>
  <c r="D8" i="17"/>
  <c r="E8" i="17" s="1"/>
  <c r="G22" i="16"/>
  <c r="D22" i="17" s="1"/>
  <c r="G36" i="13"/>
  <c r="I36" i="13" s="1"/>
  <c r="D5" i="3"/>
  <c r="G22" i="2"/>
  <c r="G8" i="17" l="1"/>
  <c r="E22" i="17"/>
  <c r="G11" i="23"/>
  <c r="G22" i="23" s="1"/>
  <c r="E22" i="23"/>
  <c r="G28" i="14"/>
  <c r="G36" i="14" s="1"/>
  <c r="I36" i="14" s="1"/>
  <c r="G28" i="15" s="1"/>
  <c r="G36" i="15" s="1"/>
  <c r="I36" i="15" s="1"/>
  <c r="G28" i="16" s="1"/>
  <c r="G36" i="16" s="1"/>
  <c r="I36" i="16" s="1"/>
  <c r="G28" i="17" s="1"/>
  <c r="G36" i="17" s="1"/>
  <c r="I36" i="17" s="1"/>
  <c r="G28" i="18" s="1"/>
  <c r="G36" i="18" s="1"/>
  <c r="I36" i="18" s="1"/>
  <c r="G28" i="19" s="1"/>
  <c r="G36" i="19" s="1"/>
  <c r="I36" i="19" s="1"/>
  <c r="G28" i="20" s="1"/>
  <c r="G36" i="20" s="1"/>
  <c r="I36" i="20" s="1"/>
  <c r="G28" i="21" s="1"/>
  <c r="G36" i="21" s="1"/>
  <c r="I36" i="21" s="1"/>
  <c r="G28" i="22" s="1"/>
  <c r="G36" i="22" s="1"/>
  <c r="I36" i="22" s="1"/>
  <c r="G28" i="23" s="1"/>
  <c r="G36" i="23" s="1"/>
  <c r="I36" i="23" s="1"/>
  <c r="D22" i="3"/>
  <c r="E5" i="3"/>
  <c r="D8" i="18" l="1"/>
  <c r="E8" i="18" s="1"/>
  <c r="G22" i="17"/>
  <c r="D22" i="18" s="1"/>
  <c r="G5" i="3"/>
  <c r="E22" i="3"/>
  <c r="G8" i="18" l="1"/>
  <c r="E22" i="18"/>
  <c r="D5" i="4"/>
  <c r="G22" i="3"/>
  <c r="D8" i="19" l="1"/>
  <c r="E8" i="19" s="1"/>
  <c r="G22" i="18"/>
  <c r="D22" i="19" s="1"/>
  <c r="F5" i="4"/>
  <c r="D22" i="4"/>
  <c r="G8" i="19" l="1"/>
  <c r="E22" i="19"/>
  <c r="F22" i="4"/>
  <c r="H5" i="4"/>
  <c r="D8" i="20" l="1"/>
  <c r="G22" i="19"/>
  <c r="H22" i="4"/>
  <c r="D5" i="5"/>
  <c r="E8" i="20" l="1"/>
  <c r="D22" i="20"/>
  <c r="E5" i="5"/>
  <c r="D22" i="5"/>
  <c r="G8" i="20" l="1"/>
  <c r="E22" i="20"/>
  <c r="E22" i="5"/>
  <c r="G5" i="5"/>
  <c r="D8" i="21" l="1"/>
  <c r="G22" i="20"/>
  <c r="G22" i="5"/>
  <c r="D5" i="6"/>
  <c r="E8" i="21" l="1"/>
  <c r="D22" i="21"/>
  <c r="E5" i="6"/>
  <c r="D22" i="6"/>
  <c r="G8" i="21" l="1"/>
  <c r="G22" i="21" s="1"/>
  <c r="E22" i="21"/>
  <c r="G5" i="6"/>
  <c r="E22" i="6"/>
  <c r="D5" i="7" l="1"/>
  <c r="G22" i="6"/>
  <c r="E5" i="7" l="1"/>
  <c r="D22" i="7"/>
  <c r="G5" i="7" l="1"/>
  <c r="E22" i="7"/>
  <c r="D5" i="8" l="1"/>
  <c r="G22" i="7"/>
  <c r="E5" i="8" l="1"/>
  <c r="D22" i="8"/>
  <c r="G5" i="8" l="1"/>
  <c r="E22" i="8"/>
  <c r="D5" i="9" l="1"/>
  <c r="G22" i="8"/>
  <c r="E5" i="9" l="1"/>
  <c r="D22" i="9"/>
  <c r="G5" i="9" l="1"/>
  <c r="E22" i="9"/>
  <c r="D5" i="10" l="1"/>
  <c r="G22" i="9"/>
  <c r="E5" i="10" l="1"/>
  <c r="D22" i="10"/>
  <c r="G5" i="10" l="1"/>
  <c r="E22" i="10"/>
  <c r="D5" i="11" l="1"/>
  <c r="E5" i="11" s="1"/>
  <c r="G22" i="10"/>
  <c r="D22" i="11" s="1"/>
  <c r="G5" i="11" l="1"/>
  <c r="E22" i="11"/>
  <c r="D5" i="12" l="1"/>
  <c r="E5" i="12" s="1"/>
  <c r="G22" i="11"/>
  <c r="D22" i="12" s="1"/>
  <c r="G5" i="12" l="1"/>
  <c r="E22" i="12"/>
  <c r="D5" i="13" l="1"/>
  <c r="G22" i="12"/>
  <c r="E5" i="13" l="1"/>
  <c r="D22" i="13"/>
  <c r="G5" i="13" l="1"/>
  <c r="E22" i="13"/>
  <c r="G22" i="13" l="1"/>
  <c r="D5" i="14"/>
  <c r="D22" i="14" l="1"/>
  <c r="E5" i="14"/>
  <c r="E22" i="14" l="1"/>
  <c r="G5" i="14"/>
  <c r="G22" i="14" l="1"/>
  <c r="D5" i="15"/>
  <c r="E5" i="15" l="1"/>
  <c r="D22" i="15"/>
  <c r="E22" i="15" l="1"/>
  <c r="G5" i="15"/>
  <c r="G22" i="15" s="1"/>
</calcChain>
</file>

<file path=xl/sharedStrings.xml><?xml version="1.0" encoding="utf-8"?>
<sst xmlns="http://schemas.openxmlformats.org/spreadsheetml/2006/main" count="1205" uniqueCount="139">
  <si>
    <t>RENT STATEMENT</t>
  </si>
  <si>
    <t>FOR THE MONTH OF DECEMBER 2019</t>
  </si>
  <si>
    <t>NO.</t>
  </si>
  <si>
    <t>NAME</t>
  </si>
  <si>
    <t>RENT</t>
  </si>
  <si>
    <t>B/F</t>
  </si>
  <si>
    <t>TOTAL DUE</t>
  </si>
  <si>
    <t xml:space="preserve">PAID </t>
  </si>
  <si>
    <t>BALANCE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</si>
  <si>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</si>
  <si>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</si>
  <si>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</si>
  <si>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</si>
  <si>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</si>
  <si>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</si>
  <si>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</si>
  <si>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DECEMBER</t>
  </si>
  <si>
    <t>BF</t>
  </si>
  <si>
    <t>COMMISION</t>
  </si>
  <si>
    <t>PAYMENTS</t>
  </si>
  <si>
    <t>Prepared BY</t>
  </si>
  <si>
    <t>Approved By</t>
  </si>
  <si>
    <t>Received By</t>
  </si>
  <si>
    <t>FLORENCE</t>
  </si>
  <si>
    <t>GRACE</t>
  </si>
  <si>
    <t>MICHAEL LEI</t>
  </si>
  <si>
    <t xml:space="preserve">MICHAEL </t>
  </si>
  <si>
    <t>DANIEL ODHIAMBO</t>
  </si>
  <si>
    <t>VACCANT</t>
  </si>
  <si>
    <t>BENSON WANJALA</t>
  </si>
  <si>
    <t>PHILLIP  MATAGARU</t>
  </si>
  <si>
    <t>EUNICE NDUTA</t>
  </si>
  <si>
    <t>CHARLES KAMAU</t>
  </si>
  <si>
    <t>PETER KINYUA</t>
  </si>
  <si>
    <t>ERICK MOMANYI</t>
  </si>
  <si>
    <t>BENSONI NYOKORI</t>
  </si>
  <si>
    <t>ERICK OMBATI</t>
  </si>
  <si>
    <t>JAMES KUMU</t>
  </si>
  <si>
    <t>PAID ON 10/12</t>
  </si>
  <si>
    <t>PLOT CLEANING</t>
  </si>
  <si>
    <t>FOR THE MONTH OF JANUARY 2020</t>
  </si>
  <si>
    <t>JANUARY</t>
  </si>
  <si>
    <t>vaccated</t>
  </si>
  <si>
    <t>SLASHING $ CLEANING</t>
  </si>
  <si>
    <t>ELECTRICITY</t>
  </si>
  <si>
    <t>ROOF NAILS</t>
  </si>
  <si>
    <t>HEDGES,NAILS,PADROCK,CHAIN,LOCK</t>
  </si>
  <si>
    <t>NAILS</t>
  </si>
  <si>
    <t>CUTOUT,BULB HOLDER,SWITCHBOX</t>
  </si>
  <si>
    <t>LABOUR, 18/2&amp;19 /2 2 PPLE</t>
  </si>
  <si>
    <t xml:space="preserve"> LABOUR 20/2&amp; 21/2</t>
  </si>
  <si>
    <t>ELECTRICITY DISCONNECTION</t>
  </si>
  <si>
    <t xml:space="preserve">ELECTRICITY WORK LABOUR </t>
  </si>
  <si>
    <t>FOR THE MONTH OF FEBRUARY 2020</t>
  </si>
  <si>
    <t>MARCH</t>
  </si>
  <si>
    <t>FEBRUARY</t>
  </si>
  <si>
    <t>EVERLINE NYAMISA</t>
  </si>
  <si>
    <t xml:space="preserve">WAMBUI </t>
  </si>
  <si>
    <t>SINGLE SOCKET</t>
  </si>
  <si>
    <t>SWITCH</t>
  </si>
  <si>
    <t>CABLES</t>
  </si>
  <si>
    <t>CABLE CLIPS</t>
  </si>
  <si>
    <t>ELECTRICITY LABOUR</t>
  </si>
  <si>
    <t>FOR THE MONTH OF MARCH  2020</t>
  </si>
  <si>
    <t>FOR THE MONTH OF APRIL 2020</t>
  </si>
  <si>
    <t>APRIL</t>
  </si>
  <si>
    <t>PAUL KHARINDA</t>
  </si>
  <si>
    <t>DEPOSIT</t>
  </si>
  <si>
    <t>LETTING FEE</t>
  </si>
  <si>
    <t>MAY</t>
  </si>
  <si>
    <t>FOR THE MONTH OF MAY 2020</t>
  </si>
  <si>
    <t>2PC BULB HOLDER</t>
  </si>
  <si>
    <t>2PCS NANG SWITCH</t>
  </si>
  <si>
    <t>2PCS SWITCH BOX</t>
  </si>
  <si>
    <t>6MTRS 1.5 CABLE</t>
  </si>
  <si>
    <t>CLIPS</t>
  </si>
  <si>
    <t>FOR THE MONTH OF JUNE 2020</t>
  </si>
  <si>
    <t>JUNE</t>
  </si>
  <si>
    <t>FOR THE MONTH OF JULY 2020</t>
  </si>
  <si>
    <t>JULY</t>
  </si>
  <si>
    <t>MAXWEL ABONGO</t>
  </si>
  <si>
    <t>ELECTRICITY KPLC</t>
  </si>
  <si>
    <t>SAMUEL ACHUNGA</t>
  </si>
  <si>
    <t>AUGUST</t>
  </si>
  <si>
    <t>FOR THE MONTH OF AUGUST 2020</t>
  </si>
  <si>
    <t>PAID ON  18/8</t>
  </si>
  <si>
    <t>FOR THE MONTH OF SEPTEMBER 2020</t>
  </si>
  <si>
    <t>SEPTEMBER</t>
  </si>
  <si>
    <t>FOR THE MONTH OF OCTOBER 2020</t>
  </si>
  <si>
    <t>OCTOBER</t>
  </si>
  <si>
    <t>RICHARD ONDICHO</t>
  </si>
  <si>
    <t>FOR THE MONTH OF NOVEMBER20 2020</t>
  </si>
  <si>
    <t>NOVEMBER</t>
  </si>
  <si>
    <t>NOVCEMBER</t>
  </si>
  <si>
    <t>PAID ON 19/10</t>
  </si>
  <si>
    <t>MARGARET NJOKI</t>
  </si>
  <si>
    <t>WILSON KARIUKI</t>
  </si>
  <si>
    <t>FOR THE MONTH OF DECEMBER  2020</t>
  </si>
  <si>
    <t>ELECTICITY REPAIR MATERIALS +LABOUR</t>
  </si>
  <si>
    <t>PAID ON 1/12</t>
  </si>
  <si>
    <t>MORINE KHASOHA</t>
  </si>
  <si>
    <t>FLO</t>
  </si>
  <si>
    <t>MICHAEL</t>
  </si>
  <si>
    <t>FOR THE MONTH OF JANUARY  2021</t>
  </si>
  <si>
    <t>PAID ON 15/1</t>
  </si>
  <si>
    <t>JAMES EVICTED</t>
  </si>
  <si>
    <t>EVICTED</t>
  </si>
  <si>
    <t>FOR THE MONTH OF FEBRUARY  2021</t>
  </si>
  <si>
    <t>PAID ON 9/2</t>
  </si>
  <si>
    <t>MAXWEL VACCATED</t>
  </si>
  <si>
    <t>LUCY MBUGUA</t>
  </si>
  <si>
    <t>FOR THE MONTH OF MARCH  2021</t>
  </si>
  <si>
    <t>CARETAKER</t>
  </si>
  <si>
    <t>HANNAH LUMBASI</t>
  </si>
  <si>
    <t>SAMUEL VACCATED</t>
  </si>
  <si>
    <t>VACCATED</t>
  </si>
  <si>
    <t>PAUL VACCATED</t>
  </si>
  <si>
    <t>LOAN</t>
  </si>
  <si>
    <t>FOR THE MONTH OF APRIL  2021</t>
  </si>
  <si>
    <t>enjeri2011</t>
  </si>
  <si>
    <t>PAID ON 3/4</t>
  </si>
  <si>
    <t>FOR THE MONTH OF MAY  2021</t>
  </si>
  <si>
    <t>PAID ON 6/5</t>
  </si>
  <si>
    <t>FOR THE MONTH OF JUNE  2021</t>
  </si>
  <si>
    <t>PAID ON 19/6</t>
  </si>
  <si>
    <t>MARGARET NJOKI/ANDREW</t>
  </si>
  <si>
    <t>FOR THE MONTH OF JULY  2021</t>
  </si>
  <si>
    <t>PAID ON 6/7</t>
  </si>
  <si>
    <t>PAID ON 19/7</t>
  </si>
  <si>
    <t>CHARLES VACCATED</t>
  </si>
  <si>
    <t>FOR THE MONTH OF AUGUST  2021</t>
  </si>
  <si>
    <t>FOR THE MONTH OF SEPTEMBER  2021</t>
  </si>
  <si>
    <t>RICHARD VACCATED</t>
  </si>
  <si>
    <t>EUNICE</t>
  </si>
  <si>
    <t>FOR THE MONTH OF OCTOBER   2021</t>
  </si>
  <si>
    <t xml:space="preserve">OCTOBER </t>
  </si>
  <si>
    <t xml:space="preserve">EVICTED </t>
  </si>
  <si>
    <t>FOR THE MONTH OF NOVEMBER   2021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</si>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</sst>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14" fontId="5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6" fillId="0" borderId="0" xfId="0" applyFont="1" applyBorder="1"/>
    <xf numFmtId="0" fontId="5" fillId="0" borderId="0" xfId="0" applyFont="1" applyBorder="1"/>
    <xf numFmtId="0" fontId="5" fillId="0" borderId="0" xfId="0" applyFont="1"/>
    <xf numFmtId="0" fontId="7" fillId="0" borderId="1" xfId="0" applyFont="1" applyBorder="1"/>
    <xf numFmtId="0" fontId="8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4" fontId="8" fillId="0" borderId="1" xfId="0" applyNumberFormat="1" applyFont="1" applyBorder="1"/>
    <xf numFmtId="3" fontId="0" fillId="0" borderId="0" xfId="0" applyNumberFormat="1"/>
    <xf numFmtId="4" fontId="5" fillId="0" borderId="1" xfId="0" applyNumberFormat="1" applyFont="1" applyBorder="1"/>
    <xf numFmtId="0" fontId="8" fillId="0" borderId="1" xfId="0" applyFont="1" applyFill="1" applyBorder="1"/>
    <xf numFmtId="3" fontId="8" fillId="0" borderId="1" xfId="0" applyNumberFormat="1" applyFont="1" applyBorder="1"/>
    <xf numFmtId="0" fontId="9" fillId="0" borderId="0" xfId="0" applyFont="1" applyBorder="1"/>
    <xf numFmtId="16" fontId="8" fillId="0" borderId="1" xfId="0" applyNumberFormat="1" applyFont="1" applyBorder="1"/>
    <xf numFmtId="9" fontId="0" fillId="0" borderId="0" xfId="0" applyNumberFormat="1"/>
    <xf numFmtId="0" fontId="0" fillId="0" borderId="0" xfId="0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K32" sqref="K32"/>
    </sheetView>
  </sheetViews>
  <sheetFormatPr defaultRowHeight="15" x14ac:dyDescent="0.25"/>
  <cols>
    <col min="2" max="2" width="20.7109375" bestFit="1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/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27</v>
      </c>
      <c r="C6" s="8">
        <v>2000</v>
      </c>
      <c r="D6" s="8"/>
      <c r="E6" s="8">
        <f>C6+D6</f>
        <v>2000</v>
      </c>
      <c r="F6" s="8">
        <v>2000</v>
      </c>
      <c r="G6" s="8">
        <f>E6-F6</f>
        <v>0</v>
      </c>
      <c r="H6" s="8"/>
    </row>
    <row r="7" spans="1:9" x14ac:dyDescent="0.25">
      <c r="A7" s="8">
        <v>3</v>
      </c>
      <c r="B7" s="8" t="s">
        <v>28</v>
      </c>
      <c r="C7" s="8"/>
      <c r="D7" s="8"/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 t="s">
        <v>29</v>
      </c>
      <c r="C8" s="8"/>
      <c r="D8" s="8"/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30</v>
      </c>
      <c r="C9" s="8"/>
      <c r="D9" s="8"/>
      <c r="E9" s="8">
        <f>C9+D9</f>
        <v>0</v>
      </c>
      <c r="F9" s="8"/>
      <c r="G9" s="8">
        <f t="shared" si="1"/>
        <v>0</v>
      </c>
      <c r="H9" s="8"/>
    </row>
    <row r="10" spans="1:9" x14ac:dyDescent="0.25">
      <c r="A10" s="8">
        <v>6</v>
      </c>
      <c r="B10" s="9" t="s">
        <v>31</v>
      </c>
      <c r="C10" s="8">
        <v>1500</v>
      </c>
      <c r="D10" s="8"/>
      <c r="E10" s="8">
        <f>C10+D10</f>
        <v>1500</v>
      </c>
      <c r="F10" s="8">
        <v>1500</v>
      </c>
      <c r="G10" s="8">
        <f t="shared" si="1"/>
        <v>0</v>
      </c>
      <c r="H10" s="8"/>
    </row>
    <row r="11" spans="1:9" x14ac:dyDescent="0.25">
      <c r="A11" s="8">
        <v>7</v>
      </c>
      <c r="B11" s="8" t="s">
        <v>32</v>
      </c>
      <c r="C11" s="8">
        <v>1500</v>
      </c>
      <c r="D11" s="8"/>
      <c r="E11" s="8">
        <f t="shared" si="0"/>
        <v>1500</v>
      </c>
      <c r="F11" s="8">
        <f>1000+500</f>
        <v>1500</v>
      </c>
      <c r="G11" s="8">
        <f t="shared" si="1"/>
        <v>0</v>
      </c>
      <c r="H11" s="8"/>
    </row>
    <row r="12" spans="1:9" x14ac:dyDescent="0.25">
      <c r="A12" s="8">
        <v>8</v>
      </c>
      <c r="B12" s="8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33</v>
      </c>
      <c r="C13" s="8"/>
      <c r="D13" s="8"/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8" t="s">
        <v>34</v>
      </c>
      <c r="C14" s="8"/>
      <c r="D14" s="8"/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/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35</v>
      </c>
      <c r="C16" s="8">
        <v>1500</v>
      </c>
      <c r="D16" s="8"/>
      <c r="E16" s="8">
        <f t="shared" si="0"/>
        <v>1500</v>
      </c>
      <c r="F16" s="8">
        <v>1500</v>
      </c>
      <c r="G16" s="8">
        <f t="shared" si="1"/>
        <v>0</v>
      </c>
      <c r="H16" s="8"/>
    </row>
    <row r="17" spans="1:11" x14ac:dyDescent="0.25">
      <c r="A17" s="8">
        <v>13</v>
      </c>
      <c r="B17" s="8"/>
      <c r="C17" s="8"/>
      <c r="D17" s="8"/>
      <c r="E17" s="8">
        <f t="shared" si="0"/>
        <v>0</v>
      </c>
      <c r="F17" s="8"/>
      <c r="G17" s="8">
        <f t="shared" si="1"/>
        <v>0</v>
      </c>
      <c r="H17" s="8"/>
    </row>
    <row r="18" spans="1:11" x14ac:dyDescent="0.25">
      <c r="A18" s="8">
        <v>14</v>
      </c>
      <c r="B18" s="8" t="s">
        <v>36</v>
      </c>
      <c r="C18" s="8"/>
      <c r="D18" s="8"/>
      <c r="E18" s="8">
        <f t="shared" si="0"/>
        <v>0</v>
      </c>
      <c r="F18" s="8"/>
      <c r="G18" s="8">
        <f t="shared" si="1"/>
        <v>0</v>
      </c>
      <c r="H18" s="8"/>
    </row>
    <row r="19" spans="1:11" x14ac:dyDescent="0.25">
      <c r="A19" s="8">
        <v>15</v>
      </c>
      <c r="B19" s="8" t="s">
        <v>37</v>
      </c>
      <c r="C19" s="8">
        <v>2000</v>
      </c>
      <c r="D19" s="8"/>
      <c r="E19" s="8">
        <f t="shared" si="0"/>
        <v>2000</v>
      </c>
      <c r="F19" s="8">
        <v>2000</v>
      </c>
      <c r="G19" s="8">
        <f t="shared" si="1"/>
        <v>0</v>
      </c>
      <c r="H19" s="8"/>
    </row>
    <row r="20" spans="1:11" x14ac:dyDescent="0.25">
      <c r="A20" s="8">
        <v>16</v>
      </c>
      <c r="B20" s="8"/>
      <c r="C20" s="8"/>
      <c r="D20" s="8"/>
      <c r="E20" s="8">
        <f t="shared" si="0"/>
        <v>0</v>
      </c>
      <c r="F20" s="8"/>
      <c r="G20" s="8">
        <f t="shared" si="1"/>
        <v>0</v>
      </c>
      <c r="H20" s="8"/>
    </row>
    <row r="21" spans="1:11" x14ac:dyDescent="0.25">
      <c r="A21" s="8">
        <v>17</v>
      </c>
      <c r="B21" s="8"/>
      <c r="C21" s="8"/>
      <c r="D21" s="8"/>
      <c r="E21" s="8">
        <f t="shared" si="0"/>
        <v>0</v>
      </c>
      <c r="F21" s="10"/>
      <c r="G21" s="11">
        <f t="shared" si="1"/>
        <v>0</v>
      </c>
      <c r="H21" s="11"/>
    </row>
    <row r="22" spans="1:11" x14ac:dyDescent="0.25">
      <c r="A22" s="6"/>
      <c r="B22" s="12" t="s">
        <v>9</v>
      </c>
      <c r="C22" s="6">
        <f>SUM(C5:C21)</f>
        <v>8500</v>
      </c>
      <c r="D22" s="8">
        <f>SUM(D5:D21)</f>
        <v>0</v>
      </c>
      <c r="E22" s="6">
        <f>SUM(E5:E21)</f>
        <v>8500</v>
      </c>
      <c r="F22" s="6">
        <f>SUM(F5:F21)</f>
        <v>8500</v>
      </c>
      <c r="G22" s="6">
        <f>SUM(G5:G21)</f>
        <v>0</v>
      </c>
      <c r="H22" s="6"/>
      <c r="I22" s="7"/>
    </row>
    <row r="23" spans="1:11" x14ac:dyDescent="0.25">
      <c r="A23" s="8"/>
      <c r="B23" s="8"/>
      <c r="C23" s="8"/>
      <c r="D23" s="8"/>
      <c r="E23" s="8"/>
      <c r="F23" s="8"/>
      <c r="G23" s="8"/>
      <c r="H23" s="8"/>
    </row>
    <row r="24" spans="1:11" x14ac:dyDescent="0.25">
      <c r="A24" s="13"/>
    </row>
    <row r="25" spans="1:11" ht="18.75" x14ac:dyDescent="0.3">
      <c r="A25" s="13"/>
      <c r="B25" s="14" t="s">
        <v>10</v>
      </c>
      <c r="C25" s="15"/>
      <c r="D25" s="15"/>
      <c r="E25" s="15"/>
      <c r="F25" s="15"/>
      <c r="G25" s="15"/>
      <c r="H25" s="16"/>
      <c r="I25" s="16"/>
    </row>
    <row r="26" spans="1:11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1" x14ac:dyDescent="0.25">
      <c r="A27" s="13"/>
      <c r="B27" s="18" t="s">
        <v>16</v>
      </c>
      <c r="C27" s="19">
        <f>C22</f>
        <v>8500</v>
      </c>
      <c r="D27" s="20">
        <v>0.1</v>
      </c>
      <c r="E27" s="19"/>
      <c r="F27" s="21" t="s">
        <v>16</v>
      </c>
      <c r="G27" s="19">
        <f>F22</f>
        <v>8500</v>
      </c>
      <c r="H27" s="20">
        <v>0.1</v>
      </c>
      <c r="I27" s="11"/>
    </row>
    <row r="28" spans="1:11" x14ac:dyDescent="0.25">
      <c r="A28" s="13"/>
      <c r="B28" s="11" t="s">
        <v>17</v>
      </c>
      <c r="C28" s="19"/>
      <c r="D28" s="11"/>
      <c r="E28" s="11"/>
      <c r="F28" s="11" t="s">
        <v>17</v>
      </c>
      <c r="G28" s="19"/>
      <c r="H28" s="11"/>
      <c r="I28" s="11"/>
    </row>
    <row r="29" spans="1:11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  <c r="K29" s="22"/>
    </row>
    <row r="30" spans="1:11" x14ac:dyDescent="0.25">
      <c r="A30" s="13"/>
      <c r="B30" s="11" t="s">
        <v>18</v>
      </c>
      <c r="C30" s="23"/>
      <c r="D30" s="11">
        <f>C27*D27</f>
        <v>850</v>
      </c>
      <c r="E30" s="11"/>
      <c r="F30" s="11" t="s">
        <v>18</v>
      </c>
      <c r="G30" s="23"/>
      <c r="H30" s="11">
        <f>D30</f>
        <v>850</v>
      </c>
      <c r="I30" s="11"/>
      <c r="J30" s="22"/>
      <c r="K30" s="22"/>
    </row>
    <row r="31" spans="1:11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  <c r="K31" s="22"/>
    </row>
    <row r="32" spans="1:11" x14ac:dyDescent="0.25">
      <c r="A32" s="13"/>
      <c r="B32" s="10" t="s">
        <v>38</v>
      </c>
      <c r="D32" s="11">
        <v>5177</v>
      </c>
      <c r="E32" s="11"/>
      <c r="F32" s="10" t="s">
        <v>38</v>
      </c>
      <c r="H32" s="11">
        <v>5177</v>
      </c>
      <c r="I32" s="11"/>
      <c r="K32" s="22"/>
    </row>
    <row r="33" spans="1:11" x14ac:dyDescent="0.25">
      <c r="A33" s="13"/>
      <c r="B33" s="8" t="s">
        <v>39</v>
      </c>
      <c r="C33" s="8"/>
      <c r="D33" s="8">
        <v>1000</v>
      </c>
      <c r="E33" s="8"/>
      <c r="F33" s="8" t="s">
        <v>39</v>
      </c>
      <c r="G33" s="8"/>
      <c r="H33" s="8">
        <v>1000</v>
      </c>
      <c r="I33" s="11"/>
      <c r="J33" s="22"/>
    </row>
    <row r="34" spans="1:11" x14ac:dyDescent="0.25">
      <c r="A34" s="13"/>
      <c r="B34" s="10"/>
      <c r="C34" s="11"/>
      <c r="D34" s="11"/>
      <c r="E34" s="11"/>
      <c r="F34" s="10"/>
      <c r="G34" s="11"/>
      <c r="H34" s="11"/>
      <c r="I34" s="11"/>
    </row>
    <row r="35" spans="1:11" x14ac:dyDescent="0.25">
      <c r="A35" s="13"/>
      <c r="B35" s="10"/>
      <c r="C35" s="11"/>
      <c r="D35" s="11"/>
      <c r="E35" s="11"/>
      <c r="F35" s="10"/>
      <c r="G35" s="11"/>
      <c r="H35" s="11"/>
      <c r="I35" s="11"/>
    </row>
    <row r="36" spans="1:11" x14ac:dyDescent="0.25">
      <c r="A36" s="13"/>
      <c r="B36" s="10"/>
      <c r="C36" s="19"/>
      <c r="D36" s="19"/>
      <c r="E36" s="19"/>
      <c r="F36" s="10"/>
      <c r="G36" s="19"/>
      <c r="H36" s="19"/>
      <c r="I36" s="11"/>
      <c r="K36" s="22"/>
    </row>
    <row r="37" spans="1:11" x14ac:dyDescent="0.25">
      <c r="A37" s="13"/>
      <c r="B37" s="18" t="s">
        <v>9</v>
      </c>
      <c r="C37" s="25">
        <f>C27+C28+C29-D30</f>
        <v>7650</v>
      </c>
      <c r="D37" s="18">
        <f>SUM(D32:D36)</f>
        <v>6177</v>
      </c>
      <c r="E37" s="25">
        <f>C37-D37</f>
        <v>1473</v>
      </c>
      <c r="F37" s="21"/>
      <c r="G37" s="25">
        <f>G27+G28-H30</f>
        <v>7650</v>
      </c>
      <c r="H37" s="25">
        <f>SUM(H32:H36)</f>
        <v>6177</v>
      </c>
      <c r="I37" s="25">
        <f>G37-H37</f>
        <v>1473</v>
      </c>
    </row>
    <row r="40" spans="1:11" x14ac:dyDescent="0.25">
      <c r="B40" s="13" t="s">
        <v>20</v>
      </c>
      <c r="D40" s="13" t="s">
        <v>21</v>
      </c>
      <c r="F40" s="13"/>
      <c r="G40" s="13" t="s">
        <v>22</v>
      </c>
    </row>
    <row r="41" spans="1:11" x14ac:dyDescent="0.25">
      <c r="D41" s="13"/>
      <c r="F41" s="13"/>
      <c r="G41" s="13"/>
    </row>
    <row r="42" spans="1:11" x14ac:dyDescent="0.25">
      <c r="B42" t="s">
        <v>23</v>
      </c>
      <c r="D42" t="s">
        <v>24</v>
      </c>
      <c r="G42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4" workbookViewId="0">
      <selection activeCell="B19" sqref="B19:C19"/>
    </sheetView>
  </sheetViews>
  <sheetFormatPr defaultRowHeight="15" x14ac:dyDescent="0.25"/>
  <cols>
    <col min="1" max="1" width="5.140625" customWidth="1"/>
    <col min="2" max="2" width="18.855468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86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'AUGUST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'AUGUST 20'!G6:G22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'AUGUST 20'!G7:G23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>
        <f>'AUGUST 20'!G8:G24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'AUGUST 20'!G9:G25</f>
        <v>2000</v>
      </c>
      <c r="E9" s="8">
        <f>C9+D9</f>
        <v>4000</v>
      </c>
      <c r="F9" s="8">
        <f>1000</f>
        <v>1000</v>
      </c>
      <c r="G9" s="8">
        <f t="shared" si="1"/>
        <v>3000</v>
      </c>
      <c r="H9" s="8"/>
    </row>
    <row r="10" spans="1:9" x14ac:dyDescent="0.25">
      <c r="A10" s="8">
        <v>6</v>
      </c>
      <c r="B10" s="9" t="s">
        <v>82</v>
      </c>
      <c r="C10" s="8">
        <v>2000</v>
      </c>
      <c r="D10" s="8">
        <f>'AUGUST 20'!G10:G26</f>
        <v>1500</v>
      </c>
      <c r="E10" s="8">
        <f>C10+D10</f>
        <v>3500</v>
      </c>
      <c r="F10" s="8">
        <f>1500</f>
        <v>1500</v>
      </c>
      <c r="G10" s="8">
        <f t="shared" si="1"/>
        <v>2000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'AUGUST 20'!G11:G27</f>
        <v>5000</v>
      </c>
      <c r="E11" s="8">
        <f t="shared" si="0"/>
        <v>7000</v>
      </c>
      <c r="F11" s="8">
        <f>700+700+700</f>
        <v>2100</v>
      </c>
      <c r="G11" s="8">
        <f t="shared" si="1"/>
        <v>4900</v>
      </c>
      <c r="H11" s="8"/>
    </row>
    <row r="12" spans="1:9" x14ac:dyDescent="0.25">
      <c r="A12" s="8">
        <v>8</v>
      </c>
      <c r="B12" s="8" t="s">
        <v>28</v>
      </c>
      <c r="C12" s="8"/>
      <c r="D12" s="8">
        <f>'AUGUST 20'!G12:G28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'AUGUST 20'!G13:G29</f>
        <v>2000</v>
      </c>
      <c r="E13" s="8">
        <f t="shared" si="0"/>
        <v>3500</v>
      </c>
      <c r="F13" s="8"/>
      <c r="G13" s="8">
        <f t="shared" si="1"/>
        <v>3500</v>
      </c>
      <c r="H13" s="8"/>
    </row>
    <row r="14" spans="1:9" x14ac:dyDescent="0.25">
      <c r="A14" s="8">
        <v>10</v>
      </c>
      <c r="B14" s="8"/>
      <c r="C14" s="8"/>
      <c r="D14" s="8">
        <f>'AUGUST 20'!G14:G30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'AUGUST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'AUGUST 20'!G16:G32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8"/>
      <c r="C17" s="8"/>
      <c r="D17" s="8">
        <f>'AUGUST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8"/>
      <c r="C18" s="8"/>
      <c r="D18" s="8">
        <f>'AUGUST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37</v>
      </c>
      <c r="C19" s="8">
        <v>2000</v>
      </c>
      <c r="D19" s="8">
        <f>'AUGUST 20'!G19:G35</f>
        <v>10000</v>
      </c>
      <c r="E19" s="8">
        <f t="shared" si="0"/>
        <v>12000</v>
      </c>
      <c r="F19" s="8"/>
      <c r="G19" s="8">
        <f>E19-F19</f>
        <v>12000</v>
      </c>
      <c r="H19" s="8"/>
    </row>
    <row r="20" spans="1:9" x14ac:dyDescent="0.25">
      <c r="A20" s="8">
        <v>16</v>
      </c>
      <c r="B20" s="8"/>
      <c r="C20" s="8"/>
      <c r="D20" s="8">
        <f>'AUGUST 20'!G20:G36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9" x14ac:dyDescent="0.25">
      <c r="A21" s="8">
        <v>17</v>
      </c>
      <c r="B21" s="8"/>
      <c r="C21" s="8"/>
      <c r="D21" s="8">
        <f>'AUGUST 20'!G21:G37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9500</v>
      </c>
      <c r="D22" s="8">
        <f>SUM(D5:D21)</f>
        <v>20500</v>
      </c>
      <c r="E22" s="6">
        <f>SUM(E5:E21)</f>
        <v>30000</v>
      </c>
      <c r="F22" s="6">
        <f>SUM(F5:F21)</f>
        <v>4600</v>
      </c>
      <c r="G22" s="6">
        <f>SUM(G5:G21)</f>
        <v>25400</v>
      </c>
      <c r="H22" s="6"/>
      <c r="I22" s="7"/>
    </row>
    <row r="23" spans="1:9" x14ac:dyDescent="0.25">
      <c r="A23" s="8"/>
      <c r="B23" s="8"/>
      <c r="C23" s="8"/>
      <c r="D23" s="8"/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18" t="s">
        <v>87</v>
      </c>
      <c r="C27" s="19">
        <f>C22</f>
        <v>9500</v>
      </c>
      <c r="D27" s="20">
        <v>0.1</v>
      </c>
      <c r="E27" s="19"/>
      <c r="F27" s="21" t="s">
        <v>87</v>
      </c>
      <c r="G27" s="19">
        <f>F22</f>
        <v>4600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'AUGUST 20'!E43</f>
        <v>23696</v>
      </c>
      <c r="D28" s="11"/>
      <c r="E28" s="11"/>
      <c r="F28" s="11" t="s">
        <v>17</v>
      </c>
      <c r="G28" s="19">
        <f>'AUGUST 20'!I43</f>
        <v>3196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950</v>
      </c>
      <c r="E30" s="11"/>
      <c r="F30" s="11" t="s">
        <v>18</v>
      </c>
      <c r="G30" s="23"/>
      <c r="H30" s="11">
        <f>D30</f>
        <v>950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/>
      <c r="D32" s="11"/>
      <c r="E32" s="11"/>
      <c r="F32" s="10"/>
      <c r="H32" s="11"/>
      <c r="I32" s="11"/>
    </row>
    <row r="33" spans="1:9" x14ac:dyDescent="0.25">
      <c r="A33" s="13"/>
      <c r="B33" s="8"/>
      <c r="C33" s="8"/>
      <c r="D33" s="8"/>
      <c r="E33" s="8"/>
      <c r="F33" s="8"/>
      <c r="G33" s="8"/>
      <c r="H33" s="8"/>
      <c r="I33" s="11"/>
    </row>
    <row r="34" spans="1:9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8"/>
      <c r="C36" s="13"/>
      <c r="D36" s="8"/>
      <c r="E36" s="8"/>
      <c r="F36" s="8"/>
      <c r="G36" s="13"/>
      <c r="H36" s="8"/>
      <c r="I36" s="11"/>
    </row>
    <row r="37" spans="1:9" x14ac:dyDescent="0.25">
      <c r="A37" s="13"/>
      <c r="B37" s="8"/>
      <c r="C37" s="13"/>
      <c r="D37" s="8"/>
      <c r="E37" s="8"/>
      <c r="F37" s="8"/>
      <c r="G37" s="13"/>
      <c r="H37" s="8"/>
      <c r="I37" s="11"/>
    </row>
    <row r="38" spans="1:9" x14ac:dyDescent="0.25">
      <c r="A38" s="13"/>
      <c r="B38" s="8"/>
      <c r="C38" s="13"/>
      <c r="D38" s="8"/>
      <c r="E38" s="8"/>
      <c r="F38" s="8"/>
      <c r="G38" s="13"/>
      <c r="H38" s="8"/>
      <c r="I38" s="11"/>
    </row>
    <row r="39" spans="1:9" x14ac:dyDescent="0.25">
      <c r="A39" s="13"/>
      <c r="B39" s="8"/>
      <c r="C39" s="13"/>
      <c r="D39" s="8"/>
      <c r="E39" s="8"/>
      <c r="F39" s="8"/>
      <c r="G39" s="13"/>
      <c r="H39" s="8"/>
      <c r="I39" s="11"/>
    </row>
    <row r="40" spans="1:9" x14ac:dyDescent="0.25">
      <c r="A40" s="13"/>
      <c r="B40" s="10"/>
      <c r="D40" s="11"/>
      <c r="E40" s="11"/>
      <c r="F40" s="10"/>
      <c r="H40" s="11"/>
      <c r="I40" s="11"/>
    </row>
    <row r="41" spans="1:9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9" x14ac:dyDescent="0.25">
      <c r="A42" s="13"/>
      <c r="B42" s="10"/>
      <c r="C42" s="19"/>
      <c r="D42" s="19"/>
      <c r="E42" s="19"/>
      <c r="F42" s="10"/>
      <c r="G42" s="19"/>
      <c r="H42" s="19"/>
      <c r="I42" s="11"/>
    </row>
    <row r="43" spans="1:9" x14ac:dyDescent="0.25">
      <c r="A43" s="13"/>
      <c r="B43" s="18" t="s">
        <v>9</v>
      </c>
      <c r="C43" s="25">
        <f>C27+C28+C29-D30</f>
        <v>32246</v>
      </c>
      <c r="D43" s="18">
        <f>SUM(D32:D42)</f>
        <v>0</v>
      </c>
      <c r="E43" s="25">
        <f>C43-D43</f>
        <v>32246</v>
      </c>
      <c r="F43" s="21"/>
      <c r="G43" s="25">
        <f>G27+G28-H30</f>
        <v>6846</v>
      </c>
      <c r="H43" s="25">
        <f>SUM(H32:H42)</f>
        <v>0</v>
      </c>
      <c r="I43" s="25">
        <f>G43-H43</f>
        <v>6846</v>
      </c>
    </row>
    <row r="46" spans="1:9" x14ac:dyDescent="0.25">
      <c r="B46" s="13" t="s">
        <v>20</v>
      </c>
      <c r="D46" s="13" t="s">
        <v>21</v>
      </c>
      <c r="F46" s="13"/>
      <c r="G46" s="13" t="s">
        <v>22</v>
      </c>
    </row>
    <row r="47" spans="1:9" x14ac:dyDescent="0.25">
      <c r="D47" s="13"/>
      <c r="F47" s="13"/>
      <c r="G47" s="13"/>
    </row>
    <row r="48" spans="1:9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4" workbookViewId="0">
      <selection activeCell="F8" sqref="F8"/>
    </sheetView>
  </sheetViews>
  <sheetFormatPr defaultRowHeight="15" x14ac:dyDescent="0.25"/>
  <cols>
    <col min="2" max="2" width="17.71093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88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SEPTEMBER!G5:G21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SEPTEMBER!G6:G22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SEPTEMBER!G7:G23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 t="s">
        <v>90</v>
      </c>
      <c r="C8" s="8">
        <v>1500</v>
      </c>
      <c r="D8" s="8">
        <f>SEPTEMBER!G8:G24</f>
        <v>0</v>
      </c>
      <c r="E8" s="8">
        <f>C8+D8</f>
        <v>1500</v>
      </c>
      <c r="F8" s="8">
        <f>1000+500</f>
        <v>1500</v>
      </c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SEPTEMBER!G9:G25</f>
        <v>3000</v>
      </c>
      <c r="E9" s="8">
        <f>C9+D9</f>
        <v>5000</v>
      </c>
      <c r="F9" s="8">
        <f>2000</f>
        <v>2000</v>
      </c>
      <c r="G9" s="8">
        <f t="shared" si="1"/>
        <v>3000</v>
      </c>
      <c r="H9" s="8"/>
    </row>
    <row r="10" spans="1:9" x14ac:dyDescent="0.25">
      <c r="A10" s="8">
        <v>6</v>
      </c>
      <c r="B10" s="9" t="s">
        <v>82</v>
      </c>
      <c r="C10" s="8">
        <v>1500</v>
      </c>
      <c r="D10" s="8">
        <f>SEPTEMBER!G10:G26</f>
        <v>2000</v>
      </c>
      <c r="E10" s="8">
        <f>C10+D10</f>
        <v>3500</v>
      </c>
      <c r="F10" s="8"/>
      <c r="G10" s="8">
        <f t="shared" si="1"/>
        <v>3500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SEPTEMBER!G11:G27</f>
        <v>4900</v>
      </c>
      <c r="E11" s="8">
        <f t="shared" si="0"/>
        <v>6900</v>
      </c>
      <c r="F11" s="8">
        <f>700</f>
        <v>700</v>
      </c>
      <c r="G11" s="8">
        <f t="shared" si="1"/>
        <v>6200</v>
      </c>
      <c r="H11" s="8"/>
    </row>
    <row r="12" spans="1:9" x14ac:dyDescent="0.25">
      <c r="A12" s="8">
        <v>8</v>
      </c>
      <c r="B12" s="8" t="s">
        <v>28</v>
      </c>
      <c r="C12" s="8"/>
      <c r="D12" s="8">
        <f>SEPTEMBER!G12:G28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SEPTEMBER!G13:G29</f>
        <v>3500</v>
      </c>
      <c r="E13" s="8">
        <f t="shared" si="0"/>
        <v>5000</v>
      </c>
      <c r="F13" s="8"/>
      <c r="G13" s="8">
        <f t="shared" si="1"/>
        <v>5000</v>
      </c>
      <c r="H13" s="8"/>
    </row>
    <row r="14" spans="1:9" x14ac:dyDescent="0.25">
      <c r="A14" s="8">
        <v>10</v>
      </c>
      <c r="B14" s="8"/>
      <c r="C14" s="8"/>
      <c r="D14" s="8">
        <f>SEPTEMBER!G14:G30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SEPTEMBER!G15:G31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SEPTEMBER!G16:G32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8"/>
      <c r="C17" s="8"/>
      <c r="D17" s="8">
        <f>SEPTEMBER!G17:G33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8"/>
      <c r="C18" s="8"/>
      <c r="D18" s="8">
        <f>SEPTEMBER!G18:G34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37</v>
      </c>
      <c r="C19" s="8">
        <v>2000</v>
      </c>
      <c r="D19" s="8">
        <f>SEPTEMBER!G19:G35</f>
        <v>12000</v>
      </c>
      <c r="E19" s="8">
        <f t="shared" si="0"/>
        <v>14000</v>
      </c>
      <c r="F19" s="8"/>
      <c r="G19" s="8">
        <f>E19-F19</f>
        <v>14000</v>
      </c>
      <c r="H19" s="8"/>
    </row>
    <row r="20" spans="1:9" x14ac:dyDescent="0.25">
      <c r="A20" s="8">
        <v>16</v>
      </c>
      <c r="B20" s="8"/>
      <c r="C20" s="8"/>
      <c r="D20" s="8">
        <f>SEPTEMBER!G20:G36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9" x14ac:dyDescent="0.25">
      <c r="A21" s="8">
        <v>17</v>
      </c>
      <c r="B21" s="8"/>
      <c r="C21" s="8"/>
      <c r="D21" s="8">
        <f>SEPTEMBER!G21:G37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10500</v>
      </c>
      <c r="D22" s="8">
        <f>SEPTEMBER!G22:G38</f>
        <v>25400</v>
      </c>
      <c r="E22" s="6">
        <f>SUM(E5:E21)</f>
        <v>35900</v>
      </c>
      <c r="F22" s="6">
        <f>SUM(F5:F21)</f>
        <v>4200</v>
      </c>
      <c r="G22" s="6">
        <f>SUM(G5:G21)</f>
        <v>31700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18" t="s">
        <v>89</v>
      </c>
      <c r="C27" s="19">
        <f>C22</f>
        <v>10500</v>
      </c>
      <c r="D27" s="20">
        <v>0.1</v>
      </c>
      <c r="E27" s="19"/>
      <c r="F27" s="21" t="s">
        <v>89</v>
      </c>
      <c r="G27" s="19">
        <f>F22</f>
        <v>4200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SEPTEMBER!E43</f>
        <v>32246</v>
      </c>
      <c r="D28" s="11"/>
      <c r="E28" s="11"/>
      <c r="F28" s="11" t="s">
        <v>17</v>
      </c>
      <c r="G28" s="19">
        <f>SEPTEMBER!I43</f>
        <v>6846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1050</v>
      </c>
      <c r="E30" s="11"/>
      <c r="F30" s="11" t="s">
        <v>18</v>
      </c>
      <c r="G30" s="23"/>
      <c r="H30" s="11">
        <f>D30</f>
        <v>1050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94</v>
      </c>
      <c r="D32" s="11">
        <v>10087</v>
      </c>
      <c r="E32" s="11"/>
      <c r="F32" s="10" t="s">
        <v>94</v>
      </c>
      <c r="H32" s="11">
        <v>10087</v>
      </c>
      <c r="I32" s="11"/>
    </row>
    <row r="33" spans="1:9" x14ac:dyDescent="0.25">
      <c r="A33" s="13"/>
      <c r="B33" s="8"/>
      <c r="C33" s="8"/>
      <c r="D33" s="8"/>
      <c r="E33" s="8"/>
      <c r="F33" s="8"/>
      <c r="G33" s="8"/>
      <c r="H33" s="8"/>
      <c r="I33" s="11"/>
    </row>
    <row r="34" spans="1:9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41696</v>
      </c>
      <c r="D36" s="18">
        <f>SUM(D32:D35)</f>
        <v>10087</v>
      </c>
      <c r="E36" s="25">
        <f>C36-D36</f>
        <v>31609</v>
      </c>
      <c r="F36" s="21"/>
      <c r="G36" s="25">
        <f>G27+G28-H30</f>
        <v>9996</v>
      </c>
      <c r="H36" s="25">
        <f>SUM(H32:H35)</f>
        <v>10087</v>
      </c>
      <c r="I36" s="25">
        <f>G36-H36</f>
        <v>-91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D40" s="13"/>
      <c r="F40" s="13"/>
      <c r="G40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8" sqref="F8"/>
    </sheetView>
  </sheetViews>
  <sheetFormatPr defaultRowHeight="15" x14ac:dyDescent="0.25"/>
  <cols>
    <col min="2" max="2" width="23.1406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91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october20!G5:G22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october20!G6:G23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95</v>
      </c>
      <c r="C7" s="8">
        <v>1500</v>
      </c>
      <c r="D7" s="8">
        <f>october20!G7:G24</f>
        <v>0</v>
      </c>
      <c r="E7" s="8">
        <f t="shared" ref="E7:E21" si="0">C7+D7</f>
        <v>1500</v>
      </c>
      <c r="F7" s="8">
        <v>1500</v>
      </c>
      <c r="G7" s="8">
        <f>E7-F7</f>
        <v>0</v>
      </c>
      <c r="H7" s="8"/>
    </row>
    <row r="8" spans="1:9" x14ac:dyDescent="0.25">
      <c r="A8" s="8">
        <v>4</v>
      </c>
      <c r="B8" s="8" t="s">
        <v>90</v>
      </c>
      <c r="C8" s="8">
        <v>1500</v>
      </c>
      <c r="D8" s="8">
        <f>october20!G8:G25</f>
        <v>0</v>
      </c>
      <c r="E8" s="8">
        <f>C8+D8</f>
        <v>1500</v>
      </c>
      <c r="F8" s="8">
        <f>1000</f>
        <v>1000</v>
      </c>
      <c r="G8" s="8">
        <f t="shared" ref="G8:G21" si="1">E8-F8</f>
        <v>500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october20!G9:G26</f>
        <v>3000</v>
      </c>
      <c r="E9" s="8">
        <f>C9+D9</f>
        <v>5000</v>
      </c>
      <c r="F9" s="8">
        <f>1500</f>
        <v>1500</v>
      </c>
      <c r="G9" s="8">
        <f>E9-F9</f>
        <v>3500</v>
      </c>
      <c r="H9" s="8"/>
    </row>
    <row r="10" spans="1:9" x14ac:dyDescent="0.25">
      <c r="A10" s="8">
        <v>6</v>
      </c>
      <c r="B10" s="9" t="s">
        <v>82</v>
      </c>
      <c r="C10" s="8">
        <v>1500</v>
      </c>
      <c r="D10" s="8">
        <f>october20!G10:G27</f>
        <v>3500</v>
      </c>
      <c r="E10" s="8">
        <f>C10+D10</f>
        <v>5000</v>
      </c>
      <c r="F10" s="8">
        <f>1500</f>
        <v>1500</v>
      </c>
      <c r="G10" s="8">
        <f t="shared" si="1"/>
        <v>3500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october20!G11:G28</f>
        <v>6200</v>
      </c>
      <c r="E11" s="8">
        <f t="shared" si="0"/>
        <v>8200</v>
      </c>
      <c r="F11" s="8">
        <f>1000+700+1000</f>
        <v>2700</v>
      </c>
      <c r="G11" s="8">
        <f t="shared" si="1"/>
        <v>5500</v>
      </c>
      <c r="H11" s="8"/>
    </row>
    <row r="12" spans="1:9" x14ac:dyDescent="0.25">
      <c r="A12" s="8">
        <v>8</v>
      </c>
      <c r="B12" s="8" t="s">
        <v>28</v>
      </c>
      <c r="C12" s="8"/>
      <c r="D12" s="8">
        <f>october20!G12:G29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october20!G13:G30</f>
        <v>5000</v>
      </c>
      <c r="E13" s="8">
        <f t="shared" si="0"/>
        <v>6500</v>
      </c>
      <c r="F13" s="8"/>
      <c r="G13" s="8">
        <f t="shared" si="1"/>
        <v>6500</v>
      </c>
      <c r="H13" s="8"/>
    </row>
    <row r="14" spans="1:9" x14ac:dyDescent="0.25">
      <c r="A14" s="8">
        <v>10</v>
      </c>
      <c r="B14" s="8"/>
      <c r="C14" s="8"/>
      <c r="D14" s="8">
        <f>october20!G14:G31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october20!G15:G32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october20!G16:G33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8"/>
      <c r="C17" s="8"/>
      <c r="D17" s="8">
        <f>october20!G17:G34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8"/>
      <c r="C18" s="8"/>
      <c r="D18" s="8">
        <f>october20!G18:G35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37</v>
      </c>
      <c r="C19" s="8">
        <v>2000</v>
      </c>
      <c r="D19" s="8">
        <f>october20!G19:G36</f>
        <v>14000</v>
      </c>
      <c r="E19" s="8">
        <f t="shared" si="0"/>
        <v>16000</v>
      </c>
      <c r="F19" s="8"/>
      <c r="G19" s="8">
        <f>E19-F19</f>
        <v>16000</v>
      </c>
      <c r="H19" s="8"/>
    </row>
    <row r="20" spans="1:9" x14ac:dyDescent="0.25">
      <c r="A20" s="8">
        <v>16</v>
      </c>
      <c r="B20" s="8"/>
      <c r="C20" s="8"/>
      <c r="D20" s="8">
        <f>october20!G20:G37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9" x14ac:dyDescent="0.25">
      <c r="A21" s="8">
        <v>17</v>
      </c>
      <c r="B21" s="8"/>
      <c r="C21" s="8"/>
      <c r="D21" s="8">
        <f>october20!G21:G38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12000</v>
      </c>
      <c r="D22" s="8">
        <f>october20!G22:G39</f>
        <v>31700</v>
      </c>
      <c r="E22" s="6">
        <f>SUM(E5:E21)</f>
        <v>43700</v>
      </c>
      <c r="F22" s="6">
        <f>SUM(F5:F21)</f>
        <v>8200</v>
      </c>
      <c r="G22" s="6">
        <f>SUM(G5:G21)</f>
        <v>35500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93</v>
      </c>
      <c r="C27" s="19">
        <f>C22</f>
        <v>12000</v>
      </c>
      <c r="D27" s="20">
        <v>0.1</v>
      </c>
      <c r="E27" s="19"/>
      <c r="F27" s="21" t="s">
        <v>92</v>
      </c>
      <c r="G27" s="19">
        <f>F22</f>
        <v>8200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october20!E36</f>
        <v>31609</v>
      </c>
      <c r="D28" s="11"/>
      <c r="E28" s="11"/>
      <c r="F28" s="11" t="s">
        <v>17</v>
      </c>
      <c r="G28" s="19">
        <f>october20!I36</f>
        <v>-91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1200</v>
      </c>
      <c r="E30" s="11"/>
      <c r="F30" s="11" t="s">
        <v>18</v>
      </c>
      <c r="G30" s="23"/>
      <c r="H30" s="11">
        <f>D30</f>
        <v>1200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>
        <f>C32*C7</f>
        <v>450</v>
      </c>
      <c r="E32" s="11"/>
      <c r="F32" s="10" t="s">
        <v>68</v>
      </c>
      <c r="G32" s="28">
        <v>0.3</v>
      </c>
      <c r="H32" s="11">
        <f>D32</f>
        <v>450</v>
      </c>
      <c r="I32" s="11"/>
    </row>
    <row r="33" spans="1:9" x14ac:dyDescent="0.25">
      <c r="A33" s="13"/>
      <c r="B33" s="8" t="s">
        <v>98</v>
      </c>
      <c r="C33" s="8"/>
      <c r="D33" s="8">
        <v>1100</v>
      </c>
      <c r="E33" s="8"/>
      <c r="F33" s="8" t="s">
        <v>98</v>
      </c>
      <c r="G33" s="8"/>
      <c r="H33" s="8">
        <v>1100</v>
      </c>
      <c r="I33" s="11"/>
    </row>
    <row r="34" spans="1:9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42409</v>
      </c>
      <c r="D36" s="18">
        <f>SUM(D32:D35)</f>
        <v>1550</v>
      </c>
      <c r="E36" s="25">
        <f>C36-D36</f>
        <v>40859</v>
      </c>
      <c r="F36" s="21"/>
      <c r="G36" s="25">
        <f>G27+G28-H30</f>
        <v>6909</v>
      </c>
      <c r="H36" s="25">
        <f>SUM(H32:H35)</f>
        <v>1550</v>
      </c>
      <c r="I36" s="25">
        <f>G36-H36</f>
        <v>5359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D40" s="13"/>
      <c r="F40" s="13"/>
      <c r="G4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10" sqref="J10"/>
    </sheetView>
  </sheetViews>
  <sheetFormatPr defaultRowHeight="15" x14ac:dyDescent="0.25"/>
  <cols>
    <col min="1" max="1" width="4.42578125" customWidth="1"/>
    <col min="2" max="2" width="17.855468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97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NOVEMBER20!G5:G21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100</v>
      </c>
      <c r="C6" s="8">
        <v>1500</v>
      </c>
      <c r="D6" s="8">
        <f>NOVEMBER20!G6:G22</f>
        <v>0</v>
      </c>
      <c r="E6" s="8">
        <f>C6+D6</f>
        <v>1500</v>
      </c>
      <c r="F6" s="8">
        <v>1500</v>
      </c>
      <c r="G6" s="8">
        <f>E6-F6</f>
        <v>0</v>
      </c>
      <c r="H6" s="8"/>
    </row>
    <row r="7" spans="1:9" x14ac:dyDescent="0.25">
      <c r="A7" s="8">
        <v>3</v>
      </c>
      <c r="B7" s="8" t="s">
        <v>95</v>
      </c>
      <c r="C7" s="8">
        <v>1500</v>
      </c>
      <c r="D7" s="8">
        <f>NOVEMBER20!G7:G23</f>
        <v>0</v>
      </c>
      <c r="E7" s="8">
        <f t="shared" ref="E7:E21" si="0">C7+D7</f>
        <v>1500</v>
      </c>
      <c r="F7" s="8">
        <f>1000</f>
        <v>1000</v>
      </c>
      <c r="G7" s="8">
        <f>E7-F7</f>
        <v>500</v>
      </c>
      <c r="H7" s="8"/>
    </row>
    <row r="8" spans="1:9" x14ac:dyDescent="0.25">
      <c r="A8" s="8">
        <v>4</v>
      </c>
      <c r="B8" s="8" t="s">
        <v>90</v>
      </c>
      <c r="C8" s="8">
        <v>1500</v>
      </c>
      <c r="D8" s="8">
        <f>NOVEMBER20!G8:G24</f>
        <v>500</v>
      </c>
      <c r="E8" s="8">
        <f>C8+D8</f>
        <v>2000</v>
      </c>
      <c r="F8" s="8"/>
      <c r="G8" s="8">
        <f t="shared" ref="G8:G21" si="1">E8-F8</f>
        <v>2000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NOVEMBER20!G9:G25</f>
        <v>3500</v>
      </c>
      <c r="E9" s="8">
        <f>C9+D9</f>
        <v>5500</v>
      </c>
      <c r="F9" s="8"/>
      <c r="G9" s="8">
        <f>E9-F9</f>
        <v>5500</v>
      </c>
      <c r="H9" s="8"/>
    </row>
    <row r="10" spans="1:9" x14ac:dyDescent="0.25">
      <c r="A10" s="8">
        <v>6</v>
      </c>
      <c r="B10" s="9" t="s">
        <v>82</v>
      </c>
      <c r="C10" s="8">
        <v>1500</v>
      </c>
      <c r="D10" s="8">
        <f>NOVEMBER20!G10:G26</f>
        <v>3500</v>
      </c>
      <c r="E10" s="8">
        <f>C10+D10</f>
        <v>5000</v>
      </c>
      <c r="F10" s="8">
        <f>1500</f>
        <v>1500</v>
      </c>
      <c r="G10" s="8">
        <f t="shared" si="1"/>
        <v>3500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NOVEMBER20!G11:G27</f>
        <v>5500</v>
      </c>
      <c r="E11" s="8">
        <f t="shared" si="0"/>
        <v>7500</v>
      </c>
      <c r="F11" s="8">
        <f>1000+1000</f>
        <v>2000</v>
      </c>
      <c r="G11" s="8">
        <f t="shared" si="1"/>
        <v>5500</v>
      </c>
      <c r="H11" s="8"/>
    </row>
    <row r="12" spans="1:9" x14ac:dyDescent="0.25">
      <c r="A12" s="8">
        <v>8</v>
      </c>
      <c r="B12" s="8" t="s">
        <v>96</v>
      </c>
      <c r="C12" s="8">
        <v>1500</v>
      </c>
      <c r="D12" s="8">
        <f>NOVEMBER20!G12:G28</f>
        <v>0</v>
      </c>
      <c r="E12" s="8">
        <f t="shared" si="0"/>
        <v>1500</v>
      </c>
      <c r="F12" s="8">
        <v>1500</v>
      </c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NOVEMBER20!G13:G29</f>
        <v>6500</v>
      </c>
      <c r="E13" s="8">
        <f t="shared" si="0"/>
        <v>8000</v>
      </c>
      <c r="F13" s="8"/>
      <c r="G13" s="8">
        <f t="shared" si="1"/>
        <v>8000</v>
      </c>
      <c r="H13" s="8"/>
    </row>
    <row r="14" spans="1:9" x14ac:dyDescent="0.25">
      <c r="A14" s="8">
        <v>10</v>
      </c>
      <c r="B14" s="8"/>
      <c r="C14" s="8"/>
      <c r="D14" s="8">
        <f>NOVEMBER20!G14:G30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NOVEMBER20!G15:G31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NOVEMBER20!G16:G32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1" x14ac:dyDescent="0.25">
      <c r="A17" s="8">
        <v>13</v>
      </c>
      <c r="B17" s="8"/>
      <c r="C17" s="8"/>
      <c r="D17" s="8">
        <f>NOVEMBER20!G17:G33</f>
        <v>0</v>
      </c>
      <c r="E17" s="8">
        <f t="shared" si="0"/>
        <v>0</v>
      </c>
      <c r="F17" s="8"/>
      <c r="G17" s="8">
        <f t="shared" si="1"/>
        <v>0</v>
      </c>
      <c r="H17" s="8"/>
      <c r="K17">
        <f>6959+1450</f>
        <v>8409</v>
      </c>
    </row>
    <row r="18" spans="1:11" x14ac:dyDescent="0.25">
      <c r="A18" s="8">
        <v>14</v>
      </c>
      <c r="B18" s="8"/>
      <c r="C18" s="8"/>
      <c r="D18" s="8">
        <f>NOVEMBER20!G18:G34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1" x14ac:dyDescent="0.25">
      <c r="A19" s="8">
        <v>15</v>
      </c>
      <c r="B19" s="8" t="s">
        <v>37</v>
      </c>
      <c r="C19" s="8">
        <v>2000</v>
      </c>
      <c r="D19" s="8">
        <f>NOVEMBER20!G19:G35</f>
        <v>16000</v>
      </c>
      <c r="E19" s="8">
        <f t="shared" si="0"/>
        <v>18000</v>
      </c>
      <c r="F19" s="8"/>
      <c r="G19" s="8">
        <f>E19-F19</f>
        <v>18000</v>
      </c>
      <c r="H19" s="8"/>
    </row>
    <row r="20" spans="1:11" x14ac:dyDescent="0.25">
      <c r="A20" s="8">
        <v>16</v>
      </c>
      <c r="B20" s="8"/>
      <c r="C20" s="8"/>
      <c r="D20" s="8">
        <f>NOVEMBER20!G20:G36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1" x14ac:dyDescent="0.25">
      <c r="A21" s="8">
        <v>17</v>
      </c>
      <c r="B21" s="8"/>
      <c r="C21" s="8"/>
      <c r="D21" s="8">
        <f>NOVEMBER20!G21:G37</f>
        <v>0</v>
      </c>
      <c r="E21" s="8">
        <f t="shared" si="0"/>
        <v>0</v>
      </c>
      <c r="F21" s="10"/>
      <c r="G21" s="11">
        <f t="shared" si="1"/>
        <v>0</v>
      </c>
      <c r="H21" s="11"/>
      <c r="K21" s="29"/>
    </row>
    <row r="22" spans="1:11" x14ac:dyDescent="0.25">
      <c r="A22" s="6"/>
      <c r="B22" s="12" t="s">
        <v>9</v>
      </c>
      <c r="C22" s="6">
        <f>SUM(C5:C21)</f>
        <v>15000</v>
      </c>
      <c r="D22" s="8">
        <f>SUM(D5:D21)</f>
        <v>35500</v>
      </c>
      <c r="E22" s="6">
        <f>SUM(E5:E21)</f>
        <v>50500</v>
      </c>
      <c r="F22" s="6">
        <f>SUM(F5:F21)</f>
        <v>7500</v>
      </c>
      <c r="G22" s="6">
        <f>SUM(G5:G21)</f>
        <v>43000</v>
      </c>
      <c r="H22" s="6"/>
      <c r="I22" s="7"/>
    </row>
    <row r="23" spans="1:11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11" x14ac:dyDescent="0.25">
      <c r="A24" s="13"/>
    </row>
    <row r="25" spans="1:11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11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1" x14ac:dyDescent="0.25">
      <c r="A27" s="13"/>
      <c r="B27" s="27" t="s">
        <v>16</v>
      </c>
      <c r="C27" s="19">
        <f>C22</f>
        <v>15000</v>
      </c>
      <c r="D27" s="20">
        <v>0.1</v>
      </c>
      <c r="E27" s="19"/>
      <c r="F27" s="21" t="s">
        <v>16</v>
      </c>
      <c r="G27" s="19">
        <f>F22</f>
        <v>7500</v>
      </c>
      <c r="H27" s="20">
        <v>0.1</v>
      </c>
      <c r="I27" s="11"/>
    </row>
    <row r="28" spans="1:11" x14ac:dyDescent="0.25">
      <c r="A28" s="13"/>
      <c r="B28" s="11" t="s">
        <v>17</v>
      </c>
      <c r="C28" s="19">
        <f>NOVEMBER20!E36</f>
        <v>40859</v>
      </c>
      <c r="D28" s="11"/>
      <c r="E28" s="11"/>
      <c r="F28" s="11" t="s">
        <v>17</v>
      </c>
      <c r="G28" s="19">
        <f>NOVEMBER20!I36</f>
        <v>5359</v>
      </c>
      <c r="H28" s="11"/>
      <c r="I28" s="11"/>
    </row>
    <row r="29" spans="1:11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11" x14ac:dyDescent="0.25">
      <c r="A30" s="13"/>
      <c r="B30" s="11" t="s">
        <v>18</v>
      </c>
      <c r="C30" s="23"/>
      <c r="D30" s="11">
        <f>C27*D27</f>
        <v>1500</v>
      </c>
      <c r="E30" s="11"/>
      <c r="F30" s="11" t="s">
        <v>18</v>
      </c>
      <c r="G30" s="23"/>
      <c r="H30" s="11">
        <f>D30</f>
        <v>1500</v>
      </c>
      <c r="I30" s="11"/>
    </row>
    <row r="31" spans="1:11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11" x14ac:dyDescent="0.25">
      <c r="A32" s="13"/>
      <c r="B32" s="10" t="s">
        <v>68</v>
      </c>
      <c r="C32" s="28">
        <v>0.3</v>
      </c>
      <c r="D32" s="11">
        <f>C32*C12</f>
        <v>450</v>
      </c>
      <c r="E32" s="11"/>
      <c r="F32" s="10" t="s">
        <v>68</v>
      </c>
      <c r="G32" s="28">
        <v>0.3</v>
      </c>
      <c r="H32" s="11">
        <f>G32*C12</f>
        <v>450</v>
      </c>
      <c r="I32" s="11"/>
    </row>
    <row r="33" spans="1:11" x14ac:dyDescent="0.25">
      <c r="A33" s="13"/>
      <c r="B33" s="8" t="s">
        <v>99</v>
      </c>
      <c r="C33" s="8"/>
      <c r="D33" s="8">
        <v>8487</v>
      </c>
      <c r="E33" s="8"/>
      <c r="F33" s="8" t="s">
        <v>99</v>
      </c>
      <c r="G33" s="8"/>
      <c r="H33" s="8">
        <v>8487</v>
      </c>
      <c r="I33" s="11"/>
    </row>
    <row r="34" spans="1:11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11" x14ac:dyDescent="0.25">
      <c r="A35" s="13"/>
      <c r="B35" s="8"/>
      <c r="C35" s="13"/>
      <c r="D35" s="8"/>
      <c r="E35" s="8"/>
      <c r="F35" s="8"/>
      <c r="G35" s="13"/>
      <c r="H35" s="8"/>
      <c r="I35" s="11"/>
      <c r="K35">
        <f>D27*C7</f>
        <v>150</v>
      </c>
    </row>
    <row r="36" spans="1:11" x14ac:dyDescent="0.25">
      <c r="A36" s="13"/>
      <c r="B36" s="18" t="s">
        <v>9</v>
      </c>
      <c r="C36" s="25">
        <f>C27+C28+C29-D30</f>
        <v>54359</v>
      </c>
      <c r="D36" s="18">
        <f>SUM(D32:D35)</f>
        <v>8937</v>
      </c>
      <c r="E36" s="25">
        <f>C36-D36</f>
        <v>45422</v>
      </c>
      <c r="F36" s="21"/>
      <c r="G36" s="25">
        <f>G27+G28-H30</f>
        <v>11359</v>
      </c>
      <c r="H36" s="25">
        <f>SUM(H32:H35)</f>
        <v>8937</v>
      </c>
      <c r="I36" s="25">
        <f>G36-H36</f>
        <v>2422</v>
      </c>
    </row>
    <row r="39" spans="1:11" x14ac:dyDescent="0.25">
      <c r="B39" s="13" t="s">
        <v>20</v>
      </c>
      <c r="D39" s="13" t="s">
        <v>21</v>
      </c>
      <c r="F39" s="13"/>
      <c r="G39" s="13" t="s">
        <v>22</v>
      </c>
    </row>
    <row r="40" spans="1:11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7" sqref="G7"/>
    </sheetView>
  </sheetViews>
  <sheetFormatPr defaultRowHeight="15" x14ac:dyDescent="0.25"/>
  <cols>
    <col min="1" max="1" width="4.7109375" customWidth="1"/>
    <col min="2" max="2" width="18.285156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103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'DECEMBER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100</v>
      </c>
      <c r="C6" s="8">
        <v>1500</v>
      </c>
      <c r="D6" s="8">
        <f>'DECEMBER 20'!G6:G22</f>
        <v>0</v>
      </c>
      <c r="E6" s="8">
        <f>C6+D6</f>
        <v>1500</v>
      </c>
      <c r="F6" s="8"/>
      <c r="G6" s="8">
        <f>E6-F6</f>
        <v>1500</v>
      </c>
      <c r="H6" s="8"/>
    </row>
    <row r="7" spans="1:9" x14ac:dyDescent="0.25">
      <c r="A7" s="8">
        <v>3</v>
      </c>
      <c r="B7" s="8" t="s">
        <v>95</v>
      </c>
      <c r="C7" s="8">
        <v>1500</v>
      </c>
      <c r="D7" s="8">
        <f>'DECEMBER 20'!G7:G23</f>
        <v>500</v>
      </c>
      <c r="E7" s="8">
        <f t="shared" ref="E7:E21" si="0">C7+D7</f>
        <v>2000</v>
      </c>
      <c r="F7" s="8">
        <f>1500</f>
        <v>1500</v>
      </c>
      <c r="G7" s="8">
        <f>E7-F7</f>
        <v>500</v>
      </c>
      <c r="H7" s="8"/>
    </row>
    <row r="8" spans="1:9" x14ac:dyDescent="0.25">
      <c r="A8" s="8">
        <v>4</v>
      </c>
      <c r="B8" s="8" t="s">
        <v>90</v>
      </c>
      <c r="C8" s="8">
        <v>1500</v>
      </c>
      <c r="D8" s="8">
        <f>'DECEMBER 20'!G8:G24</f>
        <v>2000</v>
      </c>
      <c r="E8" s="8">
        <f>C8+D8</f>
        <v>3500</v>
      </c>
      <c r="F8" s="8"/>
      <c r="G8" s="8">
        <f>E8-F8</f>
        <v>3500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'DECEMBER 20'!G9:G25</f>
        <v>5500</v>
      </c>
      <c r="E9" s="8">
        <f>C9+D9</f>
        <v>7500</v>
      </c>
      <c r="F9" s="8"/>
      <c r="G9" s="8"/>
      <c r="H9" s="8"/>
    </row>
    <row r="10" spans="1:9" x14ac:dyDescent="0.25">
      <c r="A10" s="8">
        <v>6</v>
      </c>
      <c r="B10" s="9" t="s">
        <v>82</v>
      </c>
      <c r="C10" s="8">
        <v>1500</v>
      </c>
      <c r="D10" s="8">
        <f>'DECEMBER 20'!G10:G26</f>
        <v>3500</v>
      </c>
      <c r="E10" s="8">
        <f>C10+D10</f>
        <v>5000</v>
      </c>
      <c r="F10" s="8">
        <f>1500</f>
        <v>1500</v>
      </c>
      <c r="G10" s="8">
        <f t="shared" ref="G10:G21" si="1">E10-F10</f>
        <v>3500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'DECEMBER 20'!G11:G27</f>
        <v>5500</v>
      </c>
      <c r="E11" s="8">
        <f t="shared" si="0"/>
        <v>7500</v>
      </c>
      <c r="F11" s="8">
        <f>1000</f>
        <v>1000</v>
      </c>
      <c r="G11" s="8">
        <f t="shared" si="1"/>
        <v>6500</v>
      </c>
      <c r="H11" s="8"/>
    </row>
    <row r="12" spans="1:9" x14ac:dyDescent="0.25">
      <c r="A12" s="8">
        <v>8</v>
      </c>
      <c r="B12" s="8" t="s">
        <v>96</v>
      </c>
      <c r="C12" s="8">
        <v>1500</v>
      </c>
      <c r="D12" s="8">
        <f>'DECEMBER 20'!G12:G28</f>
        <v>0</v>
      </c>
      <c r="E12" s="8">
        <f t="shared" si="0"/>
        <v>1500</v>
      </c>
      <c r="F12" s="8">
        <f>1500</f>
        <v>1500</v>
      </c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'DECEMBER 20'!G13:G29</f>
        <v>8000</v>
      </c>
      <c r="E13" s="8">
        <f t="shared" si="0"/>
        <v>9500</v>
      </c>
      <c r="F13" s="8">
        <f>1000</f>
        <v>1000</v>
      </c>
      <c r="G13" s="8">
        <f t="shared" si="1"/>
        <v>8500</v>
      </c>
      <c r="H13" s="8"/>
    </row>
    <row r="14" spans="1:9" x14ac:dyDescent="0.25">
      <c r="A14" s="8">
        <v>10</v>
      </c>
      <c r="B14" s="8"/>
      <c r="C14" s="8"/>
      <c r="D14" s="8">
        <f>'DECEMBER 20'!G14:G30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'DECEMBER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'DECEMBER 20'!G16:G32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8"/>
      <c r="C17" s="8"/>
      <c r="D17" s="8">
        <f>'DECEMBER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8"/>
      <c r="C18" s="8"/>
      <c r="D18" s="8">
        <f>'DECEMBER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37</v>
      </c>
      <c r="C19" s="8">
        <v>2000</v>
      </c>
      <c r="D19" s="8">
        <f>'DECEMBER 20'!G19:G35</f>
        <v>18000</v>
      </c>
      <c r="E19" s="8">
        <f t="shared" si="0"/>
        <v>20000</v>
      </c>
      <c r="F19" s="8"/>
      <c r="G19" s="8"/>
      <c r="H19" s="8"/>
      <c r="I19" t="s">
        <v>106</v>
      </c>
    </row>
    <row r="20" spans="1:9" x14ac:dyDescent="0.25">
      <c r="A20" s="8">
        <v>16</v>
      </c>
      <c r="B20" s="8"/>
      <c r="C20" s="8"/>
      <c r="D20" s="8">
        <f>'DECEMBER 20'!G20:G36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9" x14ac:dyDescent="0.25">
      <c r="A21" s="8">
        <v>17</v>
      </c>
      <c r="B21" s="8"/>
      <c r="C21" s="8"/>
      <c r="D21" s="8">
        <f>'DECEMBER 20'!G21:G37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15000</v>
      </c>
      <c r="D22" s="8">
        <f>SUM(D5:D21)</f>
        <v>43000</v>
      </c>
      <c r="E22" s="6">
        <f>SUM(E5:E21)</f>
        <v>58000</v>
      </c>
      <c r="F22" s="6">
        <f>SUM(F5:F21)</f>
        <v>6500</v>
      </c>
      <c r="G22" s="6">
        <f>SUM(G5:G21)</f>
        <v>24000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41</v>
      </c>
      <c r="C27" s="19">
        <f>C22</f>
        <v>15000</v>
      </c>
      <c r="D27" s="20">
        <v>0.1</v>
      </c>
      <c r="E27" s="19"/>
      <c r="F27" s="21" t="s">
        <v>41</v>
      </c>
      <c r="G27" s="19">
        <f>F22</f>
        <v>6500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'DECEMBER 20'!E36</f>
        <v>45422</v>
      </c>
      <c r="D28" s="11"/>
      <c r="E28" s="11"/>
      <c r="F28" s="11" t="s">
        <v>17</v>
      </c>
      <c r="G28" s="19">
        <f>'DECEMBER 20'!I36</f>
        <v>2422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1500</v>
      </c>
      <c r="E30" s="11"/>
      <c r="F30" s="11" t="s">
        <v>18</v>
      </c>
      <c r="G30" s="23"/>
      <c r="H30" s="11">
        <f>D30</f>
        <v>1500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104</v>
      </c>
      <c r="C33" s="8"/>
      <c r="D33" s="8">
        <v>7900</v>
      </c>
      <c r="E33" s="8"/>
      <c r="F33" s="8" t="s">
        <v>104</v>
      </c>
      <c r="G33" s="8"/>
      <c r="H33" s="8">
        <v>7900</v>
      </c>
      <c r="I33" s="11"/>
    </row>
    <row r="34" spans="1:9" x14ac:dyDescent="0.25">
      <c r="A34" s="13"/>
      <c r="B34" s="8" t="s">
        <v>105</v>
      </c>
      <c r="C34" s="13"/>
      <c r="D34" s="8">
        <v>20000</v>
      </c>
      <c r="E34" s="8"/>
      <c r="F34" s="8"/>
      <c r="G34" s="13"/>
      <c r="H34" s="8"/>
      <c r="I34" s="11"/>
    </row>
    <row r="35" spans="1:9" x14ac:dyDescent="0.25">
      <c r="A35" s="13"/>
      <c r="B35" s="8" t="s">
        <v>116</v>
      </c>
      <c r="C35" s="13"/>
      <c r="D35" s="8">
        <f>E9</f>
        <v>7500</v>
      </c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58922</v>
      </c>
      <c r="D36" s="18">
        <f>SUM(D32:D35)</f>
        <v>35400</v>
      </c>
      <c r="E36" s="25">
        <f>C36-D36</f>
        <v>23522</v>
      </c>
      <c r="F36" s="21"/>
      <c r="G36" s="25">
        <f>G27+G28-H30</f>
        <v>7422</v>
      </c>
      <c r="H36" s="25">
        <f>SUM(H32:H35)</f>
        <v>7900</v>
      </c>
      <c r="I36" s="25">
        <f>G36-H36</f>
        <v>-478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6" sqref="F6"/>
    </sheetView>
  </sheetViews>
  <sheetFormatPr defaultRowHeight="15" x14ac:dyDescent="0.25"/>
  <cols>
    <col min="1" max="1" width="4.7109375" customWidth="1"/>
    <col min="2" max="2" width="18" customWidth="1"/>
    <col min="5" max="5" width="11.855468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107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'JANUARY 21'!G5:G21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100</v>
      </c>
      <c r="C6" s="8">
        <v>1500</v>
      </c>
      <c r="D6" s="8">
        <f>'JANUARY 21'!G6:G22</f>
        <v>1500</v>
      </c>
      <c r="E6" s="8">
        <f>C6+D6</f>
        <v>3000</v>
      </c>
      <c r="F6" s="8"/>
      <c r="G6" s="8">
        <f>E6-F6</f>
        <v>3000</v>
      </c>
      <c r="H6" s="8"/>
    </row>
    <row r="7" spans="1:9" x14ac:dyDescent="0.25">
      <c r="A7" s="8">
        <v>3</v>
      </c>
      <c r="B7" s="8" t="s">
        <v>95</v>
      </c>
      <c r="C7" s="8">
        <v>1500</v>
      </c>
      <c r="D7" s="8">
        <f>'JANUARY 21'!G7:G23</f>
        <v>500</v>
      </c>
      <c r="E7" s="8">
        <f t="shared" ref="E7:E21" si="0">C7+D7</f>
        <v>2000</v>
      </c>
      <c r="F7" s="8">
        <f>1500</f>
        <v>1500</v>
      </c>
      <c r="G7" s="8">
        <f>E7-F7</f>
        <v>500</v>
      </c>
      <c r="H7" s="8"/>
    </row>
    <row r="8" spans="1:9" x14ac:dyDescent="0.25">
      <c r="A8" s="8">
        <v>4</v>
      </c>
      <c r="B8" s="8" t="s">
        <v>110</v>
      </c>
      <c r="C8" s="8">
        <v>1500</v>
      </c>
      <c r="D8" s="8">
        <f>'JANUARY 21'!G8:G24</f>
        <v>3500</v>
      </c>
      <c r="E8" s="8">
        <f>C8+D8</f>
        <v>5000</v>
      </c>
      <c r="F8" s="8">
        <v>1500</v>
      </c>
      <c r="G8" s="8">
        <f t="shared" ref="G8:G21" si="1">E8-F8</f>
        <v>3500</v>
      </c>
      <c r="H8" s="8"/>
    </row>
    <row r="9" spans="1:9" x14ac:dyDescent="0.25">
      <c r="A9" s="8">
        <v>5</v>
      </c>
      <c r="B9" s="8" t="str">
        <f>'JANUARY 21'!B8</f>
        <v>RICHARD ONDICHO</v>
      </c>
      <c r="C9" s="8">
        <v>1500</v>
      </c>
      <c r="D9" s="8">
        <f>'JANUARY 21'!G8</f>
        <v>3500</v>
      </c>
      <c r="E9" s="8">
        <f>C9+D9</f>
        <v>5000</v>
      </c>
      <c r="F9" s="8"/>
      <c r="G9" s="8">
        <f>E9-F9</f>
        <v>5000</v>
      </c>
      <c r="H9" s="8"/>
    </row>
    <row r="10" spans="1:9" x14ac:dyDescent="0.25">
      <c r="A10" s="8">
        <v>6</v>
      </c>
      <c r="B10" s="9" t="s">
        <v>82</v>
      </c>
      <c r="C10" s="8">
        <v>1500</v>
      </c>
      <c r="D10" s="8">
        <f>'JANUARY 21'!G10:G26</f>
        <v>3500</v>
      </c>
      <c r="E10" s="8">
        <f>C10+D10</f>
        <v>5000</v>
      </c>
      <c r="F10" s="8"/>
      <c r="G10" s="8">
        <f>E10-F10</f>
        <v>5000</v>
      </c>
      <c r="H10" s="8"/>
      <c r="I10" t="s">
        <v>115</v>
      </c>
    </row>
    <row r="11" spans="1:9" x14ac:dyDescent="0.25">
      <c r="A11" s="8">
        <v>7</v>
      </c>
      <c r="B11" s="8" t="s">
        <v>32</v>
      </c>
      <c r="C11" s="8">
        <v>1500</v>
      </c>
      <c r="D11" s="8">
        <f>'JANUARY 21'!G11:G27</f>
        <v>6500</v>
      </c>
      <c r="E11" s="8">
        <f t="shared" si="0"/>
        <v>8000</v>
      </c>
      <c r="F11" s="8">
        <f>1000</f>
        <v>1000</v>
      </c>
      <c r="G11" s="8">
        <f t="shared" si="1"/>
        <v>7000</v>
      </c>
      <c r="H11" s="8"/>
    </row>
    <row r="12" spans="1:9" x14ac:dyDescent="0.25">
      <c r="A12" s="8">
        <v>8</v>
      </c>
      <c r="B12" s="8" t="s">
        <v>96</v>
      </c>
      <c r="C12" s="8">
        <v>1500</v>
      </c>
      <c r="D12" s="8">
        <f>'JANUARY 21'!G12:G28</f>
        <v>0</v>
      </c>
      <c r="E12" s="8">
        <f t="shared" si="0"/>
        <v>1500</v>
      </c>
      <c r="F12" s="8">
        <f>1500</f>
        <v>1500</v>
      </c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/>
      <c r="D13" s="8">
        <f>'JANUARY 21'!G13:G29</f>
        <v>8500</v>
      </c>
      <c r="E13" s="8">
        <f t="shared" si="0"/>
        <v>8500</v>
      </c>
      <c r="F13" s="8"/>
      <c r="G13" s="8"/>
      <c r="H13" s="8"/>
      <c r="I13" t="s">
        <v>106</v>
      </c>
    </row>
    <row r="14" spans="1:9" x14ac:dyDescent="0.25">
      <c r="A14" s="8">
        <v>10</v>
      </c>
      <c r="B14" s="8"/>
      <c r="C14" s="8"/>
      <c r="D14" s="8">
        <f>'JANUARY 21'!G14:G30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'JANUARY 21'!G15:G31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'JANUARY 21'!G16:G32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8"/>
      <c r="C17" s="8"/>
      <c r="D17" s="8">
        <f>'JANUARY 21'!G17:G33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8"/>
      <c r="C18" s="8"/>
      <c r="D18" s="8">
        <f>'JANUARY 21'!G18:G34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/>
      <c r="C19" s="8"/>
      <c r="D19" s="8">
        <f>'JANUARY 21'!G19:G35</f>
        <v>0</v>
      </c>
      <c r="E19" s="8">
        <f t="shared" si="0"/>
        <v>0</v>
      </c>
      <c r="F19" s="8"/>
      <c r="G19" s="8">
        <f>E19-F19</f>
        <v>0</v>
      </c>
      <c r="H19" s="8"/>
      <c r="I19" t="s">
        <v>106</v>
      </c>
    </row>
    <row r="20" spans="1:9" x14ac:dyDescent="0.25">
      <c r="A20" s="8">
        <v>16</v>
      </c>
      <c r="B20" s="8"/>
      <c r="C20" s="8"/>
      <c r="D20" s="8">
        <f>NOVEMBER20!G20:G36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9" x14ac:dyDescent="0.25">
      <c r="A21" s="8">
        <v>17</v>
      </c>
      <c r="B21" s="8"/>
      <c r="C21" s="8"/>
      <c r="D21" s="8">
        <f>NOVEMBER20!G21:G37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10500</v>
      </c>
      <c r="D22" s="8">
        <f>SUM(D5:D21)</f>
        <v>27500</v>
      </c>
      <c r="E22" s="6">
        <f>SUM(E5:E21)</f>
        <v>38000</v>
      </c>
      <c r="F22" s="6">
        <f>SUM(F5:F21)</f>
        <v>5500</v>
      </c>
      <c r="G22" s="6">
        <f>SUM(G5:G21)</f>
        <v>24000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55</v>
      </c>
      <c r="C27" s="19">
        <f>C22</f>
        <v>10500</v>
      </c>
      <c r="D27" s="20">
        <v>0.1</v>
      </c>
      <c r="E27" s="19"/>
      <c r="F27" s="21" t="s">
        <v>55</v>
      </c>
      <c r="G27" s="19">
        <f>F22</f>
        <v>5500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'JANUARY 21'!E36</f>
        <v>23522</v>
      </c>
      <c r="D28" s="11"/>
      <c r="E28" s="11"/>
      <c r="F28" s="11" t="s">
        <v>17</v>
      </c>
      <c r="G28" s="19">
        <f>'JANUARY 21'!I36</f>
        <v>-478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1050</v>
      </c>
      <c r="E30" s="11"/>
      <c r="F30" s="11" t="s">
        <v>18</v>
      </c>
      <c r="G30" s="23"/>
      <c r="H30" s="11">
        <f>D30</f>
        <v>1050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108</v>
      </c>
      <c r="C33" s="8"/>
      <c r="D33" s="8">
        <v>5055</v>
      </c>
      <c r="E33" s="8"/>
      <c r="F33" s="8" t="s">
        <v>108</v>
      </c>
      <c r="G33" s="8"/>
      <c r="H33" s="8">
        <v>5055</v>
      </c>
      <c r="I33" s="11"/>
    </row>
    <row r="34" spans="1:9" x14ac:dyDescent="0.25">
      <c r="A34" s="13"/>
      <c r="B34" s="8" t="s">
        <v>109</v>
      </c>
      <c r="C34" s="13"/>
      <c r="D34" s="8">
        <f>D13</f>
        <v>8500</v>
      </c>
      <c r="E34" s="8"/>
      <c r="F34" s="8"/>
      <c r="G34" s="13"/>
      <c r="H34" s="8"/>
      <c r="I34" s="11"/>
    </row>
    <row r="35" spans="1:9" x14ac:dyDescent="0.25">
      <c r="A35" s="13"/>
      <c r="B35" s="8" t="s">
        <v>114</v>
      </c>
      <c r="C35" s="13"/>
      <c r="D35" s="8">
        <f>E10</f>
        <v>5000</v>
      </c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32972</v>
      </c>
      <c r="D36" s="18">
        <f>SUM(D32:D35)</f>
        <v>18555</v>
      </c>
      <c r="E36" s="25">
        <f>C36-D36</f>
        <v>14417</v>
      </c>
      <c r="F36" s="21"/>
      <c r="G36" s="25">
        <f>G27+G28-H30</f>
        <v>3972</v>
      </c>
      <c r="H36" s="25">
        <f>SUM(H32:H35)</f>
        <v>5055</v>
      </c>
      <c r="I36" s="25">
        <f>G36-H36</f>
        <v>-1083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17" sqref="K17"/>
    </sheetView>
  </sheetViews>
  <sheetFormatPr defaultRowHeight="15" x14ac:dyDescent="0.25"/>
  <cols>
    <col min="1" max="1" width="4.140625" customWidth="1"/>
    <col min="2" max="2" width="19" bestFit="1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111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/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/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110</v>
      </c>
      <c r="C7" s="8">
        <v>1500</v>
      </c>
      <c r="D7" s="8"/>
      <c r="E7" s="8">
        <f t="shared" ref="E7:E21" si="0">C7+D7</f>
        <v>1500</v>
      </c>
      <c r="F7" s="8">
        <v>1500</v>
      </c>
      <c r="G7" s="8">
        <f>E7-F7</f>
        <v>0</v>
      </c>
      <c r="H7" s="8"/>
    </row>
    <row r="8" spans="1:9" x14ac:dyDescent="0.25">
      <c r="A8" s="8">
        <v>4</v>
      </c>
      <c r="B8" s="11" t="str">
        <f>'FEBRUARY 21'!B9</f>
        <v>RICHARD ONDICHO</v>
      </c>
      <c r="C8" s="8">
        <v>1500</v>
      </c>
      <c r="D8" s="8">
        <f>'FEBRUARY 21'!G9</f>
        <v>5000</v>
      </c>
      <c r="E8" s="8">
        <f>C8+D8</f>
        <v>6500</v>
      </c>
      <c r="F8" s="8">
        <f>1500+1500</f>
        <v>3000</v>
      </c>
      <c r="G8" s="8">
        <f t="shared" ref="G8:G21" si="1">E8-F8</f>
        <v>3500</v>
      </c>
      <c r="H8" s="8"/>
    </row>
    <row r="9" spans="1:9" x14ac:dyDescent="0.25">
      <c r="A9" s="8">
        <v>5</v>
      </c>
      <c r="B9" s="8" t="s">
        <v>95</v>
      </c>
      <c r="C9" s="8">
        <v>1500</v>
      </c>
      <c r="D9" s="8">
        <f>'FEBRUARY 21'!G7</f>
        <v>500</v>
      </c>
      <c r="E9" s="8">
        <f>C9+D9</f>
        <v>2000</v>
      </c>
      <c r="F9" s="8">
        <f>1500</f>
        <v>1500</v>
      </c>
      <c r="G9" s="8">
        <f>E9-F9</f>
        <v>500</v>
      </c>
      <c r="H9" s="8"/>
    </row>
    <row r="10" spans="1:9" x14ac:dyDescent="0.25">
      <c r="A10" s="8">
        <v>6</v>
      </c>
      <c r="B10" s="32" t="s">
        <v>28</v>
      </c>
      <c r="C10" s="8"/>
      <c r="D10" s="8"/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100</v>
      </c>
      <c r="C11" s="8">
        <v>1500</v>
      </c>
      <c r="D11" s="8">
        <f>'FEBRUARY 21'!G6</f>
        <v>3000</v>
      </c>
      <c r="E11" s="8">
        <f t="shared" si="0"/>
        <v>4500</v>
      </c>
      <c r="F11" s="8">
        <f>1500</f>
        <v>1500</v>
      </c>
      <c r="G11" s="8">
        <f t="shared" si="1"/>
        <v>3000</v>
      </c>
      <c r="H11" s="8"/>
    </row>
    <row r="12" spans="1:9" x14ac:dyDescent="0.25">
      <c r="A12" s="8">
        <v>8</v>
      </c>
      <c r="B12" s="8" t="s">
        <v>32</v>
      </c>
      <c r="C12" s="8">
        <v>1500</v>
      </c>
      <c r="D12" s="8">
        <f>'FEBRUARY 21'!G11</f>
        <v>7000</v>
      </c>
      <c r="E12" s="8">
        <f t="shared" si="0"/>
        <v>8500</v>
      </c>
      <c r="F12" s="8">
        <f>1000</f>
        <v>1000</v>
      </c>
      <c r="G12" s="8">
        <f t="shared" si="1"/>
        <v>7500</v>
      </c>
      <c r="H12" s="8"/>
    </row>
    <row r="13" spans="1:9" x14ac:dyDescent="0.25">
      <c r="A13" s="8">
        <v>9</v>
      </c>
      <c r="B13" s="30" t="s">
        <v>28</v>
      </c>
      <c r="C13" s="8"/>
      <c r="D13" s="8"/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/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/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/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28</v>
      </c>
      <c r="C17" s="8"/>
      <c r="D17" s="8"/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/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96</v>
      </c>
      <c r="C19" s="8">
        <v>1500</v>
      </c>
      <c r="D19" s="8">
        <f>'FEBRUARY 21'!G12</f>
        <v>0</v>
      </c>
      <c r="E19" s="8">
        <f t="shared" si="0"/>
        <v>1500</v>
      </c>
      <c r="F19" s="8">
        <f>1500</f>
        <v>1500</v>
      </c>
      <c r="G19" s="8">
        <f>E19-F19</f>
        <v>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/>
      <c r="E20" s="8">
        <f t="shared" si="0"/>
        <v>1500</v>
      </c>
      <c r="F20" s="8">
        <v>1500</v>
      </c>
      <c r="G20" s="8">
        <f t="shared" si="1"/>
        <v>0</v>
      </c>
      <c r="H20" s="8"/>
    </row>
    <row r="21" spans="1:9" x14ac:dyDescent="0.25">
      <c r="A21" s="8">
        <v>17</v>
      </c>
      <c r="B21" s="8"/>
      <c r="C21" s="8"/>
      <c r="D21" s="8"/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10500</v>
      </c>
      <c r="D22" s="8">
        <f>SUM(D5:D21)</f>
        <v>15500</v>
      </c>
      <c r="E22" s="6">
        <f>SUM(E5:E21)</f>
        <v>26000</v>
      </c>
      <c r="F22" s="6">
        <f>SUM(F5:F21)</f>
        <v>11500</v>
      </c>
      <c r="G22" s="6">
        <f>SUM(G5:G21)</f>
        <v>14500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54</v>
      </c>
      <c r="C27" s="19">
        <f>C22</f>
        <v>10500</v>
      </c>
      <c r="D27" s="20">
        <v>0.1</v>
      </c>
      <c r="E27" s="19"/>
      <c r="F27" s="21" t="s">
        <v>54</v>
      </c>
      <c r="G27" s="19">
        <f>F22</f>
        <v>11500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'FEBRUARY 21'!E36</f>
        <v>14417</v>
      </c>
      <c r="D28" s="11"/>
      <c r="E28" s="11"/>
      <c r="F28" s="11" t="s">
        <v>17</v>
      </c>
      <c r="G28" s="19">
        <f>'FEBRUARY 21'!I36</f>
        <v>-1083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1050</v>
      </c>
      <c r="E30" s="11"/>
      <c r="F30" s="11" t="s">
        <v>18</v>
      </c>
      <c r="G30" s="23"/>
      <c r="H30" s="11">
        <f>D30</f>
        <v>1050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>
        <f>C32*C20</f>
        <v>450</v>
      </c>
      <c r="E32" s="11"/>
      <c r="F32" s="10" t="s">
        <v>68</v>
      </c>
      <c r="G32" s="28">
        <v>0.3</v>
      </c>
      <c r="H32" s="11">
        <f>G32*C20</f>
        <v>450</v>
      </c>
      <c r="I32" s="11"/>
    </row>
    <row r="33" spans="1:11" x14ac:dyDescent="0.25">
      <c r="A33" s="13"/>
      <c r="B33" s="8" t="s">
        <v>117</v>
      </c>
      <c r="C33" s="8"/>
      <c r="D33" s="8">
        <v>2000</v>
      </c>
      <c r="E33" s="8"/>
      <c r="F33" s="8" t="s">
        <v>117</v>
      </c>
      <c r="G33" s="8"/>
      <c r="H33" s="8">
        <v>2000</v>
      </c>
      <c r="I33" s="11"/>
    </row>
    <row r="34" spans="1:11" x14ac:dyDescent="0.25">
      <c r="A34" s="13"/>
      <c r="B34" s="8"/>
      <c r="C34" s="13"/>
      <c r="D34" s="8"/>
      <c r="E34" s="8"/>
      <c r="F34" s="8"/>
      <c r="G34" s="13"/>
      <c r="H34" s="8"/>
      <c r="I34" s="11"/>
      <c r="K34" t="s">
        <v>119</v>
      </c>
    </row>
    <row r="35" spans="1:11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11" x14ac:dyDescent="0.25">
      <c r="A36" s="13"/>
      <c r="B36" s="18" t="s">
        <v>9</v>
      </c>
      <c r="C36" s="25">
        <f>C27+C28+C29-D30</f>
        <v>23867</v>
      </c>
      <c r="D36" s="18">
        <f>SUM(D32:D35)</f>
        <v>2450</v>
      </c>
      <c r="E36" s="25">
        <f>C36-D36</f>
        <v>21417</v>
      </c>
      <c r="F36" s="21"/>
      <c r="G36" s="25">
        <f>G27+G28-H30</f>
        <v>9367</v>
      </c>
      <c r="H36" s="25">
        <f>SUM(H32:H35)</f>
        <v>2450</v>
      </c>
      <c r="I36" s="25">
        <f>G36-H36</f>
        <v>6917</v>
      </c>
    </row>
    <row r="39" spans="1:11" x14ac:dyDescent="0.25">
      <c r="B39" s="13" t="s">
        <v>20</v>
      </c>
      <c r="D39" s="13" t="s">
        <v>21</v>
      </c>
      <c r="F39" s="13"/>
      <c r="G39" s="13" t="s">
        <v>22</v>
      </c>
    </row>
    <row r="40" spans="1:11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4" workbookViewId="0">
      <selection activeCell="F11" sqref="F11"/>
    </sheetView>
  </sheetViews>
  <sheetFormatPr defaultRowHeight="15" x14ac:dyDescent="0.25"/>
  <cols>
    <col min="2" max="2" width="19.71093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118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'MARCH 21'!G5:G22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'MARCH 21'!G6:G23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110</v>
      </c>
      <c r="C7" s="8">
        <v>1500</v>
      </c>
      <c r="D7" s="8">
        <f>'MARCH 21'!G7:G24</f>
        <v>0</v>
      </c>
      <c r="E7" s="8">
        <f t="shared" ref="E7:E21" si="0">C7+D7</f>
        <v>1500</v>
      </c>
      <c r="F7" s="8"/>
      <c r="G7" s="8">
        <f>E7-F7</f>
        <v>1500</v>
      </c>
      <c r="H7" s="8"/>
    </row>
    <row r="8" spans="1:9" x14ac:dyDescent="0.25">
      <c r="A8" s="8">
        <v>4</v>
      </c>
      <c r="B8" s="11" t="str">
        <f>'FEBRUARY 21'!B9</f>
        <v>RICHARD ONDICHO</v>
      </c>
      <c r="C8" s="8">
        <v>1500</v>
      </c>
      <c r="D8" s="8">
        <f>'MARCH 21'!G8:G25</f>
        <v>3500</v>
      </c>
      <c r="E8" s="8">
        <f>C8+D8</f>
        <v>5000</v>
      </c>
      <c r="F8" s="8"/>
      <c r="G8" s="8">
        <f t="shared" ref="G8:G21" si="1">E8-F8</f>
        <v>5000</v>
      </c>
      <c r="H8" s="8"/>
    </row>
    <row r="9" spans="1:9" x14ac:dyDescent="0.25">
      <c r="A9" s="8">
        <v>5</v>
      </c>
      <c r="B9" s="8" t="s">
        <v>95</v>
      </c>
      <c r="C9" s="8">
        <v>1500</v>
      </c>
      <c r="D9" s="8">
        <f>'MARCH 21'!G9:G26</f>
        <v>500</v>
      </c>
      <c r="E9" s="8">
        <f>C9+D9</f>
        <v>2000</v>
      </c>
      <c r="F9" s="8">
        <f>1000+500</f>
        <v>1500</v>
      </c>
      <c r="G9" s="8">
        <f>E9-F9</f>
        <v>500</v>
      </c>
      <c r="H9" s="8"/>
    </row>
    <row r="10" spans="1:9" x14ac:dyDescent="0.25">
      <c r="A10" s="8">
        <v>6</v>
      </c>
      <c r="B10" s="32" t="s">
        <v>28</v>
      </c>
      <c r="C10" s="8"/>
      <c r="D10" s="8">
        <f>'MARCH 21'!G10:G27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100</v>
      </c>
      <c r="C11" s="8">
        <v>1500</v>
      </c>
      <c r="D11" s="8">
        <f>'MARCH 21'!G11:G28</f>
        <v>3000</v>
      </c>
      <c r="E11" s="8">
        <f t="shared" si="0"/>
        <v>4500</v>
      </c>
      <c r="F11" s="8">
        <v>1000</v>
      </c>
      <c r="G11" s="8">
        <f t="shared" si="1"/>
        <v>3500</v>
      </c>
      <c r="H11" s="8"/>
    </row>
    <row r="12" spans="1:9" x14ac:dyDescent="0.25">
      <c r="A12" s="8">
        <v>8</v>
      </c>
      <c r="B12" s="8" t="s">
        <v>32</v>
      </c>
      <c r="C12" s="8">
        <v>1500</v>
      </c>
      <c r="D12" s="8">
        <f>'MARCH 21'!G12:G29</f>
        <v>7500</v>
      </c>
      <c r="E12" s="8">
        <f t="shared" si="0"/>
        <v>9000</v>
      </c>
      <c r="F12" s="8">
        <f>1500</f>
        <v>1500</v>
      </c>
      <c r="G12" s="8">
        <f t="shared" si="1"/>
        <v>7500</v>
      </c>
      <c r="H12" s="8"/>
    </row>
    <row r="13" spans="1:9" x14ac:dyDescent="0.25">
      <c r="A13" s="8">
        <v>9</v>
      </c>
      <c r="B13" s="30" t="s">
        <v>28</v>
      </c>
      <c r="C13" s="8"/>
      <c r="D13" s="8">
        <f>'MARCH 21'!G13:G30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'MARCH 21'!G14:G31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'MARCH 21'!G15:G32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'MARCH 21'!G16:G33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28</v>
      </c>
      <c r="C17" s="8"/>
      <c r="D17" s="8">
        <f>'MARCH 21'!G17:G34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'MARCH 21'!G18:G35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96</v>
      </c>
      <c r="C19" s="8">
        <v>1500</v>
      </c>
      <c r="D19" s="8">
        <f>'MARCH 21'!G19:G36</f>
        <v>0</v>
      </c>
      <c r="E19" s="8">
        <f t="shared" si="0"/>
        <v>1500</v>
      </c>
      <c r="F19" s="8">
        <f>1500</f>
        <v>1500</v>
      </c>
      <c r="G19" s="8">
        <f>E19-F19</f>
        <v>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'MARCH 21'!G20:G37</f>
        <v>0</v>
      </c>
      <c r="E20" s="8">
        <f t="shared" si="0"/>
        <v>1500</v>
      </c>
      <c r="F20" s="8"/>
      <c r="G20" s="8">
        <f t="shared" si="1"/>
        <v>1500</v>
      </c>
      <c r="H20" s="8"/>
    </row>
    <row r="21" spans="1:9" x14ac:dyDescent="0.25">
      <c r="A21" s="8">
        <v>17</v>
      </c>
      <c r="B21" s="8"/>
      <c r="C21" s="8"/>
      <c r="D21" s="8">
        <f>'MARCH 21'!G21:G38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10500</v>
      </c>
      <c r="D22" s="8">
        <f>'MARCH 21'!G22:G39</f>
        <v>14500</v>
      </c>
      <c r="E22" s="6">
        <f>SUM(E5:E21)</f>
        <v>25000</v>
      </c>
      <c r="F22" s="6">
        <f>SUM(F5:F21)</f>
        <v>5500</v>
      </c>
      <c r="G22" s="6">
        <f>SUM(G5:G21)</f>
        <v>19500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65</v>
      </c>
      <c r="C27" s="19">
        <f>C22</f>
        <v>10500</v>
      </c>
      <c r="D27" s="20">
        <v>0.1</v>
      </c>
      <c r="E27" s="19"/>
      <c r="F27" s="21" t="s">
        <v>65</v>
      </c>
      <c r="G27" s="19">
        <f>F22</f>
        <v>5500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'MARCH 21'!E36</f>
        <v>21417</v>
      </c>
      <c r="D28" s="11"/>
      <c r="E28" s="11"/>
      <c r="F28" s="11" t="s">
        <v>17</v>
      </c>
      <c r="G28" s="19">
        <f>'MARCH 21'!I36</f>
        <v>6917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1050</v>
      </c>
      <c r="E30" s="11"/>
      <c r="F30" s="11" t="s">
        <v>18</v>
      </c>
      <c r="G30" s="23"/>
      <c r="H30" s="11">
        <f>D30</f>
        <v>1050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>
        <v>2000</v>
      </c>
      <c r="D33" s="8"/>
      <c r="E33" s="8"/>
      <c r="F33" s="8" t="s">
        <v>117</v>
      </c>
      <c r="G33" s="8"/>
      <c r="H33" s="8">
        <v>2000</v>
      </c>
      <c r="I33" s="11"/>
    </row>
    <row r="34" spans="1:9" x14ac:dyDescent="0.25">
      <c r="A34" s="13"/>
      <c r="B34" s="8" t="s">
        <v>120</v>
      </c>
      <c r="C34" s="13">
        <v>6675</v>
      </c>
      <c r="D34" s="8"/>
      <c r="E34" s="8"/>
      <c r="F34" s="8" t="s">
        <v>120</v>
      </c>
      <c r="G34" s="13"/>
      <c r="H34" s="8">
        <v>6675</v>
      </c>
      <c r="I34" s="11"/>
    </row>
    <row r="35" spans="1:9" x14ac:dyDescent="0.25">
      <c r="A35" s="13"/>
      <c r="B35" s="8" t="s">
        <v>122</v>
      </c>
      <c r="C35" s="13">
        <v>2655</v>
      </c>
      <c r="D35" s="8"/>
      <c r="E35" s="8"/>
      <c r="F35" s="8" t="s">
        <v>122</v>
      </c>
      <c r="G35" s="13"/>
      <c r="H35" s="8">
        <v>2655</v>
      </c>
      <c r="I35" s="11"/>
    </row>
    <row r="36" spans="1:9" x14ac:dyDescent="0.25">
      <c r="A36" s="13"/>
      <c r="B36" s="18" t="s">
        <v>9</v>
      </c>
      <c r="C36" s="25">
        <f>C27+C28+C29-D30</f>
        <v>30867</v>
      </c>
      <c r="D36" s="18">
        <f>SUM(D32:D35)</f>
        <v>0</v>
      </c>
      <c r="E36" s="25">
        <f>C36-D36</f>
        <v>30867</v>
      </c>
      <c r="F36" s="21"/>
      <c r="G36" s="25">
        <f>G27+G28-H30</f>
        <v>11367</v>
      </c>
      <c r="H36" s="25">
        <f>SUM(H32:H35)</f>
        <v>11330</v>
      </c>
      <c r="I36" s="25">
        <f>G36-H36</f>
        <v>37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J38" sqref="J38"/>
    </sheetView>
  </sheetViews>
  <sheetFormatPr defaultRowHeight="15" x14ac:dyDescent="0.25"/>
  <cols>
    <col min="2" max="2" width="19.71093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121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APRIL21!G5:G22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APRIL21!G6:G23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110</v>
      </c>
      <c r="C7" s="8">
        <v>1500</v>
      </c>
      <c r="D7" s="8">
        <f>APRIL21!G7:G24</f>
        <v>1500</v>
      </c>
      <c r="E7" s="8">
        <f t="shared" ref="E7:E21" si="0">C7+D7</f>
        <v>3000</v>
      </c>
      <c r="F7" s="8"/>
      <c r="G7" s="8">
        <f>E7-F7</f>
        <v>3000</v>
      </c>
      <c r="H7" s="8"/>
    </row>
    <row r="8" spans="1:9" x14ac:dyDescent="0.25">
      <c r="A8" s="8">
        <v>4</v>
      </c>
      <c r="B8" s="11" t="str">
        <f>'FEBRUARY 21'!B9</f>
        <v>RICHARD ONDICHO</v>
      </c>
      <c r="C8" s="8">
        <v>1500</v>
      </c>
      <c r="D8" s="8">
        <f>APRIL21!G8:G25</f>
        <v>5000</v>
      </c>
      <c r="E8" s="8">
        <f>C8+D8</f>
        <v>6500</v>
      </c>
      <c r="F8" s="8"/>
      <c r="G8" s="8">
        <f t="shared" ref="G8:G21" si="1">E8-F8</f>
        <v>6500</v>
      </c>
      <c r="H8" s="8"/>
    </row>
    <row r="9" spans="1:9" x14ac:dyDescent="0.25">
      <c r="A9" s="8">
        <v>5</v>
      </c>
      <c r="B9" s="8" t="s">
        <v>95</v>
      </c>
      <c r="C9" s="8">
        <v>1500</v>
      </c>
      <c r="D9" s="8">
        <f>APRIL21!G9:G26</f>
        <v>500</v>
      </c>
      <c r="E9" s="8">
        <f>C9+D9</f>
        <v>2000</v>
      </c>
      <c r="F9" s="8">
        <f>1500</f>
        <v>1500</v>
      </c>
      <c r="G9" s="8">
        <f>E9-F9</f>
        <v>500</v>
      </c>
      <c r="H9" s="8"/>
    </row>
    <row r="10" spans="1:9" x14ac:dyDescent="0.25">
      <c r="A10" s="8">
        <v>6</v>
      </c>
      <c r="B10" s="32" t="s">
        <v>28</v>
      </c>
      <c r="C10" s="8"/>
      <c r="D10" s="8">
        <f>APRIL21!G10:G27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100</v>
      </c>
      <c r="C11" s="8">
        <v>1500</v>
      </c>
      <c r="D11" s="8">
        <f>APRIL21!G11:G28</f>
        <v>3500</v>
      </c>
      <c r="E11" s="8">
        <f t="shared" si="0"/>
        <v>5000</v>
      </c>
      <c r="F11" s="8"/>
      <c r="G11" s="8">
        <f t="shared" si="1"/>
        <v>5000</v>
      </c>
      <c r="H11" s="8"/>
    </row>
    <row r="12" spans="1:9" x14ac:dyDescent="0.25">
      <c r="A12" s="8">
        <v>8</v>
      </c>
      <c r="B12" s="8" t="s">
        <v>32</v>
      </c>
      <c r="C12" s="8">
        <v>1500</v>
      </c>
      <c r="D12" s="8">
        <f>APRIL21!G12:G29</f>
        <v>7500</v>
      </c>
      <c r="E12" s="8">
        <f t="shared" si="0"/>
        <v>9000</v>
      </c>
      <c r="F12" s="8">
        <f>1000</f>
        <v>1000</v>
      </c>
      <c r="G12" s="8">
        <f t="shared" si="1"/>
        <v>8000</v>
      </c>
      <c r="H12" s="8"/>
    </row>
    <row r="13" spans="1:9" x14ac:dyDescent="0.25">
      <c r="A13" s="8">
        <v>9</v>
      </c>
      <c r="B13" s="30" t="s">
        <v>28</v>
      </c>
      <c r="C13" s="8"/>
      <c r="D13" s="8">
        <f>APRIL21!G13:G30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APRIL21!G14:G31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APRIL21!G15:G32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APRIL21!G16:G33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2" x14ac:dyDescent="0.25">
      <c r="A17" s="8">
        <v>13</v>
      </c>
      <c r="B17" s="30" t="s">
        <v>28</v>
      </c>
      <c r="C17" s="8"/>
      <c r="D17" s="8">
        <f>APRIL21!G17:G34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2" x14ac:dyDescent="0.25">
      <c r="A18" s="8">
        <v>14</v>
      </c>
      <c r="B18" s="30" t="s">
        <v>28</v>
      </c>
      <c r="C18" s="8"/>
      <c r="D18" s="8">
        <f>APRIL21!G18:G35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2" x14ac:dyDescent="0.25">
      <c r="A19" s="8">
        <v>15</v>
      </c>
      <c r="B19" s="8" t="s">
        <v>96</v>
      </c>
      <c r="C19" s="8">
        <v>1500</v>
      </c>
      <c r="D19" s="8">
        <f>APRIL21!G19:G36</f>
        <v>0</v>
      </c>
      <c r="E19" s="8">
        <f t="shared" si="0"/>
        <v>1500</v>
      </c>
      <c r="F19" s="8"/>
      <c r="G19" s="8">
        <f>E19-F19</f>
        <v>1500</v>
      </c>
      <c r="H19" s="8"/>
      <c r="L19">
        <f>1500*16</f>
        <v>24000</v>
      </c>
    </row>
    <row r="20" spans="1:12" x14ac:dyDescent="0.25">
      <c r="A20" s="8">
        <v>16</v>
      </c>
      <c r="B20" s="8" t="s">
        <v>113</v>
      </c>
      <c r="C20" s="8">
        <v>1500</v>
      </c>
      <c r="D20" s="8">
        <f>APRIL21!G20:G37</f>
        <v>1500</v>
      </c>
      <c r="E20" s="8">
        <f t="shared" si="0"/>
        <v>3000</v>
      </c>
      <c r="F20" s="8">
        <f>1000</f>
        <v>1000</v>
      </c>
      <c r="G20" s="8">
        <f t="shared" si="1"/>
        <v>2000</v>
      </c>
      <c r="H20" s="8"/>
    </row>
    <row r="21" spans="1:12" x14ac:dyDescent="0.25">
      <c r="A21" s="8">
        <v>17</v>
      </c>
      <c r="B21" s="8"/>
      <c r="C21" s="8"/>
      <c r="D21" s="8">
        <f>APRIL21!G21:G38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2" x14ac:dyDescent="0.25">
      <c r="A22" s="6"/>
      <c r="B22" s="12" t="s">
        <v>9</v>
      </c>
      <c r="C22" s="6">
        <f>SUM(C5:C21)</f>
        <v>10500</v>
      </c>
      <c r="D22" s="8">
        <f>APRIL21!G22:G39</f>
        <v>19500</v>
      </c>
      <c r="E22" s="6">
        <f>SUM(E5:E21)</f>
        <v>30000</v>
      </c>
      <c r="F22" s="6">
        <f>SUM(F5:F21)</f>
        <v>3500</v>
      </c>
      <c r="G22" s="6">
        <f>SUM(G5:G21)</f>
        <v>26500</v>
      </c>
      <c r="H22" s="6"/>
      <c r="I22" s="7"/>
    </row>
    <row r="23" spans="1:12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12" x14ac:dyDescent="0.25">
      <c r="A24" s="13"/>
    </row>
    <row r="25" spans="1:12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12" ht="15.75" x14ac:dyDescent="0.25">
      <c r="A26" s="13">
        <f>1500*8</f>
        <v>12000</v>
      </c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2" x14ac:dyDescent="0.25">
      <c r="A27" s="13"/>
      <c r="B27" s="27" t="s">
        <v>69</v>
      </c>
      <c r="C27" s="19">
        <f>C22</f>
        <v>10500</v>
      </c>
      <c r="D27" s="20">
        <v>0.1</v>
      </c>
      <c r="E27" s="19"/>
      <c r="F27" s="21" t="s">
        <v>69</v>
      </c>
      <c r="G27" s="19">
        <f>F22</f>
        <v>3500</v>
      </c>
      <c r="H27" s="20">
        <v>0.1</v>
      </c>
      <c r="I27" s="11"/>
    </row>
    <row r="28" spans="1:12" x14ac:dyDescent="0.25">
      <c r="A28" s="13"/>
      <c r="B28" s="11" t="s">
        <v>17</v>
      </c>
      <c r="C28" s="19">
        <f>APRIL21!E36</f>
        <v>30867</v>
      </c>
      <c r="D28" s="11"/>
      <c r="E28" s="11"/>
      <c r="F28" s="11" t="s">
        <v>17</v>
      </c>
      <c r="G28" s="19">
        <f>APRIL21!I36</f>
        <v>37</v>
      </c>
      <c r="H28" s="11"/>
      <c r="I28" s="11"/>
    </row>
    <row r="29" spans="1:12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12" x14ac:dyDescent="0.25">
      <c r="A30" s="13"/>
      <c r="B30" s="11" t="s">
        <v>18</v>
      </c>
      <c r="C30" s="23"/>
      <c r="D30" s="11">
        <f>C27*D27</f>
        <v>1050</v>
      </c>
      <c r="E30" s="11"/>
      <c r="F30" s="11" t="s">
        <v>18</v>
      </c>
      <c r="G30" s="23"/>
      <c r="H30" s="11">
        <f>D30</f>
        <v>1050</v>
      </c>
      <c r="I30" s="11"/>
    </row>
    <row r="31" spans="1:12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12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11" x14ac:dyDescent="0.25">
      <c r="A33" s="13"/>
      <c r="B33" s="8" t="s">
        <v>117</v>
      </c>
      <c r="C33" s="8"/>
      <c r="D33" s="8"/>
      <c r="E33" s="8"/>
      <c r="F33" s="8" t="s">
        <v>117</v>
      </c>
      <c r="G33" s="8"/>
      <c r="H33" s="8"/>
      <c r="I33" s="11"/>
    </row>
    <row r="34" spans="1:11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11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11" x14ac:dyDescent="0.25">
      <c r="A36" s="13"/>
      <c r="B36" s="18" t="s">
        <v>9</v>
      </c>
      <c r="C36" s="25">
        <f>C27+C28+C29-D30</f>
        <v>40317</v>
      </c>
      <c r="D36" s="18">
        <f>SUM(D32:D35)</f>
        <v>0</v>
      </c>
      <c r="E36" s="25">
        <f>C36-D36</f>
        <v>40317</v>
      </c>
      <c r="F36" s="21"/>
      <c r="G36" s="25">
        <f>G27+G28-H30</f>
        <v>2487</v>
      </c>
      <c r="H36" s="25">
        <f>SUM(H32:H35)</f>
        <v>0</v>
      </c>
      <c r="I36" s="25">
        <f>G36-H36</f>
        <v>2487</v>
      </c>
    </row>
    <row r="39" spans="1:11" x14ac:dyDescent="0.25">
      <c r="B39" s="13" t="s">
        <v>20</v>
      </c>
      <c r="D39" s="13" t="s">
        <v>21</v>
      </c>
      <c r="F39" s="13"/>
      <c r="G39" s="13" t="s">
        <v>22</v>
      </c>
    </row>
    <row r="40" spans="1:11" x14ac:dyDescent="0.25">
      <c r="B40" t="s">
        <v>101</v>
      </c>
      <c r="D40" s="13" t="s">
        <v>24</v>
      </c>
      <c r="F40" s="13"/>
      <c r="G40" s="13" t="s">
        <v>22</v>
      </c>
      <c r="K40">
        <f>1500/30</f>
        <v>50</v>
      </c>
    </row>
    <row r="41" spans="1:11" x14ac:dyDescent="0.25">
      <c r="K41">
        <f>500/K40</f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37" sqref="G37"/>
    </sheetView>
  </sheetViews>
  <sheetFormatPr defaultRowHeight="15" x14ac:dyDescent="0.25"/>
  <cols>
    <col min="1" max="1" width="6.7109375" customWidth="1"/>
    <col min="2" max="2" width="19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123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'MAY21'!G5:G22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'MAY21'!G6:G23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110</v>
      </c>
      <c r="C7" s="8">
        <v>1500</v>
      </c>
      <c r="D7" s="8">
        <f>'MAY21'!G7:G24</f>
        <v>3000</v>
      </c>
      <c r="E7" s="8">
        <f t="shared" ref="E7:E21" si="0">C7+D7</f>
        <v>4500</v>
      </c>
      <c r="F7" s="8"/>
      <c r="G7" s="8">
        <f>E7-F7</f>
        <v>4500</v>
      </c>
      <c r="H7" s="8"/>
    </row>
    <row r="8" spans="1:9" x14ac:dyDescent="0.25">
      <c r="A8" s="8">
        <v>4</v>
      </c>
      <c r="B8" s="11" t="str">
        <f>'FEBRUARY 21'!B9</f>
        <v>RICHARD ONDICHO</v>
      </c>
      <c r="C8" s="8">
        <v>1500</v>
      </c>
      <c r="D8" s="8">
        <f>'MAY21'!G8:G25</f>
        <v>6500</v>
      </c>
      <c r="E8" s="8">
        <f>C8+D8</f>
        <v>8000</v>
      </c>
      <c r="F8" s="8"/>
      <c r="G8" s="8">
        <f t="shared" ref="G8:G21" si="1">E8-F8</f>
        <v>8000</v>
      </c>
      <c r="H8" s="8"/>
    </row>
    <row r="9" spans="1:9" x14ac:dyDescent="0.25">
      <c r="A9" s="8">
        <v>5</v>
      </c>
      <c r="B9" s="8" t="s">
        <v>125</v>
      </c>
      <c r="C9" s="8">
        <v>1500</v>
      </c>
      <c r="D9" s="8">
        <f>'MAY21'!G9:G26</f>
        <v>500</v>
      </c>
      <c r="E9" s="8">
        <f>C9+D9</f>
        <v>2000</v>
      </c>
      <c r="F9" s="8">
        <f>1500</f>
        <v>1500</v>
      </c>
      <c r="G9" s="8">
        <f>E9-F9</f>
        <v>500</v>
      </c>
      <c r="H9" s="8"/>
    </row>
    <row r="10" spans="1:9" x14ac:dyDescent="0.25">
      <c r="A10" s="8">
        <v>6</v>
      </c>
      <c r="B10" s="32" t="s">
        <v>28</v>
      </c>
      <c r="C10" s="8"/>
      <c r="D10" s="8">
        <f>'MAY21'!G10:G27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100</v>
      </c>
      <c r="C11" s="8">
        <v>1500</v>
      </c>
      <c r="D11" s="8">
        <f>'MAY21'!G11:G28</f>
        <v>5000</v>
      </c>
      <c r="E11" s="8">
        <f t="shared" si="0"/>
        <v>6500</v>
      </c>
      <c r="F11" s="8">
        <f>1500</f>
        <v>1500</v>
      </c>
      <c r="G11" s="8">
        <f t="shared" si="1"/>
        <v>5000</v>
      </c>
      <c r="H11" s="8"/>
    </row>
    <row r="12" spans="1:9" x14ac:dyDescent="0.25">
      <c r="A12" s="8">
        <v>8</v>
      </c>
      <c r="B12" s="8" t="s">
        <v>32</v>
      </c>
      <c r="C12" s="8"/>
      <c r="D12" s="8">
        <f>'MAY21'!G12:G29</f>
        <v>8000</v>
      </c>
      <c r="E12" s="8">
        <f t="shared" si="0"/>
        <v>8000</v>
      </c>
      <c r="F12" s="8"/>
      <c r="G12" s="8">
        <f t="shared" si="1"/>
        <v>8000</v>
      </c>
      <c r="H12" s="8"/>
    </row>
    <row r="13" spans="1:9" x14ac:dyDescent="0.25">
      <c r="A13" s="8">
        <v>9</v>
      </c>
      <c r="B13" s="30" t="s">
        <v>28</v>
      </c>
      <c r="C13" s="8"/>
      <c r="D13" s="8">
        <f>'MAY21'!G13:G30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'MAY21'!G14:G31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'MAY21'!G15:G32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'MAY21'!G16:G33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28</v>
      </c>
      <c r="C17" s="8"/>
      <c r="D17" s="8">
        <f>'MAY21'!G17:G34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'MAY21'!G18:G35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96</v>
      </c>
      <c r="C19" s="8">
        <v>1500</v>
      </c>
      <c r="D19" s="8">
        <f>'MAY21'!G19:G36</f>
        <v>1500</v>
      </c>
      <c r="E19" s="8">
        <f t="shared" si="0"/>
        <v>3000</v>
      </c>
      <c r="F19" s="8"/>
      <c r="G19" s="8">
        <f>E19-F19</f>
        <v>3000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'MAY21'!G20:G37</f>
        <v>2000</v>
      </c>
      <c r="E20" s="8">
        <f t="shared" si="0"/>
        <v>3500</v>
      </c>
      <c r="F20" s="8">
        <f>1000+2000</f>
        <v>3000</v>
      </c>
      <c r="G20" s="8">
        <f t="shared" si="1"/>
        <v>500</v>
      </c>
      <c r="H20" s="8"/>
    </row>
    <row r="21" spans="1:9" x14ac:dyDescent="0.25">
      <c r="A21" s="8">
        <v>17</v>
      </c>
      <c r="B21" s="8"/>
      <c r="C21" s="8"/>
      <c r="D21" s="8">
        <f>'MAY21'!G21:G38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9000</v>
      </c>
      <c r="D22" s="8">
        <f>'MAY21'!G22:G39</f>
        <v>26500</v>
      </c>
      <c r="E22" s="6">
        <f>SUM(E5:E21)</f>
        <v>35500</v>
      </c>
      <c r="F22" s="6">
        <f>SUM(F5:F21)</f>
        <v>6000</v>
      </c>
      <c r="G22" s="6">
        <f>SUM(G5:G21)</f>
        <v>29500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77</v>
      </c>
      <c r="C27" s="19">
        <f>C22</f>
        <v>9000</v>
      </c>
      <c r="D27" s="20">
        <v>0.1</v>
      </c>
      <c r="E27" s="19"/>
      <c r="F27" s="21" t="s">
        <v>77</v>
      </c>
      <c r="G27" s="19">
        <f>F22</f>
        <v>6000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'MAY21'!E36</f>
        <v>40317</v>
      </c>
      <c r="D28" s="11"/>
      <c r="E28" s="11"/>
      <c r="F28" s="11" t="s">
        <v>17</v>
      </c>
      <c r="G28" s="19">
        <f>'MAY21'!I36</f>
        <v>2487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900</v>
      </c>
      <c r="E30" s="11"/>
      <c r="F30" s="11" t="s">
        <v>18</v>
      </c>
      <c r="G30" s="23"/>
      <c r="H30" s="11">
        <f>D30</f>
        <v>900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/>
      <c r="D33" s="8">
        <v>2000</v>
      </c>
      <c r="E33" s="8"/>
      <c r="F33" s="8" t="s">
        <v>117</v>
      </c>
      <c r="G33" s="8"/>
      <c r="H33" s="8">
        <v>2000</v>
      </c>
      <c r="I33" s="11"/>
    </row>
    <row r="34" spans="1:9" x14ac:dyDescent="0.25">
      <c r="A34" s="13"/>
      <c r="B34" s="8" t="s">
        <v>124</v>
      </c>
      <c r="C34" s="13"/>
      <c r="D34" s="8">
        <v>3051</v>
      </c>
      <c r="E34" s="8"/>
      <c r="F34" s="8" t="s">
        <v>124</v>
      </c>
      <c r="G34" s="13"/>
      <c r="H34" s="8">
        <v>3051</v>
      </c>
      <c r="I34" s="11"/>
    </row>
    <row r="35" spans="1:9" x14ac:dyDescent="0.25">
      <c r="A35" s="13"/>
      <c r="B35" s="8" t="s">
        <v>129</v>
      </c>
      <c r="C35" s="13"/>
      <c r="D35" s="8">
        <v>8000</v>
      </c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48417</v>
      </c>
      <c r="D36" s="18">
        <f>SUM(D32:D35)</f>
        <v>13051</v>
      </c>
      <c r="E36" s="25">
        <f>C36-D36</f>
        <v>35366</v>
      </c>
      <c r="F36" s="21"/>
      <c r="G36" s="25">
        <f>G27+G28-H30</f>
        <v>7587</v>
      </c>
      <c r="H36" s="25">
        <f>SUM(H32:H35)</f>
        <v>5051</v>
      </c>
      <c r="I36" s="25">
        <f>G36-H36</f>
        <v>2536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3" workbookViewId="0">
      <selection activeCell="D50" sqref="D50"/>
    </sheetView>
  </sheetViews>
  <sheetFormatPr defaultRowHeight="15" x14ac:dyDescent="0.25"/>
  <cols>
    <col min="2" max="2" width="18.85546875" bestFit="1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40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'DECEMBER 19'!G5:G21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'DECEMBER 19'!G6:G22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28</v>
      </c>
      <c r="C7" s="8"/>
      <c r="D7" s="8">
        <f>'DECEMBER 19'!G7:G23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 t="s">
        <v>29</v>
      </c>
      <c r="C8" s="8">
        <v>2000</v>
      </c>
      <c r="D8" s="8">
        <f>'DECEMBER 19'!G8:G24</f>
        <v>0</v>
      </c>
      <c r="E8" s="8">
        <f>C8+D8</f>
        <v>2000</v>
      </c>
      <c r="F8" s="8"/>
      <c r="G8" s="8">
        <f t="shared" ref="G8:G21" si="1">E8-F8</f>
        <v>2000</v>
      </c>
      <c r="H8" s="8"/>
    </row>
    <row r="9" spans="1:9" x14ac:dyDescent="0.25">
      <c r="A9" s="8">
        <v>5</v>
      </c>
      <c r="B9" s="8"/>
      <c r="C9" s="8"/>
      <c r="D9" s="8">
        <f>'DECEMBER 19'!G9:G25</f>
        <v>0</v>
      </c>
      <c r="E9" s="8">
        <f>C9+D9</f>
        <v>0</v>
      </c>
      <c r="F9" s="8"/>
      <c r="G9" s="8">
        <f t="shared" si="1"/>
        <v>0</v>
      </c>
      <c r="H9" s="8"/>
    </row>
    <row r="10" spans="1:9" x14ac:dyDescent="0.25">
      <c r="A10" s="8">
        <v>6</v>
      </c>
      <c r="B10" s="9" t="s">
        <v>28</v>
      </c>
      <c r="C10" s="8"/>
      <c r="D10" s="8"/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'DECEMBER 19'!G11:G27</f>
        <v>0</v>
      </c>
      <c r="E11" s="8">
        <f t="shared" si="0"/>
        <v>2000</v>
      </c>
      <c r="F11" s="8"/>
      <c r="G11" s="8">
        <f t="shared" si="1"/>
        <v>2000</v>
      </c>
      <c r="H11" s="8"/>
    </row>
    <row r="12" spans="1:9" x14ac:dyDescent="0.25">
      <c r="A12" s="8">
        <v>8</v>
      </c>
      <c r="B12" s="8" t="s">
        <v>28</v>
      </c>
      <c r="C12" s="8"/>
      <c r="D12" s="8">
        <f>'DECEMBER 19'!G12:G28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33</v>
      </c>
      <c r="C13" s="8">
        <v>2000</v>
      </c>
      <c r="D13" s="8">
        <f>'DECEMBER 19'!G13:G29</f>
        <v>0</v>
      </c>
      <c r="E13" s="8">
        <f t="shared" si="0"/>
        <v>2000</v>
      </c>
      <c r="F13" s="8"/>
      <c r="G13" s="8">
        <f t="shared" si="1"/>
        <v>2000</v>
      </c>
      <c r="H13" s="8"/>
    </row>
    <row r="14" spans="1:9" x14ac:dyDescent="0.25">
      <c r="A14" s="8">
        <v>10</v>
      </c>
      <c r="B14" s="8"/>
      <c r="C14" s="8"/>
      <c r="D14" s="8">
        <f>'DECEMBER 19'!G14:G30</f>
        <v>0</v>
      </c>
      <c r="E14" s="8">
        <f t="shared" si="0"/>
        <v>0</v>
      </c>
      <c r="F14" s="8"/>
      <c r="G14" s="8">
        <f t="shared" si="1"/>
        <v>0</v>
      </c>
      <c r="H14" s="8"/>
      <c r="I14" t="s">
        <v>42</v>
      </c>
    </row>
    <row r="15" spans="1:9" x14ac:dyDescent="0.25">
      <c r="A15" s="8">
        <v>11</v>
      </c>
      <c r="B15" s="8"/>
      <c r="C15" s="8"/>
      <c r="D15" s="8">
        <f>'DECEMBER 19'!G15:G31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35</v>
      </c>
      <c r="C16" s="8">
        <v>2000</v>
      </c>
      <c r="D16" s="8">
        <f>'DECEMBER 19'!G16:G32</f>
        <v>0</v>
      </c>
      <c r="E16" s="8">
        <f t="shared" si="0"/>
        <v>2000</v>
      </c>
      <c r="F16" s="8"/>
      <c r="G16" s="8">
        <f t="shared" si="1"/>
        <v>2000</v>
      </c>
      <c r="H16" s="8"/>
    </row>
    <row r="17" spans="1:11" x14ac:dyDescent="0.25">
      <c r="A17" s="8">
        <v>13</v>
      </c>
      <c r="B17" s="8"/>
      <c r="C17" s="8"/>
      <c r="D17" s="8">
        <f>'DECEMBER 19'!G17:G33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1" x14ac:dyDescent="0.25">
      <c r="A18" s="8">
        <v>14</v>
      </c>
      <c r="B18" s="8"/>
      <c r="C18" s="8"/>
      <c r="D18" s="8">
        <f>'DECEMBER 19'!G18:G34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1" x14ac:dyDescent="0.25">
      <c r="A19" s="8">
        <v>15</v>
      </c>
      <c r="B19" s="8" t="s">
        <v>37</v>
      </c>
      <c r="C19" s="8">
        <v>2000</v>
      </c>
      <c r="D19" s="8">
        <f>'DECEMBER 19'!G19:G35</f>
        <v>0</v>
      </c>
      <c r="E19" s="8">
        <f t="shared" si="0"/>
        <v>2000</v>
      </c>
      <c r="F19" s="8">
        <v>2000</v>
      </c>
      <c r="G19" s="8">
        <f>E19-F19</f>
        <v>0</v>
      </c>
      <c r="H19" s="8"/>
    </row>
    <row r="20" spans="1:11" x14ac:dyDescent="0.25">
      <c r="A20" s="8">
        <v>16</v>
      </c>
      <c r="B20" s="8"/>
      <c r="C20" s="8"/>
      <c r="D20" s="8">
        <f>'DECEMBER 19'!G20:G36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1" x14ac:dyDescent="0.25">
      <c r="A21" s="8">
        <v>17</v>
      </c>
      <c r="B21" s="8"/>
      <c r="C21" s="8"/>
      <c r="D21" s="8">
        <f>'DECEMBER 19'!G21:G37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1" x14ac:dyDescent="0.25">
      <c r="A22" s="6"/>
      <c r="B22" s="12" t="s">
        <v>9</v>
      </c>
      <c r="C22" s="6">
        <f>SUM(C5:C21)</f>
        <v>10000</v>
      </c>
      <c r="D22" s="8">
        <f>SUM(D5:D21)</f>
        <v>0</v>
      </c>
      <c r="E22" s="6">
        <f>SUM(E5:E21)</f>
        <v>10000</v>
      </c>
      <c r="F22" s="6">
        <f>SUM(F5:F21)</f>
        <v>2000</v>
      </c>
      <c r="G22" s="6">
        <f>SUM(G5:G21)</f>
        <v>8000</v>
      </c>
      <c r="H22" s="6"/>
      <c r="I22" s="7"/>
    </row>
    <row r="23" spans="1:11" x14ac:dyDescent="0.25">
      <c r="A23" s="8"/>
      <c r="B23" s="8"/>
      <c r="C23" s="8"/>
      <c r="D23" s="8"/>
      <c r="E23" s="8"/>
      <c r="F23" s="8"/>
      <c r="G23" s="8"/>
      <c r="H23" s="8"/>
    </row>
    <row r="24" spans="1:11" x14ac:dyDescent="0.25">
      <c r="A24" s="13"/>
    </row>
    <row r="25" spans="1:11" ht="18.75" x14ac:dyDescent="0.3">
      <c r="A25" s="13"/>
      <c r="B25" s="14" t="s">
        <v>10</v>
      </c>
      <c r="C25" s="15"/>
      <c r="D25" s="15"/>
      <c r="E25" s="15"/>
      <c r="F25" s="15"/>
      <c r="G25" s="15"/>
      <c r="H25" s="16"/>
      <c r="I25" s="16"/>
    </row>
    <row r="26" spans="1:11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1" x14ac:dyDescent="0.25">
      <c r="A27" s="13"/>
      <c r="B27" s="18" t="s">
        <v>41</v>
      </c>
      <c r="C27" s="19">
        <f>2000+C11</f>
        <v>4000</v>
      </c>
      <c r="D27" s="20">
        <v>0.1</v>
      </c>
      <c r="E27" s="19"/>
      <c r="F27" s="21" t="s">
        <v>41</v>
      </c>
      <c r="G27" s="19">
        <f>F22</f>
        <v>2000</v>
      </c>
      <c r="H27" s="20">
        <v>0.1</v>
      </c>
      <c r="I27" s="11"/>
    </row>
    <row r="28" spans="1:11" x14ac:dyDescent="0.25">
      <c r="A28" s="13"/>
      <c r="B28" s="11" t="s">
        <v>17</v>
      </c>
      <c r="C28" s="19">
        <f>'DECEMBER 19'!E37</f>
        <v>1473</v>
      </c>
      <c r="D28" s="11"/>
      <c r="E28" s="11"/>
      <c r="F28" s="11" t="s">
        <v>17</v>
      </c>
      <c r="G28" s="19">
        <f>'DECEMBER 19'!I37</f>
        <v>1473</v>
      </c>
      <c r="H28" s="11"/>
      <c r="I28" s="11"/>
    </row>
    <row r="29" spans="1:11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  <c r="K29" s="22"/>
    </row>
    <row r="30" spans="1:11" x14ac:dyDescent="0.25">
      <c r="A30" s="13"/>
      <c r="B30" s="11" t="s">
        <v>18</v>
      </c>
      <c r="C30" s="23"/>
      <c r="D30" s="11">
        <f>C27*D27</f>
        <v>400</v>
      </c>
      <c r="E30" s="11"/>
      <c r="F30" s="11" t="s">
        <v>18</v>
      </c>
      <c r="G30" s="23"/>
      <c r="H30" s="11">
        <f>D30</f>
        <v>400</v>
      </c>
      <c r="I30" s="11"/>
      <c r="J30" s="22"/>
      <c r="K30" s="22"/>
    </row>
    <row r="31" spans="1:11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  <c r="K31" s="22"/>
    </row>
    <row r="32" spans="1:11" x14ac:dyDescent="0.25">
      <c r="A32" s="13"/>
      <c r="B32" s="10"/>
      <c r="D32" s="11"/>
      <c r="E32" s="11"/>
      <c r="F32" s="10"/>
      <c r="H32" s="11"/>
      <c r="I32" s="11"/>
      <c r="K32" s="22"/>
    </row>
    <row r="33" spans="1:11" x14ac:dyDescent="0.25">
      <c r="A33" s="13"/>
      <c r="B33" s="8"/>
      <c r="C33" s="8"/>
      <c r="D33" s="8"/>
      <c r="E33" s="8"/>
      <c r="F33" s="8"/>
      <c r="G33" s="8"/>
      <c r="H33" s="8"/>
      <c r="I33" s="11"/>
      <c r="J33" s="22"/>
    </row>
    <row r="34" spans="1:11" x14ac:dyDescent="0.25">
      <c r="A34" s="13"/>
      <c r="B34" s="8"/>
      <c r="C34" s="13"/>
      <c r="D34" s="8"/>
      <c r="E34" s="8"/>
      <c r="F34" s="8"/>
      <c r="G34" s="13"/>
      <c r="H34" s="8"/>
      <c r="I34" s="11"/>
      <c r="J34" s="22"/>
    </row>
    <row r="35" spans="1:11" x14ac:dyDescent="0.25">
      <c r="A35" s="13"/>
      <c r="B35" s="8"/>
      <c r="C35" s="13"/>
      <c r="D35" s="8"/>
      <c r="E35" s="8"/>
      <c r="F35" s="8"/>
      <c r="G35" s="13"/>
      <c r="H35" s="8"/>
      <c r="I35" s="11"/>
      <c r="J35" s="22"/>
    </row>
    <row r="36" spans="1:11" x14ac:dyDescent="0.25">
      <c r="A36" s="13"/>
      <c r="B36" s="8"/>
      <c r="C36" s="13"/>
      <c r="D36" s="8"/>
      <c r="E36" s="8"/>
      <c r="F36" s="8"/>
      <c r="G36" s="13"/>
      <c r="H36" s="8"/>
      <c r="I36" s="11"/>
      <c r="J36" s="22"/>
    </row>
    <row r="37" spans="1:11" x14ac:dyDescent="0.25">
      <c r="A37" s="13"/>
      <c r="B37" s="8"/>
      <c r="C37" s="13"/>
      <c r="D37" s="8"/>
      <c r="E37" s="8"/>
      <c r="F37" s="8"/>
      <c r="G37" s="13"/>
      <c r="H37" s="8"/>
      <c r="I37" s="11"/>
      <c r="J37" s="22"/>
    </row>
    <row r="38" spans="1:11" x14ac:dyDescent="0.25">
      <c r="A38" s="13"/>
      <c r="B38" s="8"/>
      <c r="C38" s="13"/>
      <c r="D38" s="8"/>
      <c r="E38" s="8"/>
      <c r="F38" s="8"/>
      <c r="G38" s="13"/>
      <c r="H38" s="8"/>
      <c r="I38" s="11"/>
      <c r="J38" s="22"/>
    </row>
    <row r="39" spans="1:11" x14ac:dyDescent="0.25">
      <c r="A39" s="13"/>
      <c r="B39" s="8"/>
      <c r="C39" s="13"/>
      <c r="D39" s="8"/>
      <c r="E39" s="8"/>
      <c r="F39" s="8"/>
      <c r="G39" s="13"/>
      <c r="H39" s="8"/>
      <c r="I39" s="11"/>
      <c r="J39" s="22"/>
    </row>
    <row r="40" spans="1:11" x14ac:dyDescent="0.25">
      <c r="A40" s="13"/>
      <c r="B40" s="10"/>
      <c r="D40" s="11"/>
      <c r="E40" s="11"/>
      <c r="F40" s="10"/>
      <c r="H40" s="11"/>
      <c r="I40" s="11"/>
    </row>
    <row r="41" spans="1:11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11" x14ac:dyDescent="0.25">
      <c r="A42" s="13"/>
      <c r="B42" s="10"/>
      <c r="C42" s="19"/>
      <c r="D42" s="19"/>
      <c r="E42" s="19"/>
      <c r="F42" s="10"/>
      <c r="G42" s="19"/>
      <c r="H42" s="19"/>
      <c r="I42" s="11"/>
      <c r="K42" s="22"/>
    </row>
    <row r="43" spans="1:11" x14ac:dyDescent="0.25">
      <c r="A43" s="13"/>
      <c r="B43" s="18" t="s">
        <v>9</v>
      </c>
      <c r="C43" s="25">
        <f>C27+C28+C29-D30</f>
        <v>5073</v>
      </c>
      <c r="D43" s="18">
        <f>SUM(D32:D42)</f>
        <v>0</v>
      </c>
      <c r="E43" s="25">
        <f>C43-D43</f>
        <v>5073</v>
      </c>
      <c r="F43" s="21"/>
      <c r="G43" s="25">
        <f>G27+G28-H30</f>
        <v>3073</v>
      </c>
      <c r="H43" s="25">
        <f>SUM(H32:H42)</f>
        <v>0</v>
      </c>
      <c r="I43" s="25">
        <f>G43-H43</f>
        <v>3073</v>
      </c>
    </row>
    <row r="46" spans="1:11" x14ac:dyDescent="0.25">
      <c r="B46" s="13" t="s">
        <v>20</v>
      </c>
      <c r="D46" s="13" t="s">
        <v>21</v>
      </c>
      <c r="F46" s="13"/>
      <c r="G46" s="13" t="s">
        <v>22</v>
      </c>
    </row>
    <row r="47" spans="1:11" x14ac:dyDescent="0.25">
      <c r="D47" s="13"/>
      <c r="F47" s="13"/>
      <c r="G47" s="13"/>
    </row>
    <row r="48" spans="1:11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workbookViewId="0">
      <selection activeCell="L39" sqref="L39"/>
    </sheetView>
  </sheetViews>
  <sheetFormatPr defaultRowHeight="15" x14ac:dyDescent="0.25"/>
  <cols>
    <col min="2" max="2" width="18.1406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126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'JUNE 21'!G5:G21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'JUNE 21'!G6:G22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110</v>
      </c>
      <c r="C7" s="8">
        <v>1500</v>
      </c>
      <c r="D7" s="8">
        <f>'JUNE 21'!G7:G23</f>
        <v>4500</v>
      </c>
      <c r="E7" s="8">
        <f t="shared" ref="E7:E21" si="0">C7+D7</f>
        <v>6000</v>
      </c>
      <c r="F7" s="8"/>
      <c r="G7" s="8">
        <f>E7-F7</f>
        <v>6000</v>
      </c>
      <c r="H7" s="8"/>
    </row>
    <row r="8" spans="1:9" x14ac:dyDescent="0.25">
      <c r="A8" s="8">
        <v>4</v>
      </c>
      <c r="B8" s="11" t="str">
        <f>'FEBRUARY 21'!B9</f>
        <v>RICHARD ONDICHO</v>
      </c>
      <c r="C8" s="8">
        <v>1500</v>
      </c>
      <c r="D8" s="8">
        <f>'JUNE 21'!G8:G24</f>
        <v>8000</v>
      </c>
      <c r="E8" s="8">
        <f>C8+D8</f>
        <v>9500</v>
      </c>
      <c r="F8" s="8"/>
      <c r="G8" s="8">
        <f t="shared" ref="G8:G21" si="1">E8-F8</f>
        <v>9500</v>
      </c>
      <c r="H8" s="8"/>
    </row>
    <row r="9" spans="1:9" x14ac:dyDescent="0.25">
      <c r="A9" s="8">
        <v>5</v>
      </c>
      <c r="B9" s="8" t="s">
        <v>125</v>
      </c>
      <c r="C9" s="8">
        <v>1500</v>
      </c>
      <c r="D9" s="8">
        <f>'JUNE 21'!G9:G25</f>
        <v>500</v>
      </c>
      <c r="E9" s="8">
        <f>C9+D9</f>
        <v>2000</v>
      </c>
      <c r="F9" s="8"/>
      <c r="G9" s="8">
        <f>E9-F9</f>
        <v>2000</v>
      </c>
      <c r="H9" s="8"/>
    </row>
    <row r="10" spans="1:9" x14ac:dyDescent="0.25">
      <c r="A10" s="8">
        <v>6</v>
      </c>
      <c r="B10" s="32" t="s">
        <v>28</v>
      </c>
      <c r="C10" s="8"/>
      <c r="D10" s="8">
        <f>'JUNE 21'!G10:G26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100</v>
      </c>
      <c r="C11" s="8">
        <v>1500</v>
      </c>
      <c r="D11" s="8">
        <f>'JUNE 21'!G11:G27</f>
        <v>5000</v>
      </c>
      <c r="E11" s="8">
        <f t="shared" si="0"/>
        <v>6500</v>
      </c>
      <c r="F11" s="8"/>
      <c r="G11" s="8">
        <f t="shared" si="1"/>
        <v>6500</v>
      </c>
      <c r="H11" s="8"/>
    </row>
    <row r="12" spans="1:9" x14ac:dyDescent="0.25">
      <c r="A12" s="8">
        <v>8</v>
      </c>
      <c r="B12" s="8" t="s">
        <v>28</v>
      </c>
      <c r="C12" s="8"/>
      <c r="D12" s="8"/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30" t="s">
        <v>28</v>
      </c>
      <c r="C13" s="8"/>
      <c r="D13" s="8">
        <f>'JUNE 21'!G13:G29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'JUNE 21'!G14:G30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'JUNE 21'!G15:G31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'JUNE 21'!G16:G32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28</v>
      </c>
      <c r="C17" s="8"/>
      <c r="D17" s="8">
        <f>'JUNE 21'!G17:G33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'JUNE 21'!G18:G34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96</v>
      </c>
      <c r="C19" s="8">
        <v>1500</v>
      </c>
      <c r="D19" s="8">
        <f>'JUNE 21'!G19:G35</f>
        <v>3000</v>
      </c>
      <c r="E19" s="8">
        <f t="shared" si="0"/>
        <v>4500</v>
      </c>
      <c r="F19" s="8"/>
      <c r="G19" s="8">
        <f>E19-F19</f>
        <v>4500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'JUNE 21'!G20:G36</f>
        <v>500</v>
      </c>
      <c r="E20" s="8">
        <f t="shared" si="0"/>
        <v>2000</v>
      </c>
      <c r="F20" s="8">
        <f>1500</f>
        <v>1500</v>
      </c>
      <c r="G20" s="8">
        <f t="shared" si="1"/>
        <v>500</v>
      </c>
      <c r="H20" s="8"/>
    </row>
    <row r="21" spans="1:9" x14ac:dyDescent="0.25">
      <c r="A21" s="8">
        <v>17</v>
      </c>
      <c r="B21" s="8"/>
      <c r="C21" s="8"/>
      <c r="D21" s="8">
        <f>'JUNE 21'!G21:G37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9000</v>
      </c>
      <c r="D22" s="8">
        <f>SUM(D5:D21)</f>
        <v>21500</v>
      </c>
      <c r="E22" s="6">
        <f>SUM(E5:E21)</f>
        <v>30500</v>
      </c>
      <c r="F22" s="6">
        <f>SUM(F5:F21)</f>
        <v>1500</v>
      </c>
      <c r="G22" s="6">
        <f>SUM(G5:G21)</f>
        <v>29000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79</v>
      </c>
      <c r="C27" s="19">
        <f>C22</f>
        <v>9000</v>
      </c>
      <c r="D27" s="20">
        <v>0.1</v>
      </c>
      <c r="E27" s="19"/>
      <c r="F27" s="21" t="s">
        <v>79</v>
      </c>
      <c r="G27" s="19">
        <f>F22</f>
        <v>1500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'JUNE 21'!E36</f>
        <v>35366</v>
      </c>
      <c r="D28" s="11"/>
      <c r="E28" s="11"/>
      <c r="F28" s="11" t="s">
        <v>17</v>
      </c>
      <c r="G28" s="19">
        <f>'JUNE 21'!I36</f>
        <v>2536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900</v>
      </c>
      <c r="E30" s="11"/>
      <c r="F30" s="11" t="s">
        <v>18</v>
      </c>
      <c r="G30" s="23"/>
      <c r="H30" s="11">
        <f>D30</f>
        <v>900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/>
      <c r="D33" s="8"/>
      <c r="E33" s="8"/>
      <c r="F33" s="8" t="s">
        <v>117</v>
      </c>
      <c r="G33" s="8"/>
      <c r="H33" s="8"/>
      <c r="I33" s="11"/>
    </row>
    <row r="34" spans="1:9" x14ac:dyDescent="0.25">
      <c r="A34" s="13"/>
      <c r="B34" s="8" t="s">
        <v>127</v>
      </c>
      <c r="C34" s="13"/>
      <c r="D34" s="8">
        <v>2332</v>
      </c>
      <c r="E34" s="8"/>
      <c r="F34" s="8" t="s">
        <v>127</v>
      </c>
      <c r="G34" s="13"/>
      <c r="H34" s="8">
        <v>2332</v>
      </c>
      <c r="I34" s="11"/>
    </row>
    <row r="35" spans="1:9" x14ac:dyDescent="0.25">
      <c r="A35" s="13"/>
      <c r="B35" s="8" t="s">
        <v>128</v>
      </c>
      <c r="C35" s="13"/>
      <c r="D35" s="8">
        <v>2732</v>
      </c>
      <c r="E35" s="8"/>
      <c r="F35" s="8" t="s">
        <v>128</v>
      </c>
      <c r="G35" s="13"/>
      <c r="H35" s="8">
        <v>2732</v>
      </c>
      <c r="I35" s="11"/>
    </row>
    <row r="36" spans="1:9" x14ac:dyDescent="0.25">
      <c r="A36" s="13"/>
      <c r="B36" s="18" t="s">
        <v>9</v>
      </c>
      <c r="C36" s="25">
        <f>C27+C28+C29-D30</f>
        <v>43466</v>
      </c>
      <c r="D36" s="18">
        <f>SUM(D32:D35)</f>
        <v>5064</v>
      </c>
      <c r="E36" s="25">
        <f>C36-D36</f>
        <v>38402</v>
      </c>
      <c r="F36" s="21"/>
      <c r="G36" s="25">
        <f>G27+G28-H30</f>
        <v>3136</v>
      </c>
      <c r="H36" s="25">
        <f>SUM(H32:H35)</f>
        <v>5064</v>
      </c>
      <c r="I36" s="25">
        <f>G36-H36</f>
        <v>-1928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workbookViewId="0">
      <selection activeCell="L32" sqref="L32"/>
    </sheetView>
  </sheetViews>
  <sheetFormatPr defaultRowHeight="15" x14ac:dyDescent="0.25"/>
  <cols>
    <col min="2" max="2" width="19.425781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130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'JULY 21'!G5:G21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'JULY 21'!G6:G22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110</v>
      </c>
      <c r="C7" s="8">
        <v>1500</v>
      </c>
      <c r="D7" s="8">
        <f>'JULY 21'!G7:G23</f>
        <v>6000</v>
      </c>
      <c r="E7" s="8">
        <f t="shared" ref="E7:E21" si="0">C7+D7</f>
        <v>7500</v>
      </c>
      <c r="F7" s="8"/>
      <c r="G7" s="8">
        <f>E7-F7</f>
        <v>7500</v>
      </c>
      <c r="H7" s="8"/>
    </row>
    <row r="8" spans="1:9" x14ac:dyDescent="0.25">
      <c r="A8" s="8">
        <v>4</v>
      </c>
      <c r="B8" s="11" t="str">
        <f>'FEBRUARY 21'!B9</f>
        <v>RICHARD ONDICHO</v>
      </c>
      <c r="C8" s="8">
        <v>1500</v>
      </c>
      <c r="D8" s="8">
        <f>'JULY 21'!G8:G24</f>
        <v>9500</v>
      </c>
      <c r="E8" s="8">
        <f>C8+D8</f>
        <v>11000</v>
      </c>
      <c r="F8" s="8"/>
      <c r="G8" s="8">
        <f t="shared" ref="G8:G21" si="1">E8-F8</f>
        <v>11000</v>
      </c>
      <c r="H8" s="8"/>
    </row>
    <row r="9" spans="1:9" x14ac:dyDescent="0.25">
      <c r="A9" s="8">
        <v>5</v>
      </c>
      <c r="B9" s="8" t="s">
        <v>125</v>
      </c>
      <c r="C9" s="8">
        <v>1500</v>
      </c>
      <c r="D9" s="8">
        <f>'JULY 21'!G9:G25</f>
        <v>2000</v>
      </c>
      <c r="E9" s="8">
        <f>C9+D9</f>
        <v>3500</v>
      </c>
      <c r="F9" s="8">
        <f>500</f>
        <v>500</v>
      </c>
      <c r="G9" s="8">
        <f>E9-F9</f>
        <v>3000</v>
      </c>
      <c r="H9" s="8"/>
    </row>
    <row r="10" spans="1:9" x14ac:dyDescent="0.25">
      <c r="A10" s="8">
        <v>6</v>
      </c>
      <c r="B10" s="32" t="s">
        <v>28</v>
      </c>
      <c r="C10" s="8"/>
      <c r="D10" s="8">
        <f>'JULY 21'!G10:G26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100</v>
      </c>
      <c r="C11" s="8">
        <v>1500</v>
      </c>
      <c r="D11" s="8">
        <f>'JULY 21'!G11:G27</f>
        <v>6500</v>
      </c>
      <c r="E11" s="8">
        <f t="shared" si="0"/>
        <v>8000</v>
      </c>
      <c r="F11" s="8"/>
      <c r="G11" s="8">
        <f t="shared" si="1"/>
        <v>8000</v>
      </c>
      <c r="H11" s="8"/>
    </row>
    <row r="12" spans="1:9" x14ac:dyDescent="0.25">
      <c r="A12" s="8">
        <v>8</v>
      </c>
      <c r="B12" s="8" t="s">
        <v>28</v>
      </c>
      <c r="C12" s="8"/>
      <c r="D12" s="8">
        <f>'JULY 21'!G12:G28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30" t="s">
        <v>28</v>
      </c>
      <c r="C13" s="8"/>
      <c r="D13" s="8">
        <f>'JULY 21'!G13:G29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'JULY 21'!G14:G30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'JULY 21'!G15:G31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'JULY 21'!G16:G32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28</v>
      </c>
      <c r="C17" s="8"/>
      <c r="D17" s="8">
        <f>'JULY 21'!G17:G33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'JULY 21'!G18:G34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 t="s">
        <v>96</v>
      </c>
      <c r="C19" s="8">
        <v>1500</v>
      </c>
      <c r="D19" s="8">
        <f>'JULY 21'!G19:G35</f>
        <v>4500</v>
      </c>
      <c r="E19" s="8">
        <f t="shared" si="0"/>
        <v>6000</v>
      </c>
      <c r="F19" s="8"/>
      <c r="G19" s="8">
        <f>E19-F19</f>
        <v>6000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'JULY 21'!G20:G36</f>
        <v>500</v>
      </c>
      <c r="E20" s="8">
        <f t="shared" si="0"/>
        <v>2000</v>
      </c>
      <c r="F20" s="8">
        <f>1500</f>
        <v>1500</v>
      </c>
      <c r="G20" s="8">
        <f t="shared" si="1"/>
        <v>500</v>
      </c>
      <c r="H20" s="8"/>
    </row>
    <row r="21" spans="1:9" x14ac:dyDescent="0.25">
      <c r="A21" s="8">
        <v>17</v>
      </c>
      <c r="B21" s="8"/>
      <c r="C21" s="8"/>
      <c r="D21" s="8">
        <f>'JULY 21'!G21:G37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9000</v>
      </c>
      <c r="D22" s="8">
        <f>SUM(D5:D21)</f>
        <v>29000</v>
      </c>
      <c r="E22" s="6">
        <f>SUM(E5:E21)</f>
        <v>38000</v>
      </c>
      <c r="F22" s="6">
        <f>SUM(F5:F21)</f>
        <v>2000</v>
      </c>
      <c r="G22" s="6">
        <f>SUM(G5:G21)</f>
        <v>36000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83</v>
      </c>
      <c r="C27" s="19">
        <f>C22</f>
        <v>9000</v>
      </c>
      <c r="D27" s="20">
        <v>0.1</v>
      </c>
      <c r="E27" s="19"/>
      <c r="F27" s="21" t="s">
        <v>83</v>
      </c>
      <c r="G27" s="19">
        <f>F22</f>
        <v>2000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'JULY 21'!E36</f>
        <v>38402</v>
      </c>
      <c r="D28" s="11"/>
      <c r="E28" s="11"/>
      <c r="F28" s="11" t="s">
        <v>17</v>
      </c>
      <c r="G28" s="19">
        <f>'JULY 21'!I36</f>
        <v>-1928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900</v>
      </c>
      <c r="E30" s="11"/>
      <c r="F30" s="11" t="s">
        <v>18</v>
      </c>
      <c r="G30" s="23"/>
      <c r="H30" s="11">
        <f>D30</f>
        <v>900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/>
      <c r="D33" s="8"/>
      <c r="E33" s="8"/>
      <c r="F33" s="8" t="s">
        <v>117</v>
      </c>
      <c r="G33" s="8"/>
      <c r="H33" s="8"/>
      <c r="I33" s="11"/>
    </row>
    <row r="34" spans="1:9" x14ac:dyDescent="0.25">
      <c r="A34" s="13"/>
      <c r="B34" s="8" t="s">
        <v>132</v>
      </c>
      <c r="C34" s="13"/>
      <c r="D34" s="8">
        <v>11000</v>
      </c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46502</v>
      </c>
      <c r="D36" s="18">
        <f>SUM(D32:D35)</f>
        <v>11000</v>
      </c>
      <c r="E36" s="25">
        <f>C36-D36</f>
        <v>35502</v>
      </c>
      <c r="F36" s="21"/>
      <c r="G36" s="25">
        <f>G27+G28-H30</f>
        <v>-828</v>
      </c>
      <c r="H36" s="25">
        <f>SUM(H32:H35)</f>
        <v>0</v>
      </c>
      <c r="I36" s="25">
        <f>G36-H36</f>
        <v>-828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workbookViewId="0">
      <selection activeCell="B34" sqref="B34"/>
    </sheetView>
  </sheetViews>
  <sheetFormatPr defaultRowHeight="15" x14ac:dyDescent="0.25"/>
  <cols>
    <col min="1" max="1" width="4.7109375" customWidth="1"/>
    <col min="2" max="2" width="25.425781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131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'AUGUST 21'!G5:G21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'AUGUST 21'!G6:G22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'AUGUST 21'!G7:G23</f>
        <v>7500</v>
      </c>
      <c r="E7" s="8">
        <f t="shared" ref="E7:E21" si="0">C7+D7</f>
        <v>7500</v>
      </c>
      <c r="F7" s="8"/>
      <c r="G7" s="8">
        <f>E7-F7</f>
        <v>7500</v>
      </c>
      <c r="H7" s="8"/>
    </row>
    <row r="8" spans="1:9" x14ac:dyDescent="0.25">
      <c r="A8" s="8">
        <v>4</v>
      </c>
      <c r="B8" s="11"/>
      <c r="C8" s="8"/>
      <c r="D8" s="8"/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/>
      <c r="C9" s="8"/>
      <c r="D9" s="8">
        <f>'AUGUST 21'!G9:G25</f>
        <v>3000</v>
      </c>
      <c r="E9" s="8">
        <f>C9+D9</f>
        <v>3000</v>
      </c>
      <c r="F9" s="8"/>
      <c r="G9" s="8">
        <f>E9-F9</f>
        <v>3000</v>
      </c>
      <c r="H9" s="8"/>
    </row>
    <row r="10" spans="1:9" x14ac:dyDescent="0.25">
      <c r="A10" s="8">
        <v>6</v>
      </c>
      <c r="B10" s="32" t="s">
        <v>28</v>
      </c>
      <c r="C10" s="8"/>
      <c r="D10" s="8">
        <f>'AUGUST 21'!G10:G26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/>
      <c r="C11" s="8"/>
      <c r="D11" s="8">
        <f>'AUGUST 21'!G11:G27</f>
        <v>8000</v>
      </c>
      <c r="E11" s="8">
        <f t="shared" si="0"/>
        <v>8000</v>
      </c>
      <c r="F11" s="8"/>
      <c r="G11" s="8">
        <f t="shared" si="1"/>
        <v>8000</v>
      </c>
      <c r="H11" s="8"/>
    </row>
    <row r="12" spans="1:9" x14ac:dyDescent="0.25">
      <c r="A12" s="8">
        <v>8</v>
      </c>
      <c r="B12" s="8" t="s">
        <v>28</v>
      </c>
      <c r="C12" s="8"/>
      <c r="D12" s="8">
        <f>'AUGUST 21'!G12:G28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30" t="s">
        <v>28</v>
      </c>
      <c r="C13" s="8"/>
      <c r="D13" s="8">
        <f>'AUGUST 21'!G13:G29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'AUGUST 21'!G14:G30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'AUGUST 21'!G15:G31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'AUGUST 21'!G16:G32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133</v>
      </c>
      <c r="C17" s="8"/>
      <c r="D17" s="8">
        <f>'AUGUST 21'!G17:G33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'AUGUST 21'!G18:G34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/>
      <c r="C19" s="8"/>
      <c r="D19" s="8">
        <f>'AUGUST 21'!G19:G35</f>
        <v>6000</v>
      </c>
      <c r="E19" s="8">
        <f t="shared" si="0"/>
        <v>6000</v>
      </c>
      <c r="F19" s="8"/>
      <c r="G19" s="8">
        <f>E19-F19</f>
        <v>6000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'AUGUST 21'!G20:G36</f>
        <v>500</v>
      </c>
      <c r="E20" s="8">
        <f t="shared" si="0"/>
        <v>2000</v>
      </c>
      <c r="F20" s="8">
        <v>1500</v>
      </c>
      <c r="G20" s="8">
        <f t="shared" si="1"/>
        <v>500</v>
      </c>
      <c r="H20" s="8"/>
    </row>
    <row r="21" spans="1:9" x14ac:dyDescent="0.25">
      <c r="A21" s="8">
        <v>17</v>
      </c>
      <c r="B21" s="8"/>
      <c r="C21" s="8"/>
      <c r="D21" s="8">
        <f>'AUGUST 21'!G21:G37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1500</v>
      </c>
      <c r="D22" s="8">
        <f>SUM(D5:D21)</f>
        <v>25000</v>
      </c>
      <c r="E22" s="6">
        <f>SUM(E5:E21)</f>
        <v>26500</v>
      </c>
      <c r="F22" s="6">
        <f>SUM(F5:F21)</f>
        <v>1500</v>
      </c>
      <c r="G22" s="6">
        <f>SUM(G5:G21)</f>
        <v>25000</v>
      </c>
      <c r="H22" s="6"/>
      <c r="I22" s="7"/>
    </row>
    <row r="23" spans="1:9" x14ac:dyDescent="0.25">
      <c r="A23" s="8"/>
      <c r="B23" s="8"/>
      <c r="C23" s="8"/>
      <c r="D23" s="8">
        <f>SEPTEMBER!G23:G39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87</v>
      </c>
      <c r="C27" s="19">
        <f>C22</f>
        <v>1500</v>
      </c>
      <c r="D27" s="20">
        <v>0.1</v>
      </c>
      <c r="E27" s="19"/>
      <c r="F27" s="21" t="s">
        <v>87</v>
      </c>
      <c r="G27" s="19">
        <f>F22</f>
        <v>1500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'AUGUST 21'!E36</f>
        <v>35502</v>
      </c>
      <c r="D28" s="11"/>
      <c r="E28" s="11"/>
      <c r="F28" s="11" t="s">
        <v>17</v>
      </c>
      <c r="G28" s="19">
        <f>'AUGUST 21'!I36</f>
        <v>-828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150</v>
      </c>
      <c r="E30" s="11"/>
      <c r="F30" s="11" t="s">
        <v>18</v>
      </c>
      <c r="G30" s="23"/>
      <c r="H30" s="11">
        <f>D30</f>
        <v>150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/>
      <c r="D33" s="8"/>
      <c r="E33" s="8"/>
      <c r="F33" s="8" t="s">
        <v>117</v>
      </c>
      <c r="G33" s="8"/>
      <c r="H33" s="8"/>
      <c r="I33" s="11"/>
    </row>
    <row r="34" spans="1:9" x14ac:dyDescent="0.25">
      <c r="A34" s="13"/>
      <c r="B34" s="8" t="s">
        <v>136</v>
      </c>
      <c r="C34" s="13"/>
      <c r="D34" s="8"/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36852</v>
      </c>
      <c r="D36" s="18">
        <f>SUM(D32:D35)</f>
        <v>0</v>
      </c>
      <c r="E36" s="25">
        <f>C36-D36</f>
        <v>36852</v>
      </c>
      <c r="F36" s="21"/>
      <c r="G36" s="25">
        <f>G27+G28-H30</f>
        <v>522</v>
      </c>
      <c r="H36" s="25">
        <f>SUM(H32:H35)</f>
        <v>0</v>
      </c>
      <c r="I36" s="25">
        <f>G36-H36</f>
        <v>522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9" workbookViewId="0">
      <selection activeCell="J21" sqref="A1:XFD1048576"/>
    </sheetView>
  </sheetViews>
  <sheetFormatPr defaultRowHeight="15" x14ac:dyDescent="0.25"/>
  <cols>
    <col min="2" max="2" width="20.42578125" customWidth="1"/>
    <col min="6" max="6" width="12.855468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134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'SEPT 21'!G5:G22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'SEPT 21'!G6:G23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'SEPT 21'!G7:G24</f>
        <v>7500</v>
      </c>
      <c r="E7" s="8">
        <f t="shared" ref="E7:E21" si="0">C7+D7</f>
        <v>7500</v>
      </c>
      <c r="F7" s="8"/>
      <c r="G7" s="8">
        <f>E7-F7</f>
        <v>7500</v>
      </c>
      <c r="H7" s="8"/>
    </row>
    <row r="8" spans="1:9" x14ac:dyDescent="0.25">
      <c r="A8" s="8">
        <v>4</v>
      </c>
      <c r="B8" s="11"/>
      <c r="C8" s="8"/>
      <c r="D8" s="8">
        <f>'SEPT 21'!G8:G25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/>
      <c r="C9" s="8"/>
      <c r="D9" s="8">
        <f>'SEPT 21'!G9:G26</f>
        <v>3000</v>
      </c>
      <c r="E9" s="8">
        <f>C9+D9</f>
        <v>3000</v>
      </c>
      <c r="F9" s="8"/>
      <c r="G9" s="8">
        <f>E9-F9</f>
        <v>3000</v>
      </c>
      <c r="H9" s="8"/>
    </row>
    <row r="10" spans="1:9" x14ac:dyDescent="0.25">
      <c r="A10" s="8">
        <v>6</v>
      </c>
      <c r="B10" s="32" t="s">
        <v>28</v>
      </c>
      <c r="C10" s="8"/>
      <c r="D10" s="8">
        <f>'SEPT 21'!G10:G27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/>
      <c r="C11" s="8"/>
      <c r="D11" s="8">
        <f>'SEPT 21'!G11:G28</f>
        <v>8000</v>
      </c>
      <c r="E11" s="8">
        <f t="shared" si="0"/>
        <v>8000</v>
      </c>
      <c r="F11" s="8"/>
      <c r="G11" s="8">
        <f t="shared" si="1"/>
        <v>8000</v>
      </c>
      <c r="H11" s="8"/>
    </row>
    <row r="12" spans="1:9" x14ac:dyDescent="0.25">
      <c r="A12" s="8">
        <v>8</v>
      </c>
      <c r="B12" s="8" t="s">
        <v>28</v>
      </c>
      <c r="C12" s="8"/>
      <c r="D12" s="8">
        <f>'SEPT 21'!G12:G29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30" t="s">
        <v>28</v>
      </c>
      <c r="C13" s="8"/>
      <c r="D13" s="8">
        <f>'SEPT 21'!G13:G30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'SEPT 21'!G14:G31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'SEPT 21'!G15:G32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'SEPT 21'!G16:G33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133</v>
      </c>
      <c r="C17" s="8"/>
      <c r="D17" s="8">
        <f>'SEPT 21'!G17:G34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'SEPT 21'!G18:G35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/>
      <c r="C19" s="8"/>
      <c r="D19" s="8">
        <f>'SEPT 21'!G19:G36</f>
        <v>6000</v>
      </c>
      <c r="E19" s="8">
        <f t="shared" si="0"/>
        <v>6000</v>
      </c>
      <c r="F19" s="8"/>
      <c r="G19" s="8">
        <f>E19-F19</f>
        <v>6000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'SEPT 21'!G20:G37</f>
        <v>500</v>
      </c>
      <c r="E20" s="8">
        <f t="shared" si="0"/>
        <v>2000</v>
      </c>
      <c r="F20" s="8"/>
      <c r="G20" s="8">
        <f t="shared" si="1"/>
        <v>2000</v>
      </c>
      <c r="H20" s="8"/>
    </row>
    <row r="21" spans="1:9" x14ac:dyDescent="0.25">
      <c r="A21" s="8">
        <v>17</v>
      </c>
      <c r="B21" s="8"/>
      <c r="C21" s="8"/>
      <c r="D21" s="8">
        <f>'SEPT 21'!G21:G38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1500</v>
      </c>
      <c r="D22" s="8">
        <f>'SEPT 21'!G22:G39</f>
        <v>25000</v>
      </c>
      <c r="E22" s="6">
        <f>SUM(E5:E21)</f>
        <v>26500</v>
      </c>
      <c r="F22" s="6">
        <f>SUM(F5:F21)</f>
        <v>0</v>
      </c>
      <c r="G22" s="6">
        <f>SUM(G5:G21)</f>
        <v>26500</v>
      </c>
      <c r="H22" s="6"/>
      <c r="I22" s="7"/>
    </row>
    <row r="23" spans="1:9" x14ac:dyDescent="0.25">
      <c r="A23" s="8"/>
      <c r="B23" s="8"/>
      <c r="C23" s="8"/>
      <c r="D23" s="8">
        <f>'SEPT 21'!G23:G40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135</v>
      </c>
      <c r="C27" s="19">
        <f>C22</f>
        <v>1500</v>
      </c>
      <c r="D27" s="20">
        <v>0.1</v>
      </c>
      <c r="E27" s="19"/>
      <c r="F27" s="21" t="s">
        <v>135</v>
      </c>
      <c r="G27" s="19">
        <f>F22</f>
        <v>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'SEPT 21'!E36</f>
        <v>36852</v>
      </c>
      <c r="D28" s="11"/>
      <c r="E28" s="11"/>
      <c r="F28" s="11" t="s">
        <v>17</v>
      </c>
      <c r="G28" s="19">
        <f>'SEPT 21'!I36</f>
        <v>522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150</v>
      </c>
      <c r="E30" s="11"/>
      <c r="F30" s="11" t="s">
        <v>18</v>
      </c>
      <c r="G30" s="23"/>
      <c r="H30" s="11">
        <f>D30</f>
        <v>150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/>
      <c r="D33" s="8"/>
      <c r="E33" s="8"/>
      <c r="F33" s="8" t="s">
        <v>117</v>
      </c>
      <c r="G33" s="8"/>
      <c r="H33" s="8"/>
      <c r="I33" s="11"/>
    </row>
    <row r="34" spans="1:9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38202</v>
      </c>
      <c r="D36" s="18">
        <f>SUM(D32:D35)</f>
        <v>0</v>
      </c>
      <c r="E36" s="25">
        <f>C36-D36</f>
        <v>38202</v>
      </c>
      <c r="F36" s="21"/>
      <c r="G36" s="25">
        <f>G27+G28-H30</f>
        <v>372</v>
      </c>
      <c r="H36" s="25">
        <f>SUM(H32:H35)</f>
        <v>0</v>
      </c>
      <c r="I36" s="25">
        <f>G36-H36</f>
        <v>372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7" workbookViewId="0">
      <selection activeCell="F32" sqref="F32"/>
    </sheetView>
  </sheetViews>
  <sheetFormatPr defaultRowHeight="15" x14ac:dyDescent="0.25"/>
  <cols>
    <col min="2" max="2" width="20.42578125" customWidth="1"/>
    <col min="6" max="6" width="12.8554687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137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30" t="s">
        <v>28</v>
      </c>
      <c r="C5" s="8"/>
      <c r="D5" s="8">
        <f>'OCTOBER  21'!G5:G21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s="31" t="s">
        <v>28</v>
      </c>
      <c r="C6" s="8"/>
      <c r="D6" s="8">
        <f>'OCTOBER  21'!G6:G22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'OCTOBER  21'!G7:G23</f>
        <v>7500</v>
      </c>
      <c r="E7" s="8">
        <f t="shared" ref="E7:E21" si="0">C7+D7</f>
        <v>7500</v>
      </c>
      <c r="F7" s="8"/>
      <c r="G7" s="8">
        <f>E7-F7</f>
        <v>7500</v>
      </c>
      <c r="H7" s="8"/>
    </row>
    <row r="8" spans="1:9" x14ac:dyDescent="0.25">
      <c r="A8" s="8">
        <v>4</v>
      </c>
      <c r="B8" s="11"/>
      <c r="C8" s="8"/>
      <c r="D8" s="8">
        <f>'OCTOBER  21'!G8:G24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/>
      <c r="C9" s="8"/>
      <c r="D9" s="8">
        <f>'OCTOBER  21'!G9:G25</f>
        <v>3000</v>
      </c>
      <c r="E9" s="8">
        <f>C9+D9</f>
        <v>3000</v>
      </c>
      <c r="F9" s="8"/>
      <c r="G9" s="8">
        <f>E9-F9</f>
        <v>3000</v>
      </c>
      <c r="H9" s="8"/>
    </row>
    <row r="10" spans="1:9" x14ac:dyDescent="0.25">
      <c r="A10" s="8">
        <v>6</v>
      </c>
      <c r="B10" s="32" t="s">
        <v>28</v>
      </c>
      <c r="C10" s="8"/>
      <c r="D10" s="8">
        <f>'OCTOBER  21'!G10:G26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/>
      <c r="C11" s="8"/>
      <c r="D11" s="8">
        <f>'OCTOBER  21'!G11:G27</f>
        <v>8000</v>
      </c>
      <c r="E11" s="8">
        <f t="shared" si="0"/>
        <v>8000</v>
      </c>
      <c r="F11" s="8"/>
      <c r="G11" s="8">
        <f t="shared" si="1"/>
        <v>8000</v>
      </c>
      <c r="H11" s="8"/>
    </row>
    <row r="12" spans="1:9" x14ac:dyDescent="0.25">
      <c r="A12" s="8">
        <v>8</v>
      </c>
      <c r="B12" s="8" t="s">
        <v>28</v>
      </c>
      <c r="C12" s="8"/>
      <c r="D12" s="8">
        <f>'OCTOBER  21'!G12:G28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30" t="s">
        <v>28</v>
      </c>
      <c r="C13" s="8"/>
      <c r="D13" s="8">
        <f>'OCTOBER  21'!G13:G29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30" t="s">
        <v>28</v>
      </c>
      <c r="C14" s="8"/>
      <c r="D14" s="8">
        <f>'OCTOBER  21'!G14:G30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30" t="s">
        <v>28</v>
      </c>
      <c r="C15" s="8"/>
      <c r="D15" s="8">
        <f>'OCTOBER  21'!G15:G31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 t="s">
        <v>112</v>
      </c>
      <c r="C16" s="8"/>
      <c r="D16" s="8">
        <f>'OCTOBER  21'!G16:G32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9" x14ac:dyDescent="0.25">
      <c r="A17" s="8">
        <v>13</v>
      </c>
      <c r="B17" s="30" t="s">
        <v>133</v>
      </c>
      <c r="C17" s="8"/>
      <c r="D17" s="8">
        <f>'OCTOBER  21'!G17:G33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9" x14ac:dyDescent="0.25">
      <c r="A18" s="8">
        <v>14</v>
      </c>
      <c r="B18" s="30" t="s">
        <v>28</v>
      </c>
      <c r="C18" s="8"/>
      <c r="D18" s="8">
        <f>'OCTOBER  21'!G18:G34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>
        <v>15</v>
      </c>
      <c r="B19" s="8"/>
      <c r="C19" s="8"/>
      <c r="D19" s="8">
        <f>'OCTOBER  21'!G19:G35</f>
        <v>6000</v>
      </c>
      <c r="E19" s="8">
        <f t="shared" si="0"/>
        <v>6000</v>
      </c>
      <c r="F19" s="8"/>
      <c r="G19" s="8">
        <f>E19-F19</f>
        <v>6000</v>
      </c>
      <c r="H19" s="8"/>
    </row>
    <row r="20" spans="1:9" x14ac:dyDescent="0.25">
      <c r="A20" s="8">
        <v>16</v>
      </c>
      <c r="B20" s="8" t="s">
        <v>113</v>
      </c>
      <c r="C20" s="8">
        <v>1500</v>
      </c>
      <c r="D20" s="8">
        <f>'OCTOBER  21'!G20:G36</f>
        <v>2000</v>
      </c>
      <c r="E20" s="8">
        <f t="shared" si="0"/>
        <v>3500</v>
      </c>
      <c r="F20" s="8"/>
      <c r="G20" s="8">
        <f t="shared" si="1"/>
        <v>3500</v>
      </c>
      <c r="H20" s="8"/>
    </row>
    <row r="21" spans="1:9" x14ac:dyDescent="0.25">
      <c r="A21" s="8">
        <v>17</v>
      </c>
      <c r="B21" s="8"/>
      <c r="C21" s="8"/>
      <c r="D21" s="8">
        <f>'OCTOBER  21'!G21:G37</f>
        <v>0</v>
      </c>
      <c r="E21" s="8">
        <f t="shared" si="0"/>
        <v>0</v>
      </c>
      <c r="F21" s="8"/>
      <c r="G21" s="11">
        <f t="shared" si="1"/>
        <v>0</v>
      </c>
      <c r="H21" s="11"/>
    </row>
    <row r="22" spans="1:9" x14ac:dyDescent="0.25">
      <c r="A22" s="6"/>
      <c r="B22" s="12" t="s">
        <v>9</v>
      </c>
      <c r="C22" s="6">
        <f>SUM(C5:C21)</f>
        <v>1500</v>
      </c>
      <c r="D22" s="8">
        <f>'SEPT 21'!G22:G39</f>
        <v>25000</v>
      </c>
      <c r="E22" s="6">
        <f>SUM(E5:E21)</f>
        <v>28000</v>
      </c>
      <c r="F22" s="6">
        <f>SUM(F5:F21)</f>
        <v>0</v>
      </c>
      <c r="G22" s="6">
        <f>SUM(G5:G21)</f>
        <v>28000</v>
      </c>
      <c r="H22" s="6"/>
      <c r="I22" s="7"/>
    </row>
    <row r="23" spans="1:9" x14ac:dyDescent="0.25">
      <c r="A23" s="8"/>
      <c r="B23" s="8"/>
      <c r="C23" s="8"/>
      <c r="D23" s="8">
        <f>'SEPT 21'!G23:G40</f>
        <v>0</v>
      </c>
      <c r="E23" s="8"/>
      <c r="F23" s="8"/>
      <c r="G23" s="8"/>
      <c r="H23" s="8"/>
    </row>
    <row r="24" spans="1:9" x14ac:dyDescent="0.25">
      <c r="A24" s="13"/>
    </row>
    <row r="25" spans="1:9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9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9" x14ac:dyDescent="0.25">
      <c r="A27" s="13"/>
      <c r="B27" s="27" t="s">
        <v>138</v>
      </c>
      <c r="C27" s="19">
        <f>C22</f>
        <v>1500</v>
      </c>
      <c r="D27" s="20">
        <v>0.1</v>
      </c>
      <c r="E27" s="19"/>
      <c r="F27" s="21" t="s">
        <v>138</v>
      </c>
      <c r="G27" s="19">
        <f>F22</f>
        <v>0</v>
      </c>
      <c r="H27" s="20">
        <v>0.1</v>
      </c>
      <c r="I27" s="11"/>
    </row>
    <row r="28" spans="1:9" x14ac:dyDescent="0.25">
      <c r="A28" s="13"/>
      <c r="B28" s="11" t="s">
        <v>17</v>
      </c>
      <c r="C28" s="19">
        <f>'OCTOBER  21'!E36</f>
        <v>38202</v>
      </c>
      <c r="D28" s="11"/>
      <c r="E28" s="11"/>
      <c r="F28" s="11" t="s">
        <v>17</v>
      </c>
      <c r="G28" s="19">
        <f>'OCTOBER  21'!I36</f>
        <v>372</v>
      </c>
      <c r="H28" s="11"/>
      <c r="I28" s="11"/>
    </row>
    <row r="29" spans="1:9" x14ac:dyDescent="0.25">
      <c r="A29" s="13"/>
      <c r="B29" s="11"/>
      <c r="C29" s="19"/>
      <c r="D29" s="11"/>
      <c r="E29" s="11"/>
      <c r="F29" s="11"/>
      <c r="G29" s="19"/>
      <c r="H29" s="11"/>
      <c r="I29" s="11"/>
    </row>
    <row r="30" spans="1:9" x14ac:dyDescent="0.25">
      <c r="A30" s="13"/>
      <c r="B30" s="11" t="s">
        <v>18</v>
      </c>
      <c r="C30" s="23"/>
      <c r="D30" s="11">
        <f>C27*D27</f>
        <v>150</v>
      </c>
      <c r="E30" s="11"/>
      <c r="F30" s="11" t="s">
        <v>18</v>
      </c>
      <c r="G30" s="23"/>
      <c r="H30" s="11">
        <f>D30</f>
        <v>150</v>
      </c>
      <c r="I30" s="11"/>
    </row>
    <row r="31" spans="1:9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</row>
    <row r="32" spans="1:9" x14ac:dyDescent="0.25">
      <c r="A32" s="13"/>
      <c r="B32" s="10" t="s">
        <v>68</v>
      </c>
      <c r="C32" s="28">
        <v>0.3</v>
      </c>
      <c r="D32" s="11"/>
      <c r="E32" s="11"/>
      <c r="F32" s="10" t="s">
        <v>68</v>
      </c>
      <c r="G32" s="28">
        <v>0.3</v>
      </c>
      <c r="H32" s="11"/>
      <c r="I32" s="11"/>
    </row>
    <row r="33" spans="1:9" x14ac:dyDescent="0.25">
      <c r="A33" s="13"/>
      <c r="B33" s="8" t="s">
        <v>117</v>
      </c>
      <c r="C33" s="8"/>
      <c r="D33" s="8"/>
      <c r="E33" s="8"/>
      <c r="F33" s="8" t="s">
        <v>117</v>
      </c>
      <c r="G33" s="8"/>
      <c r="H33" s="8"/>
      <c r="I33" s="11"/>
    </row>
    <row r="34" spans="1:9" x14ac:dyDescent="0.25">
      <c r="A34" s="13"/>
      <c r="B34" s="8"/>
      <c r="C34" s="13"/>
      <c r="D34" s="8"/>
      <c r="E34" s="8"/>
      <c r="F34" s="8"/>
      <c r="G34" s="13"/>
      <c r="H34" s="8"/>
      <c r="I34" s="11"/>
    </row>
    <row r="35" spans="1:9" x14ac:dyDescent="0.25">
      <c r="A35" s="13"/>
      <c r="B35" s="8"/>
      <c r="C35" s="13"/>
      <c r="D35" s="8"/>
      <c r="E35" s="8"/>
      <c r="F35" s="8"/>
      <c r="G35" s="13"/>
      <c r="H35" s="8"/>
      <c r="I35" s="11"/>
    </row>
    <row r="36" spans="1:9" x14ac:dyDescent="0.25">
      <c r="A36" s="13"/>
      <c r="B36" s="18" t="s">
        <v>9</v>
      </c>
      <c r="C36" s="25">
        <f>C27+C28+C29-D30</f>
        <v>39552</v>
      </c>
      <c r="D36" s="18">
        <f>SUM(D32:D35)</f>
        <v>0</v>
      </c>
      <c r="E36" s="25">
        <f>C36-D36</f>
        <v>39552</v>
      </c>
      <c r="F36" s="21"/>
      <c r="G36" s="25">
        <f>G27+G28-H30</f>
        <v>222</v>
      </c>
      <c r="H36" s="25">
        <f>SUM(H32:H35)</f>
        <v>0</v>
      </c>
      <c r="I36" s="25">
        <f>G36-H36</f>
        <v>222</v>
      </c>
    </row>
    <row r="39" spans="1:9" x14ac:dyDescent="0.25">
      <c r="B39" s="13" t="s">
        <v>20</v>
      </c>
      <c r="D39" s="13" t="s">
        <v>21</v>
      </c>
      <c r="F39" s="13"/>
      <c r="G39" s="13" t="s">
        <v>22</v>
      </c>
    </row>
    <row r="40" spans="1:9" x14ac:dyDescent="0.25">
      <c r="B40" t="s">
        <v>101</v>
      </c>
      <c r="D40" s="13" t="s">
        <v>24</v>
      </c>
      <c r="F40" s="13"/>
      <c r="G40" s="13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0" workbookViewId="0">
      <selection activeCell="K40" sqref="K40"/>
    </sheetView>
  </sheetViews>
  <sheetFormatPr defaultRowHeight="15" x14ac:dyDescent="0.25"/>
  <cols>
    <col min="2" max="2" width="17.7109375" customWidth="1"/>
    <col min="4" max="4" width="13" customWidth="1"/>
    <col min="6" max="6" width="11.425781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53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'JANUARY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'JANUARY 20'!G6:G22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 t="s">
        <v>28</v>
      </c>
      <c r="C7" s="8"/>
      <c r="D7" s="8">
        <f>'JANUARY 20'!G7:G23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/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/>
      <c r="C9" s="8"/>
      <c r="D9" s="8">
        <f>'JANUARY 20'!G9:G25</f>
        <v>0</v>
      </c>
      <c r="E9" s="8">
        <f>C9+D9</f>
        <v>0</v>
      </c>
      <c r="F9" s="8"/>
      <c r="G9" s="8">
        <f t="shared" si="1"/>
        <v>0</v>
      </c>
      <c r="H9" s="8"/>
    </row>
    <row r="10" spans="1:9" x14ac:dyDescent="0.25">
      <c r="A10" s="8">
        <v>6</v>
      </c>
      <c r="B10" s="9" t="s">
        <v>28</v>
      </c>
      <c r="C10" s="8"/>
      <c r="D10" s="8">
        <f>'JANUARY 20'!G10:G26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'JANUARY 20'!G11:G27</f>
        <v>2000</v>
      </c>
      <c r="E11" s="8">
        <f t="shared" si="0"/>
        <v>4000</v>
      </c>
      <c r="F11" s="8">
        <v>700</v>
      </c>
      <c r="G11" s="8">
        <f t="shared" si="1"/>
        <v>3300</v>
      </c>
      <c r="H11" s="8"/>
    </row>
    <row r="12" spans="1:9" x14ac:dyDescent="0.25">
      <c r="A12" s="8">
        <v>8</v>
      </c>
      <c r="B12" s="8" t="s">
        <v>28</v>
      </c>
      <c r="C12" s="8"/>
      <c r="D12" s="8">
        <f>'JANUARY 20'!G12:G28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33</v>
      </c>
      <c r="C13" s="8"/>
      <c r="D13" s="8"/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8"/>
      <c r="C14" s="8"/>
      <c r="D14" s="8">
        <f>'JANUARY 20'!G14:G30</f>
        <v>0</v>
      </c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'JANUARY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/>
      <c r="E16" s="8">
        <f t="shared" si="0"/>
        <v>0</v>
      </c>
      <c r="F16" s="8"/>
      <c r="G16" s="8">
        <f t="shared" si="1"/>
        <v>0</v>
      </c>
      <c r="H16" s="8"/>
    </row>
    <row r="17" spans="1:11" x14ac:dyDescent="0.25">
      <c r="A17" s="8">
        <v>13</v>
      </c>
      <c r="B17" s="8"/>
      <c r="C17" s="8"/>
      <c r="D17" s="8">
        <f>'JANUARY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1" x14ac:dyDescent="0.25">
      <c r="A18" s="8">
        <v>14</v>
      </c>
      <c r="B18" s="8"/>
      <c r="C18" s="8"/>
      <c r="D18" s="8">
        <f>'JANUARY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1" x14ac:dyDescent="0.25">
      <c r="A19" s="8">
        <v>15</v>
      </c>
      <c r="B19" s="8" t="s">
        <v>37</v>
      </c>
      <c r="C19" s="8">
        <v>2000</v>
      </c>
      <c r="D19" s="8">
        <f>'JANUARY 20'!G19:G35</f>
        <v>0</v>
      </c>
      <c r="E19" s="8">
        <f t="shared" si="0"/>
        <v>2000</v>
      </c>
      <c r="F19" s="8">
        <v>2000</v>
      </c>
      <c r="G19" s="8">
        <f>E19-F19</f>
        <v>0</v>
      </c>
      <c r="H19" s="8"/>
    </row>
    <row r="20" spans="1:11" x14ac:dyDescent="0.25">
      <c r="A20" s="8">
        <v>16</v>
      </c>
      <c r="B20" s="8"/>
      <c r="C20" s="8"/>
      <c r="D20" s="8">
        <f>'JANUARY 20'!G20:G36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1" x14ac:dyDescent="0.25">
      <c r="A21" s="8">
        <v>17</v>
      </c>
      <c r="B21" s="8"/>
      <c r="C21" s="8"/>
      <c r="D21" s="8">
        <f>'JANUARY 20'!G21:G37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1" x14ac:dyDescent="0.25">
      <c r="A22" s="6"/>
      <c r="B22" s="12" t="s">
        <v>9</v>
      </c>
      <c r="C22" s="6">
        <f>SUM(C5:C21)</f>
        <v>4000</v>
      </c>
      <c r="D22" s="8">
        <f>SUM(D5:D21)</f>
        <v>2000</v>
      </c>
      <c r="E22" s="6">
        <f>SUM(E5:E21)</f>
        <v>6000</v>
      </c>
      <c r="F22" s="6">
        <f>SUM(F5:F21)</f>
        <v>2700</v>
      </c>
      <c r="G22" s="6">
        <f>SUM(G5:G21)</f>
        <v>3300</v>
      </c>
      <c r="H22" s="6"/>
      <c r="I22" s="7"/>
    </row>
    <row r="23" spans="1:11" x14ac:dyDescent="0.25">
      <c r="A23" s="8"/>
      <c r="B23" s="8"/>
      <c r="C23" s="8"/>
      <c r="D23" s="8"/>
      <c r="E23" s="8"/>
      <c r="F23" s="8"/>
      <c r="G23" s="8"/>
      <c r="H23" s="8"/>
    </row>
    <row r="24" spans="1:11" x14ac:dyDescent="0.25">
      <c r="A24" s="13"/>
    </row>
    <row r="25" spans="1:11" ht="18.75" x14ac:dyDescent="0.3">
      <c r="A25" s="13"/>
      <c r="B25" s="14" t="s">
        <v>10</v>
      </c>
      <c r="C25" s="15"/>
      <c r="D25" s="15"/>
      <c r="E25" s="15"/>
      <c r="F25" s="15"/>
      <c r="G25" s="15"/>
      <c r="H25" s="16"/>
      <c r="I25" s="16"/>
    </row>
    <row r="26" spans="1:11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1" x14ac:dyDescent="0.25">
      <c r="A27" s="13"/>
      <c r="B27" s="18" t="s">
        <v>55</v>
      </c>
      <c r="C27" s="19">
        <f>C22</f>
        <v>4000</v>
      </c>
      <c r="D27" s="20">
        <v>0.1</v>
      </c>
      <c r="E27" s="19"/>
      <c r="F27" s="21" t="s">
        <v>55</v>
      </c>
      <c r="G27" s="19">
        <f>F22</f>
        <v>2700</v>
      </c>
      <c r="H27" s="20">
        <v>0.1</v>
      </c>
      <c r="I27" s="11"/>
    </row>
    <row r="28" spans="1:11" x14ac:dyDescent="0.25">
      <c r="A28" s="13"/>
      <c r="B28" s="11" t="s">
        <v>17</v>
      </c>
      <c r="C28" s="19">
        <f>'JANUARY 20'!E43</f>
        <v>5073</v>
      </c>
      <c r="D28" s="11"/>
      <c r="E28" s="11"/>
      <c r="F28" s="11" t="s">
        <v>17</v>
      </c>
      <c r="G28" s="19">
        <f>'JANUARY 20'!I43</f>
        <v>3073</v>
      </c>
      <c r="H28" s="11"/>
      <c r="I28" s="11"/>
    </row>
    <row r="29" spans="1:11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  <c r="K29" s="22"/>
    </row>
    <row r="30" spans="1:11" x14ac:dyDescent="0.25">
      <c r="A30" s="13"/>
      <c r="B30" s="11" t="s">
        <v>18</v>
      </c>
      <c r="C30" s="23"/>
      <c r="D30" s="11">
        <f>C27*D27</f>
        <v>400</v>
      </c>
      <c r="E30" s="11"/>
      <c r="F30" s="11" t="s">
        <v>18</v>
      </c>
      <c r="G30" s="23"/>
      <c r="H30" s="11">
        <f>D30</f>
        <v>400</v>
      </c>
      <c r="I30" s="11"/>
      <c r="J30" s="22"/>
      <c r="K30" s="22"/>
    </row>
    <row r="31" spans="1:11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  <c r="K31" s="22"/>
    </row>
    <row r="32" spans="1:11" x14ac:dyDescent="0.25">
      <c r="A32" s="13"/>
      <c r="B32" s="10" t="s">
        <v>43</v>
      </c>
      <c r="D32" s="11">
        <v>1800</v>
      </c>
      <c r="E32" s="11"/>
      <c r="F32" s="10" t="s">
        <v>43</v>
      </c>
      <c r="H32" s="11">
        <v>1800</v>
      </c>
      <c r="I32" s="11"/>
      <c r="K32" s="22"/>
    </row>
    <row r="33" spans="1:11" x14ac:dyDescent="0.25">
      <c r="A33" s="13"/>
      <c r="B33" s="8" t="s">
        <v>51</v>
      </c>
      <c r="C33" s="8"/>
      <c r="D33" s="8">
        <v>1000</v>
      </c>
      <c r="E33" s="8"/>
      <c r="F33" s="8" t="s">
        <v>44</v>
      </c>
      <c r="G33" s="8"/>
      <c r="H33" s="8">
        <v>1000</v>
      </c>
      <c r="I33" s="11"/>
      <c r="J33" s="22"/>
    </row>
    <row r="34" spans="1:11" x14ac:dyDescent="0.25">
      <c r="A34" s="13"/>
      <c r="B34" s="8" t="s">
        <v>45</v>
      </c>
      <c r="C34" s="13"/>
      <c r="D34" s="8">
        <v>100</v>
      </c>
      <c r="E34" s="8"/>
      <c r="F34" s="8" t="s">
        <v>45</v>
      </c>
      <c r="G34" s="13"/>
      <c r="H34" s="8">
        <v>100</v>
      </c>
      <c r="I34" s="11"/>
      <c r="J34" s="22"/>
    </row>
    <row r="35" spans="1:11" x14ac:dyDescent="0.25">
      <c r="A35" s="13"/>
      <c r="B35" s="8" t="s">
        <v>46</v>
      </c>
      <c r="C35" s="13"/>
      <c r="D35" s="8">
        <v>1250</v>
      </c>
      <c r="E35" s="8"/>
      <c r="F35" s="8" t="s">
        <v>46</v>
      </c>
      <c r="G35" s="13"/>
      <c r="H35" s="8">
        <v>1250</v>
      </c>
      <c r="I35" s="11"/>
      <c r="J35" s="22"/>
    </row>
    <row r="36" spans="1:11" x14ac:dyDescent="0.25">
      <c r="A36" s="13"/>
      <c r="B36" s="8" t="s">
        <v>47</v>
      </c>
      <c r="C36" s="13"/>
      <c r="D36" s="8">
        <v>60</v>
      </c>
      <c r="E36" s="8"/>
      <c r="F36" s="8" t="s">
        <v>47</v>
      </c>
      <c r="G36" s="13"/>
      <c r="H36" s="8">
        <v>60</v>
      </c>
      <c r="I36" s="11"/>
      <c r="J36" s="22"/>
    </row>
    <row r="37" spans="1:11" x14ac:dyDescent="0.25">
      <c r="A37" s="13"/>
      <c r="B37" s="8" t="s">
        <v>48</v>
      </c>
      <c r="C37" s="13"/>
      <c r="D37" s="8">
        <v>2300</v>
      </c>
      <c r="E37" s="8"/>
      <c r="F37" s="8" t="s">
        <v>48</v>
      </c>
      <c r="G37" s="13"/>
      <c r="H37" s="8">
        <v>2300</v>
      </c>
      <c r="I37" s="11"/>
      <c r="J37" s="22"/>
    </row>
    <row r="38" spans="1:11" x14ac:dyDescent="0.25">
      <c r="A38" s="13"/>
      <c r="B38" s="8" t="s">
        <v>47</v>
      </c>
      <c r="C38" s="13"/>
      <c r="D38" s="8">
        <f>100</f>
        <v>100</v>
      </c>
      <c r="E38" s="8"/>
      <c r="F38" s="8" t="s">
        <v>47</v>
      </c>
      <c r="G38" s="13"/>
      <c r="H38" s="8">
        <v>100</v>
      </c>
      <c r="I38" s="11"/>
      <c r="J38" s="22"/>
    </row>
    <row r="39" spans="1:11" x14ac:dyDescent="0.25">
      <c r="A39" s="13"/>
      <c r="B39" s="8" t="s">
        <v>49</v>
      </c>
      <c r="C39" s="13"/>
      <c r="D39" s="8">
        <v>2400</v>
      </c>
      <c r="E39" s="8"/>
      <c r="F39" s="8" t="s">
        <v>49</v>
      </c>
      <c r="G39" s="13"/>
      <c r="H39" s="8">
        <v>2400</v>
      </c>
      <c r="I39" s="11"/>
      <c r="J39" s="22"/>
    </row>
    <row r="40" spans="1:11" x14ac:dyDescent="0.25">
      <c r="A40" s="13"/>
      <c r="B40" s="10" t="s">
        <v>50</v>
      </c>
      <c r="D40" s="11">
        <v>2400</v>
      </c>
      <c r="E40" s="11"/>
      <c r="F40" s="10" t="s">
        <v>50</v>
      </c>
      <c r="H40" s="11">
        <v>2400</v>
      </c>
      <c r="I40" s="11"/>
    </row>
    <row r="41" spans="1:11" x14ac:dyDescent="0.25">
      <c r="A41" s="13"/>
      <c r="B41" s="10" t="s">
        <v>52</v>
      </c>
      <c r="C41" s="11"/>
      <c r="D41" s="11">
        <v>1500</v>
      </c>
      <c r="E41" s="11"/>
      <c r="F41" s="10" t="s">
        <v>52</v>
      </c>
      <c r="G41" s="11"/>
      <c r="H41" s="11">
        <v>1500</v>
      </c>
      <c r="I41" s="11"/>
    </row>
    <row r="42" spans="1:11" x14ac:dyDescent="0.25">
      <c r="A42" s="13"/>
      <c r="B42" s="10"/>
      <c r="C42" s="19"/>
      <c r="D42" s="19"/>
      <c r="E42" s="19"/>
      <c r="F42" s="10"/>
      <c r="G42" s="19"/>
      <c r="H42" s="19"/>
      <c r="I42" s="11"/>
      <c r="K42" s="22"/>
    </row>
    <row r="43" spans="1:11" x14ac:dyDescent="0.25">
      <c r="A43" s="13"/>
      <c r="B43" s="18" t="s">
        <v>9</v>
      </c>
      <c r="C43" s="25">
        <f>C27+C28+C29-D30</f>
        <v>8673</v>
      </c>
      <c r="D43" s="18">
        <f>SUM(D32:D42)</f>
        <v>12910</v>
      </c>
      <c r="E43" s="25">
        <f>C43-D43</f>
        <v>-4237</v>
      </c>
      <c r="F43" s="21"/>
      <c r="G43" s="25">
        <f>G27+G28-H30</f>
        <v>5373</v>
      </c>
      <c r="H43" s="25">
        <f>SUM(H32:H42)</f>
        <v>12910</v>
      </c>
      <c r="I43" s="25">
        <f>G43-H43</f>
        <v>-7537</v>
      </c>
    </row>
    <row r="46" spans="1:11" x14ac:dyDescent="0.25">
      <c r="B46" s="13" t="s">
        <v>20</v>
      </c>
      <c r="D46" s="13" t="s">
        <v>21</v>
      </c>
      <c r="F46" s="13"/>
      <c r="G46" s="13" t="s">
        <v>22</v>
      </c>
    </row>
    <row r="47" spans="1:11" x14ac:dyDescent="0.25">
      <c r="D47" s="13"/>
      <c r="F47" s="13"/>
      <c r="G47" s="13"/>
    </row>
    <row r="48" spans="1:11" x14ac:dyDescent="0.25">
      <c r="B48" t="s">
        <v>23</v>
      </c>
      <c r="D48" t="s">
        <v>24</v>
      </c>
      <c r="G48" t="s">
        <v>26</v>
      </c>
    </row>
    <row r="51" spans="5:6" x14ac:dyDescent="0.25">
      <c r="E51" s="22"/>
      <c r="F51" s="22"/>
    </row>
    <row r="52" spans="5:6" x14ac:dyDescent="0.25">
      <c r="E5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19" sqref="B19:C19"/>
    </sheetView>
  </sheetViews>
  <sheetFormatPr defaultRowHeight="15" x14ac:dyDescent="0.25"/>
  <cols>
    <col min="1" max="1" width="5.5703125" customWidth="1"/>
    <col min="2" max="2" width="21.140625" customWidth="1"/>
  </cols>
  <sheetData>
    <row r="1" spans="1:10" ht="18.75" x14ac:dyDescent="0.25">
      <c r="C1" s="1" t="s">
        <v>25</v>
      </c>
      <c r="D1" s="2"/>
      <c r="E1" s="2"/>
      <c r="F1" s="3"/>
      <c r="G1" s="4"/>
    </row>
    <row r="2" spans="1:10" ht="18.75" x14ac:dyDescent="0.25">
      <c r="C2" s="1" t="s">
        <v>0</v>
      </c>
      <c r="D2" s="1"/>
      <c r="E2" s="1"/>
      <c r="F2" s="5"/>
      <c r="G2" s="5"/>
    </row>
    <row r="3" spans="1:10" ht="18.75" x14ac:dyDescent="0.25">
      <c r="C3" s="1" t="s">
        <v>63</v>
      </c>
      <c r="D3" s="1"/>
      <c r="E3" s="1"/>
      <c r="F3" s="5"/>
      <c r="G3" s="5"/>
    </row>
    <row r="4" spans="1:10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67</v>
      </c>
      <c r="F4" s="6" t="s">
        <v>6</v>
      </c>
      <c r="G4" s="6" t="s">
        <v>7</v>
      </c>
      <c r="H4" s="6" t="s">
        <v>8</v>
      </c>
      <c r="I4" s="6"/>
      <c r="J4" s="7"/>
    </row>
    <row r="5" spans="1:10" x14ac:dyDescent="0.25">
      <c r="A5" s="8">
        <v>1</v>
      </c>
      <c r="B5" s="8"/>
      <c r="C5" s="8"/>
      <c r="D5" s="8">
        <f>'FEBRUARY 20'!G5:G21</f>
        <v>0</v>
      </c>
      <c r="E5" s="8"/>
      <c r="F5" s="8">
        <f>C5+D5+E5</f>
        <v>0</v>
      </c>
      <c r="G5" s="8"/>
      <c r="H5" s="8">
        <f>F5-G5</f>
        <v>0</v>
      </c>
      <c r="I5" s="8"/>
    </row>
    <row r="6" spans="1:10" x14ac:dyDescent="0.25">
      <c r="A6" s="8">
        <v>2</v>
      </c>
      <c r="B6" t="s">
        <v>28</v>
      </c>
      <c r="C6" s="8"/>
      <c r="D6" s="8">
        <f>'FEBRUARY 20'!G6:G22</f>
        <v>0</v>
      </c>
      <c r="E6" s="8"/>
      <c r="F6" s="8">
        <f t="shared" ref="F6:F20" si="0">C6+D6+E6</f>
        <v>0</v>
      </c>
      <c r="G6" s="8"/>
      <c r="H6" s="8">
        <f>F6-G6</f>
        <v>0</v>
      </c>
      <c r="I6" s="8"/>
    </row>
    <row r="7" spans="1:10" x14ac:dyDescent="0.25">
      <c r="A7" s="8">
        <v>3</v>
      </c>
      <c r="B7" s="8"/>
      <c r="C7" s="8"/>
      <c r="D7" s="8">
        <f>'FEBRUARY 20'!G7:G23</f>
        <v>0</v>
      </c>
      <c r="E7" s="8"/>
      <c r="F7" s="8"/>
      <c r="G7" s="8"/>
      <c r="H7" s="8">
        <f>F7-G7</f>
        <v>0</v>
      </c>
      <c r="I7" s="8"/>
    </row>
    <row r="8" spans="1:10" x14ac:dyDescent="0.25">
      <c r="A8" s="8">
        <v>4</v>
      </c>
      <c r="B8" s="8"/>
      <c r="C8" s="8"/>
      <c r="D8" s="8">
        <f>'FEBRUARY 20'!G8:G24</f>
        <v>0</v>
      </c>
      <c r="E8" s="8"/>
      <c r="F8" s="8">
        <f t="shared" si="0"/>
        <v>0</v>
      </c>
      <c r="G8" s="8"/>
      <c r="H8" s="8">
        <f t="shared" ref="H8:H21" si="1">F8-G8</f>
        <v>0</v>
      </c>
      <c r="I8" s="8"/>
    </row>
    <row r="9" spans="1:10" x14ac:dyDescent="0.25">
      <c r="A9" s="8">
        <v>5</v>
      </c>
      <c r="B9" s="8"/>
      <c r="C9" s="8"/>
      <c r="D9" s="8">
        <f>'FEBRUARY 20'!G9:G25</f>
        <v>0</v>
      </c>
      <c r="E9" s="8"/>
      <c r="F9" s="8">
        <f t="shared" si="0"/>
        <v>0</v>
      </c>
      <c r="G9" s="8"/>
      <c r="H9" s="8">
        <f t="shared" si="1"/>
        <v>0</v>
      </c>
      <c r="I9" s="8"/>
    </row>
    <row r="10" spans="1:10" x14ac:dyDescent="0.25">
      <c r="A10" s="8">
        <v>6</v>
      </c>
      <c r="B10" s="9" t="s">
        <v>57</v>
      </c>
      <c r="C10" s="8">
        <v>1000</v>
      </c>
      <c r="D10" s="8">
        <f>'FEBRUARY 20'!G10:G26</f>
        <v>0</v>
      </c>
      <c r="E10" s="8"/>
      <c r="F10" s="8">
        <f t="shared" si="0"/>
        <v>1000</v>
      </c>
      <c r="G10" s="8">
        <v>1000</v>
      </c>
      <c r="H10" s="8">
        <f t="shared" si="1"/>
        <v>0</v>
      </c>
      <c r="I10" s="8"/>
    </row>
    <row r="11" spans="1:10" x14ac:dyDescent="0.25">
      <c r="A11" s="8">
        <v>7</v>
      </c>
      <c r="B11" s="8" t="s">
        <v>32</v>
      </c>
      <c r="C11" s="8">
        <v>2000</v>
      </c>
      <c r="D11" s="8">
        <f>'FEBRUARY 20'!G11:G27</f>
        <v>3300</v>
      </c>
      <c r="E11" s="8"/>
      <c r="F11" s="8">
        <f t="shared" si="0"/>
        <v>5300</v>
      </c>
      <c r="G11" s="8">
        <v>700</v>
      </c>
      <c r="H11" s="8">
        <f t="shared" si="1"/>
        <v>4600</v>
      </c>
      <c r="I11" s="8"/>
    </row>
    <row r="12" spans="1:10" x14ac:dyDescent="0.25">
      <c r="A12" s="8">
        <v>8</v>
      </c>
      <c r="B12" s="8" t="s">
        <v>28</v>
      </c>
      <c r="C12" s="8"/>
      <c r="D12" s="8">
        <f>'FEBRUARY 20'!G12:G28</f>
        <v>0</v>
      </c>
      <c r="E12" s="8"/>
      <c r="F12" s="8">
        <f t="shared" si="0"/>
        <v>0</v>
      </c>
      <c r="G12" s="8"/>
      <c r="H12" s="8">
        <f t="shared" si="1"/>
        <v>0</v>
      </c>
      <c r="I12" s="8"/>
    </row>
    <row r="13" spans="1:10" x14ac:dyDescent="0.25">
      <c r="A13" s="8">
        <v>9</v>
      </c>
      <c r="B13" s="8"/>
      <c r="C13" s="8"/>
      <c r="D13" s="8">
        <f>'FEBRUARY 20'!G13:G29</f>
        <v>0</v>
      </c>
      <c r="E13" s="8"/>
      <c r="F13" s="8">
        <f t="shared" si="0"/>
        <v>0</v>
      </c>
      <c r="G13" s="8"/>
      <c r="H13" s="8">
        <f t="shared" si="1"/>
        <v>0</v>
      </c>
      <c r="I13" s="8"/>
    </row>
    <row r="14" spans="1:10" x14ac:dyDescent="0.25">
      <c r="A14" s="8">
        <v>10</v>
      </c>
      <c r="B14" s="8" t="s">
        <v>56</v>
      </c>
      <c r="C14" s="8">
        <v>2000</v>
      </c>
      <c r="D14" s="8">
        <f>'FEBRUARY 20'!G14:G30</f>
        <v>0</v>
      </c>
      <c r="E14" s="8"/>
      <c r="F14" s="8">
        <f t="shared" si="0"/>
        <v>2000</v>
      </c>
      <c r="G14" s="8">
        <v>2000</v>
      </c>
      <c r="H14" s="8">
        <f t="shared" si="1"/>
        <v>0</v>
      </c>
      <c r="I14" s="8"/>
    </row>
    <row r="15" spans="1:10" x14ac:dyDescent="0.25">
      <c r="A15" s="8">
        <v>11</v>
      </c>
      <c r="B15" s="8"/>
      <c r="C15" s="8"/>
      <c r="D15" s="8">
        <f>'FEBRUARY 20'!G15:G31</f>
        <v>0</v>
      </c>
      <c r="E15" s="8"/>
      <c r="F15" s="8">
        <f t="shared" si="0"/>
        <v>0</v>
      </c>
      <c r="G15" s="8"/>
      <c r="H15" s="8">
        <f t="shared" si="1"/>
        <v>0</v>
      </c>
      <c r="I15" s="8"/>
    </row>
    <row r="16" spans="1:10" x14ac:dyDescent="0.25">
      <c r="A16" s="8">
        <v>12</v>
      </c>
      <c r="B16" s="8"/>
      <c r="C16" s="8"/>
      <c r="D16" s="8">
        <f>'FEBRUARY 20'!G16:G32</f>
        <v>0</v>
      </c>
      <c r="E16" s="8"/>
      <c r="F16" s="8">
        <f t="shared" si="0"/>
        <v>0</v>
      </c>
      <c r="G16" s="8"/>
      <c r="H16" s="8">
        <f t="shared" si="1"/>
        <v>0</v>
      </c>
      <c r="I16" s="8"/>
    </row>
    <row r="17" spans="1:11" x14ac:dyDescent="0.25">
      <c r="A17" s="8">
        <v>13</v>
      </c>
      <c r="B17" s="8"/>
      <c r="C17" s="8"/>
      <c r="D17" s="8">
        <f>'FEBRUARY 20'!G17:G33</f>
        <v>0</v>
      </c>
      <c r="E17" s="8"/>
      <c r="F17" s="8">
        <f t="shared" si="0"/>
        <v>0</v>
      </c>
      <c r="G17" s="8"/>
      <c r="H17" s="8">
        <f t="shared" si="1"/>
        <v>0</v>
      </c>
      <c r="I17" s="8"/>
    </row>
    <row r="18" spans="1:11" x14ac:dyDescent="0.25">
      <c r="A18" s="8">
        <v>14</v>
      </c>
      <c r="B18" s="8"/>
      <c r="C18" s="8"/>
      <c r="D18" s="8">
        <f>'FEBRUARY 20'!G18:G34</f>
        <v>0</v>
      </c>
      <c r="E18" s="8"/>
      <c r="F18" s="8">
        <f t="shared" si="0"/>
        <v>0</v>
      </c>
      <c r="G18" s="8"/>
      <c r="H18" s="8">
        <f t="shared" si="1"/>
        <v>0</v>
      </c>
      <c r="I18" s="8"/>
    </row>
    <row r="19" spans="1:11" x14ac:dyDescent="0.25">
      <c r="A19" s="8">
        <v>15</v>
      </c>
      <c r="B19" s="8" t="s">
        <v>37</v>
      </c>
      <c r="C19" s="8">
        <v>2000</v>
      </c>
      <c r="D19" s="8">
        <f>'FEBRUARY 20'!G19:G35</f>
        <v>0</v>
      </c>
      <c r="E19" s="8"/>
      <c r="F19" s="8">
        <f t="shared" si="0"/>
        <v>2000</v>
      </c>
      <c r="G19" s="8">
        <v>2000</v>
      </c>
      <c r="H19" s="8">
        <f>F19-G19</f>
        <v>0</v>
      </c>
      <c r="I19" s="8"/>
    </row>
    <row r="20" spans="1:11" x14ac:dyDescent="0.25">
      <c r="A20" s="8">
        <v>16</v>
      </c>
      <c r="B20" s="8"/>
      <c r="C20" s="8"/>
      <c r="D20" s="8">
        <f>'FEBRUARY 20'!G20:G36</f>
        <v>0</v>
      </c>
      <c r="E20" s="8"/>
      <c r="F20" s="8">
        <f t="shared" si="0"/>
        <v>0</v>
      </c>
      <c r="G20" s="8"/>
      <c r="H20" s="8">
        <f t="shared" si="1"/>
        <v>0</v>
      </c>
      <c r="I20" s="8"/>
    </row>
    <row r="21" spans="1:11" x14ac:dyDescent="0.25">
      <c r="A21" s="8">
        <v>17</v>
      </c>
      <c r="B21" s="8"/>
      <c r="C21" s="8"/>
      <c r="D21" s="8">
        <f>'FEBRUARY 20'!G21:G37</f>
        <v>0</v>
      </c>
      <c r="E21" s="8"/>
      <c r="F21" s="8">
        <f>C21+D21+E21</f>
        <v>0</v>
      </c>
      <c r="G21" s="10"/>
      <c r="H21" s="11">
        <f t="shared" si="1"/>
        <v>0</v>
      </c>
      <c r="I21" s="11"/>
    </row>
    <row r="22" spans="1:11" x14ac:dyDescent="0.25">
      <c r="A22" s="6"/>
      <c r="B22" s="12" t="s">
        <v>9</v>
      </c>
      <c r="C22" s="6">
        <f t="shared" ref="C22:H22" si="2">SUM(C5:C21)</f>
        <v>7000</v>
      </c>
      <c r="D22" s="8">
        <f t="shared" si="2"/>
        <v>3300</v>
      </c>
      <c r="E22" s="8">
        <f t="shared" si="2"/>
        <v>0</v>
      </c>
      <c r="F22" s="6">
        <f t="shared" si="2"/>
        <v>10300</v>
      </c>
      <c r="G22" s="6">
        <f t="shared" si="2"/>
        <v>5700</v>
      </c>
      <c r="H22" s="6">
        <f t="shared" si="2"/>
        <v>4600</v>
      </c>
      <c r="I22" s="6"/>
      <c r="J22" s="7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11" x14ac:dyDescent="0.25">
      <c r="A24" s="13"/>
    </row>
    <row r="25" spans="1:11" ht="18.75" x14ac:dyDescent="0.3">
      <c r="A25" s="13"/>
      <c r="B25" s="14" t="s">
        <v>10</v>
      </c>
      <c r="C25" s="15"/>
      <c r="D25" s="15"/>
      <c r="E25" s="15"/>
      <c r="F25" s="15"/>
      <c r="G25" s="15"/>
      <c r="H25" s="15"/>
      <c r="I25" s="16"/>
      <c r="J25" s="16"/>
    </row>
    <row r="26" spans="1:11" ht="15.75" x14ac:dyDescent="0.25">
      <c r="A26" s="13"/>
      <c r="B26" s="17" t="s">
        <v>11</v>
      </c>
      <c r="C26" s="17" t="s">
        <v>12</v>
      </c>
      <c r="D26" s="17" t="s">
        <v>13</v>
      </c>
      <c r="E26" s="17"/>
      <c r="F26" s="17" t="s">
        <v>14</v>
      </c>
      <c r="G26" s="17" t="s">
        <v>15</v>
      </c>
      <c r="H26" s="17" t="s">
        <v>12</v>
      </c>
      <c r="I26" s="17" t="s">
        <v>13</v>
      </c>
      <c r="J26" s="17" t="s">
        <v>14</v>
      </c>
    </row>
    <row r="27" spans="1:11" x14ac:dyDescent="0.25">
      <c r="A27" s="13"/>
      <c r="B27" s="18" t="s">
        <v>54</v>
      </c>
      <c r="C27" s="19">
        <f>C22</f>
        <v>7000</v>
      </c>
      <c r="D27" s="20">
        <v>0.1</v>
      </c>
      <c r="E27" s="20"/>
      <c r="F27" s="19"/>
      <c r="G27" s="21" t="s">
        <v>54</v>
      </c>
      <c r="H27" s="19">
        <f>G22</f>
        <v>5700</v>
      </c>
      <c r="I27" s="20">
        <v>0.1</v>
      </c>
      <c r="J27" s="11"/>
    </row>
    <row r="28" spans="1:11" x14ac:dyDescent="0.25">
      <c r="A28" s="13"/>
      <c r="B28" s="11" t="s">
        <v>17</v>
      </c>
      <c r="C28" s="19">
        <f>'FEBRUARY 20'!E43</f>
        <v>-4237</v>
      </c>
      <c r="D28" s="11"/>
      <c r="E28" s="11"/>
      <c r="F28" s="11"/>
      <c r="G28" s="11" t="s">
        <v>17</v>
      </c>
      <c r="H28" s="19">
        <f>'FEBRUARY 20'!I43</f>
        <v>-7537</v>
      </c>
      <c r="I28" s="11"/>
      <c r="J28" s="11"/>
    </row>
    <row r="29" spans="1:11" x14ac:dyDescent="0.25">
      <c r="A29" s="13"/>
      <c r="B29" s="11" t="s">
        <v>67</v>
      </c>
      <c r="C29" s="19"/>
      <c r="D29" s="11"/>
      <c r="E29" s="11"/>
      <c r="F29" s="11"/>
      <c r="G29" s="11"/>
      <c r="H29" s="19"/>
      <c r="I29" s="11"/>
      <c r="J29" s="11"/>
      <c r="K29" s="22"/>
    </row>
    <row r="30" spans="1:11" x14ac:dyDescent="0.25">
      <c r="A30" s="13"/>
      <c r="B30" s="11" t="s">
        <v>18</v>
      </c>
      <c r="C30" s="23"/>
      <c r="D30" s="11">
        <f>C27*D27</f>
        <v>700</v>
      </c>
      <c r="E30" s="11"/>
      <c r="F30" s="11"/>
      <c r="G30" s="11" t="s">
        <v>18</v>
      </c>
      <c r="H30" s="23"/>
      <c r="I30" s="11">
        <f>D30</f>
        <v>700</v>
      </c>
      <c r="J30" s="11"/>
      <c r="K30" s="22"/>
    </row>
    <row r="31" spans="1:11" x14ac:dyDescent="0.25">
      <c r="A31" s="13"/>
      <c r="B31" s="11" t="s">
        <v>68</v>
      </c>
      <c r="C31" s="23">
        <v>0.3</v>
      </c>
      <c r="D31" s="11">
        <f>C31*C14+(C31*C10)+(C31*E7)</f>
        <v>900</v>
      </c>
      <c r="E31" s="11"/>
      <c r="F31" s="11"/>
      <c r="G31" s="11" t="s">
        <v>68</v>
      </c>
      <c r="H31" s="23">
        <v>0.3</v>
      </c>
      <c r="I31" s="11">
        <f>H31*C14+(H31*C10)+(H31*E7)</f>
        <v>900</v>
      </c>
      <c r="J31" s="11"/>
      <c r="K31" s="22"/>
    </row>
    <row r="32" spans="1:11" x14ac:dyDescent="0.25">
      <c r="A32" s="13"/>
      <c r="B32" s="24" t="s">
        <v>19</v>
      </c>
      <c r="C32" s="11"/>
      <c r="D32" s="11"/>
      <c r="E32" s="11"/>
      <c r="F32" s="11"/>
      <c r="G32" s="24" t="s">
        <v>19</v>
      </c>
      <c r="H32" s="11"/>
      <c r="I32" s="11"/>
      <c r="J32" s="11"/>
      <c r="K32" s="22"/>
    </row>
    <row r="33" spans="1:11" x14ac:dyDescent="0.25">
      <c r="A33" s="13"/>
      <c r="B33" s="10" t="s">
        <v>58</v>
      </c>
      <c r="D33" s="11">
        <v>300</v>
      </c>
      <c r="E33" s="11"/>
      <c r="F33" s="11"/>
      <c r="G33" s="10" t="s">
        <v>58</v>
      </c>
      <c r="I33" s="11">
        <v>300</v>
      </c>
      <c r="J33" s="11"/>
    </row>
    <row r="34" spans="1:11" x14ac:dyDescent="0.25">
      <c r="A34" s="13"/>
      <c r="B34" s="8" t="s">
        <v>59</v>
      </c>
      <c r="C34" s="8"/>
      <c r="D34" s="8">
        <v>80</v>
      </c>
      <c r="E34" s="8"/>
      <c r="F34" s="8"/>
      <c r="G34" s="8" t="s">
        <v>59</v>
      </c>
      <c r="H34" s="8"/>
      <c r="I34" s="8">
        <v>80</v>
      </c>
      <c r="J34" s="11"/>
      <c r="K34" s="22"/>
    </row>
    <row r="35" spans="1:11" x14ac:dyDescent="0.25">
      <c r="A35" s="13"/>
      <c r="B35" s="8" t="s">
        <v>60</v>
      </c>
      <c r="C35" s="13"/>
      <c r="D35" s="8">
        <v>800</v>
      </c>
      <c r="E35" s="8"/>
      <c r="F35" s="8"/>
      <c r="G35" s="8" t="s">
        <v>60</v>
      </c>
      <c r="H35" s="13"/>
      <c r="I35" s="8">
        <v>800</v>
      </c>
      <c r="J35" s="11"/>
      <c r="K35" s="22"/>
    </row>
    <row r="36" spans="1:11" x14ac:dyDescent="0.25">
      <c r="A36" s="13"/>
      <c r="B36" s="8" t="s">
        <v>61</v>
      </c>
      <c r="C36" s="13"/>
      <c r="D36" s="8">
        <v>100</v>
      </c>
      <c r="E36" s="8"/>
      <c r="F36" s="8"/>
      <c r="G36" s="8" t="s">
        <v>61</v>
      </c>
      <c r="H36" s="13"/>
      <c r="I36" s="8">
        <v>100</v>
      </c>
      <c r="J36" s="11"/>
      <c r="K36" s="22"/>
    </row>
    <row r="37" spans="1:11" x14ac:dyDescent="0.25">
      <c r="A37" s="13"/>
      <c r="B37" s="8" t="s">
        <v>62</v>
      </c>
      <c r="C37" s="13"/>
      <c r="D37" s="8">
        <v>400</v>
      </c>
      <c r="E37" s="8"/>
      <c r="F37" s="8"/>
      <c r="G37" s="8" t="s">
        <v>62</v>
      </c>
      <c r="H37" s="13"/>
      <c r="I37" s="8">
        <v>400</v>
      </c>
      <c r="J37" s="11"/>
      <c r="K37" s="22"/>
    </row>
    <row r="38" spans="1:11" x14ac:dyDescent="0.25">
      <c r="A38" s="13"/>
      <c r="B38" s="8"/>
      <c r="C38" s="13"/>
      <c r="D38" s="8"/>
      <c r="E38" s="8"/>
      <c r="F38" s="8"/>
      <c r="G38" s="8"/>
      <c r="H38" s="13"/>
      <c r="I38" s="8"/>
      <c r="J38" s="11"/>
      <c r="K38" s="22"/>
    </row>
    <row r="39" spans="1:11" x14ac:dyDescent="0.25">
      <c r="A39" s="13"/>
      <c r="B39" s="8"/>
      <c r="C39" s="13"/>
      <c r="D39" s="8"/>
      <c r="E39" s="8"/>
      <c r="F39" s="8"/>
      <c r="G39" s="8"/>
      <c r="H39" s="13"/>
      <c r="I39" s="8"/>
      <c r="J39" s="11"/>
      <c r="K39" s="22"/>
    </row>
    <row r="40" spans="1:11" x14ac:dyDescent="0.25">
      <c r="A40" s="13"/>
      <c r="B40" s="8"/>
      <c r="C40" s="13"/>
      <c r="D40" s="8"/>
      <c r="E40" s="8"/>
      <c r="F40" s="8"/>
      <c r="G40" s="8"/>
      <c r="H40" s="13"/>
      <c r="I40" s="8"/>
      <c r="J40" s="11"/>
      <c r="K40" s="22"/>
    </row>
    <row r="41" spans="1:11" x14ac:dyDescent="0.25">
      <c r="A41" s="13"/>
      <c r="B41" s="10"/>
      <c r="D41" s="11"/>
      <c r="E41" s="11"/>
      <c r="F41" s="11"/>
      <c r="G41" s="10"/>
      <c r="I41" s="11"/>
      <c r="J41" s="11"/>
    </row>
    <row r="42" spans="1:11" x14ac:dyDescent="0.25">
      <c r="A42" s="13"/>
      <c r="B42" s="10"/>
      <c r="C42" s="11"/>
      <c r="D42" s="11"/>
      <c r="E42" s="11"/>
      <c r="F42" s="11"/>
      <c r="G42" s="10"/>
      <c r="H42" s="11"/>
      <c r="I42" s="11"/>
      <c r="J42" s="11"/>
    </row>
    <row r="43" spans="1:11" x14ac:dyDescent="0.25">
      <c r="A43" s="13"/>
      <c r="B43" s="10"/>
      <c r="C43" s="19"/>
      <c r="D43" s="19"/>
      <c r="E43" s="19"/>
      <c r="F43" s="19"/>
      <c r="G43" s="10"/>
      <c r="H43" s="19"/>
      <c r="I43" s="19"/>
      <c r="J43" s="11"/>
    </row>
    <row r="44" spans="1:11" x14ac:dyDescent="0.25">
      <c r="A44" s="13"/>
      <c r="B44" s="18" t="s">
        <v>9</v>
      </c>
      <c r="C44" s="25">
        <f>C27+C28+C29-D30</f>
        <v>2063</v>
      </c>
      <c r="D44" s="18">
        <f>SUM(D31:D43)</f>
        <v>2580</v>
      </c>
      <c r="E44" s="18"/>
      <c r="F44" s="25">
        <f>C44-D44</f>
        <v>-517</v>
      </c>
      <c r="G44" s="21"/>
      <c r="H44" s="25">
        <f>H27+H28-I30</f>
        <v>-2537</v>
      </c>
      <c r="I44" s="25">
        <f>SUM(I31:I43)</f>
        <v>2580</v>
      </c>
      <c r="J44" s="25">
        <f>H44-I44</f>
        <v>-5117</v>
      </c>
    </row>
    <row r="47" spans="1:11" x14ac:dyDescent="0.25">
      <c r="B47" s="13" t="s">
        <v>20</v>
      </c>
      <c r="D47" s="13" t="s">
        <v>21</v>
      </c>
      <c r="E47" s="13"/>
      <c r="G47" s="13"/>
      <c r="H47" s="13" t="s">
        <v>22</v>
      </c>
    </row>
    <row r="48" spans="1:11" x14ac:dyDescent="0.25">
      <c r="D48" s="13"/>
      <c r="E48" s="13"/>
      <c r="G48" s="13"/>
      <c r="H48" s="13"/>
    </row>
    <row r="49" spans="2:8" x14ac:dyDescent="0.25">
      <c r="B49" t="s">
        <v>23</v>
      </c>
      <c r="D49" t="s">
        <v>24</v>
      </c>
      <c r="H49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L14" sqref="L14"/>
    </sheetView>
  </sheetViews>
  <sheetFormatPr defaultRowHeight="15" x14ac:dyDescent="0.25"/>
  <cols>
    <col min="2" max="2" width="17.7109375" customWidth="1"/>
    <col min="3" max="3" width="11.7109375" customWidth="1"/>
    <col min="4" max="4" width="11.5703125" customWidth="1"/>
    <col min="5" max="5" width="10.85546875" customWidth="1"/>
    <col min="8" max="8" width="9.1406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64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'MARCH 20'!H5:H21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'MARCH 20'!H6:H22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/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>
        <f>'MARCH 20'!H8:H24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'MARCH 20'!H9:H25</f>
        <v>0</v>
      </c>
      <c r="E9" s="8">
        <f>C9+D9</f>
        <v>2000</v>
      </c>
      <c r="F9" s="8">
        <v>2000</v>
      </c>
      <c r="G9" s="8">
        <f t="shared" si="1"/>
        <v>0</v>
      </c>
      <c r="H9" s="8"/>
    </row>
    <row r="10" spans="1:9" x14ac:dyDescent="0.25">
      <c r="A10" s="8">
        <v>6</v>
      </c>
      <c r="B10" s="9"/>
      <c r="C10" s="8"/>
      <c r="D10" s="8">
        <f>'MARCH 20'!H10:H26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'MARCH 20'!H11:H27</f>
        <v>4600</v>
      </c>
      <c r="E11" s="8">
        <f t="shared" si="0"/>
        <v>6600</v>
      </c>
      <c r="F11" s="8">
        <f>400+300+200+300+100</f>
        <v>1300</v>
      </c>
      <c r="G11" s="8">
        <f t="shared" si="1"/>
        <v>5300</v>
      </c>
      <c r="H11" s="8"/>
    </row>
    <row r="12" spans="1:9" x14ac:dyDescent="0.25">
      <c r="A12" s="8">
        <v>8</v>
      </c>
      <c r="B12" s="8" t="s">
        <v>28</v>
      </c>
      <c r="C12" s="8"/>
      <c r="D12" s="8">
        <f>'MARCH 20'!H12:H28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/>
      <c r="C13" s="8"/>
      <c r="D13" s="8">
        <f>'MARCH 20'!H13:H29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8" t="s">
        <v>56</v>
      </c>
      <c r="C14" s="8">
        <v>2000</v>
      </c>
      <c r="D14" s="8">
        <f>'MARCH 20'!H14:H30</f>
        <v>0</v>
      </c>
      <c r="E14" s="8">
        <f t="shared" si="0"/>
        <v>2000</v>
      </c>
      <c r="F14" s="8"/>
      <c r="G14" s="8">
        <f t="shared" si="1"/>
        <v>2000</v>
      </c>
      <c r="H14" s="8"/>
    </row>
    <row r="15" spans="1:9" x14ac:dyDescent="0.25">
      <c r="A15" s="8">
        <v>11</v>
      </c>
      <c r="B15" s="8"/>
      <c r="C15" s="8"/>
      <c r="D15" s="8">
        <f>'MARCH 20'!H15:H32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'MARCH 20'!H16:H33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0" x14ac:dyDescent="0.25">
      <c r="A17" s="8">
        <v>13</v>
      </c>
      <c r="B17" s="8"/>
      <c r="C17" s="8"/>
      <c r="D17" s="8">
        <f>'MARCH 20'!H17:H34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0" x14ac:dyDescent="0.25">
      <c r="A18" s="8">
        <v>14</v>
      </c>
      <c r="B18" s="8"/>
      <c r="C18" s="8"/>
      <c r="D18" s="8">
        <f>'MARCH 20'!H18:H35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0" x14ac:dyDescent="0.25">
      <c r="A19" s="8">
        <v>15</v>
      </c>
      <c r="B19" s="8" t="s">
        <v>37</v>
      </c>
      <c r="C19" s="8">
        <v>2000</v>
      </c>
      <c r="D19" s="8">
        <f>'MARCH 20'!H19:H36</f>
        <v>0</v>
      </c>
      <c r="E19" s="8">
        <f t="shared" si="0"/>
        <v>2000</v>
      </c>
      <c r="F19" s="8"/>
      <c r="G19" s="8">
        <f>E19-F19</f>
        <v>2000</v>
      </c>
      <c r="H19" s="8"/>
    </row>
    <row r="20" spans="1:10" x14ac:dyDescent="0.25">
      <c r="A20" s="8">
        <v>16</v>
      </c>
      <c r="B20" s="8"/>
      <c r="C20" s="8"/>
      <c r="D20" s="8">
        <f>'MARCH 20'!H20:H37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0" x14ac:dyDescent="0.25">
      <c r="A21" s="8">
        <v>17</v>
      </c>
      <c r="B21" s="8"/>
      <c r="C21" s="8"/>
      <c r="D21" s="8">
        <f>'MARCH 20'!H21:H38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0" x14ac:dyDescent="0.25">
      <c r="A22" s="6"/>
      <c r="B22" s="12" t="s">
        <v>9</v>
      </c>
      <c r="C22" s="6">
        <f>SUM(C5:C21)</f>
        <v>8000</v>
      </c>
      <c r="D22" s="8">
        <f>SUM(D5:D21)</f>
        <v>4600</v>
      </c>
      <c r="E22" s="6">
        <f>SUM(E5:E21)</f>
        <v>12600</v>
      </c>
      <c r="F22" s="6">
        <f>SUM(F5:F21)</f>
        <v>3300</v>
      </c>
      <c r="G22" s="6">
        <f>SUM(G5:G21)</f>
        <v>9300</v>
      </c>
      <c r="H22" s="6"/>
      <c r="I22" s="7"/>
    </row>
    <row r="23" spans="1:10" x14ac:dyDescent="0.25">
      <c r="A23" s="8"/>
      <c r="B23" s="8"/>
      <c r="C23" s="8"/>
      <c r="D23" s="8"/>
      <c r="E23" s="8"/>
      <c r="F23" s="8"/>
      <c r="G23" s="8"/>
      <c r="H23" s="8"/>
    </row>
    <row r="24" spans="1:10" x14ac:dyDescent="0.25">
      <c r="A24" s="13"/>
    </row>
    <row r="25" spans="1:10" ht="18.75" x14ac:dyDescent="0.3">
      <c r="A25" s="13"/>
      <c r="B25" s="14" t="s">
        <v>10</v>
      </c>
      <c r="C25" s="15"/>
      <c r="D25" s="15"/>
      <c r="E25" s="15"/>
      <c r="F25" s="15"/>
      <c r="G25" s="15"/>
      <c r="H25" s="16"/>
      <c r="I25" s="16"/>
    </row>
    <row r="26" spans="1:10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0" x14ac:dyDescent="0.25">
      <c r="A27" s="13"/>
      <c r="B27" s="18" t="s">
        <v>65</v>
      </c>
      <c r="C27" s="19">
        <f>C22</f>
        <v>8000</v>
      </c>
      <c r="D27" s="20">
        <v>0.1</v>
      </c>
      <c r="E27" s="19"/>
      <c r="F27" s="21" t="s">
        <v>65</v>
      </c>
      <c r="G27" s="19">
        <f>F22</f>
        <v>3300</v>
      </c>
      <c r="H27" s="20">
        <v>0.1</v>
      </c>
      <c r="I27" s="11"/>
    </row>
    <row r="28" spans="1:10" x14ac:dyDescent="0.25">
      <c r="A28" s="13"/>
      <c r="B28" s="11" t="s">
        <v>17</v>
      </c>
      <c r="C28" s="19">
        <f>'MARCH 20'!F44</f>
        <v>-517</v>
      </c>
      <c r="D28" s="11"/>
      <c r="E28" s="11"/>
      <c r="F28" s="11" t="s">
        <v>17</v>
      </c>
      <c r="G28" s="19">
        <f>'MARCH 20'!J44</f>
        <v>-5117</v>
      </c>
      <c r="H28" s="11"/>
      <c r="I28" s="11"/>
    </row>
    <row r="29" spans="1:10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</row>
    <row r="30" spans="1:10" x14ac:dyDescent="0.25">
      <c r="A30" s="13"/>
      <c r="B30" s="11" t="s">
        <v>18</v>
      </c>
      <c r="C30" s="23"/>
      <c r="D30" s="11">
        <f>C27*D27</f>
        <v>800</v>
      </c>
      <c r="E30" s="11"/>
      <c r="F30" s="11" t="s">
        <v>18</v>
      </c>
      <c r="G30" s="23"/>
      <c r="H30" s="11">
        <f>D30</f>
        <v>800</v>
      </c>
      <c r="I30" s="11"/>
      <c r="J30" s="22"/>
    </row>
    <row r="31" spans="1:10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</row>
    <row r="32" spans="1:10" x14ac:dyDescent="0.25">
      <c r="A32" s="13"/>
      <c r="B32" s="10"/>
      <c r="D32" s="11"/>
      <c r="E32" s="11"/>
      <c r="F32" s="10"/>
      <c r="H32" s="11"/>
      <c r="I32" s="11"/>
    </row>
    <row r="33" spans="1:10" x14ac:dyDescent="0.25">
      <c r="A33" s="13"/>
      <c r="B33" s="8"/>
      <c r="C33" s="8"/>
      <c r="D33" s="8"/>
      <c r="E33" s="8"/>
      <c r="F33" s="8"/>
      <c r="G33" s="8"/>
      <c r="H33" s="8"/>
      <c r="I33" s="11"/>
      <c r="J33" s="22"/>
    </row>
    <row r="34" spans="1:10" x14ac:dyDescent="0.25">
      <c r="A34" s="13"/>
      <c r="B34" s="8"/>
      <c r="C34" s="13"/>
      <c r="D34" s="8"/>
      <c r="E34" s="8"/>
      <c r="F34" s="8"/>
      <c r="G34" s="13"/>
      <c r="H34" s="8"/>
      <c r="I34" s="11"/>
      <c r="J34" s="22"/>
    </row>
    <row r="35" spans="1:10" x14ac:dyDescent="0.25">
      <c r="A35" s="13"/>
      <c r="B35" s="8"/>
      <c r="C35" s="13"/>
      <c r="D35" s="8"/>
      <c r="E35" s="8"/>
      <c r="F35" s="8"/>
      <c r="G35" s="13"/>
      <c r="H35" s="8"/>
      <c r="I35" s="11"/>
      <c r="J35" s="22"/>
    </row>
    <row r="36" spans="1:10" x14ac:dyDescent="0.25">
      <c r="A36" s="13"/>
      <c r="B36" s="8"/>
      <c r="C36" s="13"/>
      <c r="D36" s="8"/>
      <c r="E36" s="8"/>
      <c r="F36" s="8"/>
      <c r="G36" s="13"/>
      <c r="H36" s="8"/>
      <c r="I36" s="11"/>
      <c r="J36" s="22"/>
    </row>
    <row r="37" spans="1:10" x14ac:dyDescent="0.25">
      <c r="A37" s="13"/>
      <c r="B37" s="8"/>
      <c r="C37" s="13"/>
      <c r="D37" s="8"/>
      <c r="E37" s="8"/>
      <c r="F37" s="8"/>
      <c r="G37" s="13"/>
      <c r="H37" s="8"/>
      <c r="I37" s="11"/>
      <c r="J37" s="22"/>
    </row>
    <row r="38" spans="1:10" x14ac:dyDescent="0.25">
      <c r="A38" s="13"/>
      <c r="B38" s="8"/>
      <c r="C38" s="13"/>
      <c r="D38" s="8"/>
      <c r="E38" s="8"/>
      <c r="F38" s="8"/>
      <c r="G38" s="13"/>
      <c r="H38" s="8"/>
      <c r="I38" s="11"/>
      <c r="J38" s="22"/>
    </row>
    <row r="39" spans="1:10" x14ac:dyDescent="0.25">
      <c r="A39" s="13"/>
      <c r="B39" s="8"/>
      <c r="C39" s="13"/>
      <c r="D39" s="8"/>
      <c r="E39" s="8"/>
      <c r="F39" s="8"/>
      <c r="G39" s="13"/>
      <c r="H39" s="8"/>
      <c r="I39" s="11"/>
      <c r="J39" s="22"/>
    </row>
    <row r="40" spans="1:10" x14ac:dyDescent="0.25">
      <c r="A40" s="13"/>
      <c r="B40" s="10"/>
      <c r="D40" s="11"/>
      <c r="E40" s="11"/>
      <c r="F40" s="10"/>
      <c r="H40" s="11"/>
      <c r="I40" s="11"/>
    </row>
    <row r="41" spans="1:10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10" x14ac:dyDescent="0.25">
      <c r="A42" s="13"/>
      <c r="B42" s="10"/>
      <c r="C42" s="19"/>
      <c r="D42" s="19"/>
      <c r="E42" s="19"/>
      <c r="F42" s="10"/>
      <c r="G42" s="19"/>
      <c r="H42" s="19"/>
      <c r="I42" s="11"/>
    </row>
    <row r="43" spans="1:10" x14ac:dyDescent="0.25">
      <c r="A43" s="13"/>
      <c r="B43" s="18" t="s">
        <v>9</v>
      </c>
      <c r="C43" s="25">
        <f>C27+C28+C29-D30</f>
        <v>6683</v>
      </c>
      <c r="D43" s="18">
        <f>SUM(D32:D42)</f>
        <v>0</v>
      </c>
      <c r="E43" s="25">
        <f>C43-D43</f>
        <v>6683</v>
      </c>
      <c r="F43" s="21"/>
      <c r="G43" s="25">
        <f>G27+G28-H30</f>
        <v>-2617</v>
      </c>
      <c r="H43" s="25">
        <f>SUM(H32:H42)</f>
        <v>0</v>
      </c>
      <c r="I43" s="25">
        <f>G43-H43</f>
        <v>-2617</v>
      </c>
    </row>
    <row r="46" spans="1:10" x14ac:dyDescent="0.25">
      <c r="B46" s="13" t="s">
        <v>20</v>
      </c>
      <c r="D46" s="13" t="s">
        <v>21</v>
      </c>
      <c r="F46" s="13"/>
      <c r="G46" s="13" t="s">
        <v>22</v>
      </c>
    </row>
    <row r="47" spans="1:10" x14ac:dyDescent="0.25">
      <c r="D47" s="13"/>
      <c r="F47" s="13"/>
      <c r="G47" s="13"/>
    </row>
    <row r="48" spans="1:10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19" sqref="B19:C19"/>
    </sheetView>
  </sheetViews>
  <sheetFormatPr defaultRowHeight="15" x14ac:dyDescent="0.25"/>
  <cols>
    <col min="1" max="1" width="4.28515625" customWidth="1"/>
    <col min="2" max="2" width="18.1406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70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'APRIL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'APRIL 20'!G6:G22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'APRIL 20'!G7:G23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>
        <f>'APRIL 20'!G8:G24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'APRIL 20'!G9:G25</f>
        <v>0</v>
      </c>
      <c r="E9" s="8">
        <f>C9+D9</f>
        <v>2000</v>
      </c>
      <c r="F9" s="8">
        <f>1000+1000</f>
        <v>2000</v>
      </c>
      <c r="G9" s="8">
        <f t="shared" si="1"/>
        <v>0</v>
      </c>
      <c r="H9" s="8"/>
    </row>
    <row r="10" spans="1:9" x14ac:dyDescent="0.25">
      <c r="A10" s="8">
        <v>6</v>
      </c>
      <c r="B10" s="9"/>
      <c r="C10" s="8"/>
      <c r="D10" s="8">
        <f>'APRIL 20'!G10:G26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'APRIL 20'!G11:G27</f>
        <v>5300</v>
      </c>
      <c r="E11" s="8">
        <f t="shared" si="0"/>
        <v>7300</v>
      </c>
      <c r="F11" s="8">
        <f>600</f>
        <v>600</v>
      </c>
      <c r="G11" s="8">
        <f t="shared" si="1"/>
        <v>6700</v>
      </c>
      <c r="H11" s="8"/>
    </row>
    <row r="12" spans="1:9" x14ac:dyDescent="0.25">
      <c r="A12" s="8">
        <v>8</v>
      </c>
      <c r="B12" s="8" t="s">
        <v>28</v>
      </c>
      <c r="C12" s="8"/>
      <c r="D12" s="8">
        <f>'APRIL 20'!G12:G28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/>
      <c r="C13" s="8"/>
      <c r="D13" s="8">
        <f>'APRIL 20'!G13:G29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8" t="s">
        <v>56</v>
      </c>
      <c r="C14" s="8">
        <v>2000</v>
      </c>
      <c r="D14" s="8">
        <f>'APRIL 20'!G14:G30</f>
        <v>2000</v>
      </c>
      <c r="E14" s="8">
        <f t="shared" si="0"/>
        <v>4000</v>
      </c>
      <c r="F14" s="8"/>
      <c r="G14" s="8">
        <f t="shared" si="1"/>
        <v>4000</v>
      </c>
      <c r="H14" s="8"/>
    </row>
    <row r="15" spans="1:9" x14ac:dyDescent="0.25">
      <c r="A15" s="8">
        <v>11</v>
      </c>
      <c r="B15" s="8"/>
      <c r="C15" s="8"/>
      <c r="D15" s="8">
        <f>'APRIL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'APRIL 20'!G16:G32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0" x14ac:dyDescent="0.25">
      <c r="A17" s="8">
        <v>13</v>
      </c>
      <c r="B17" s="8"/>
      <c r="C17" s="8"/>
      <c r="D17" s="8">
        <f>'APRIL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0" x14ac:dyDescent="0.25">
      <c r="A18" s="8">
        <v>14</v>
      </c>
      <c r="B18" s="8"/>
      <c r="C18" s="8"/>
      <c r="D18" s="8">
        <f>'APRIL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0" x14ac:dyDescent="0.25">
      <c r="A19" s="8">
        <v>15</v>
      </c>
      <c r="B19" s="8" t="s">
        <v>37</v>
      </c>
      <c r="C19" s="8">
        <v>2000</v>
      </c>
      <c r="D19" s="8">
        <f>'APRIL 20'!G19:G35</f>
        <v>2000</v>
      </c>
      <c r="E19" s="8">
        <f t="shared" si="0"/>
        <v>4000</v>
      </c>
      <c r="F19" s="8"/>
      <c r="G19" s="8">
        <f>E19-F19</f>
        <v>4000</v>
      </c>
      <c r="H19" s="8"/>
    </row>
    <row r="20" spans="1:10" x14ac:dyDescent="0.25">
      <c r="A20" s="8">
        <v>16</v>
      </c>
      <c r="B20" s="8"/>
      <c r="C20" s="8"/>
      <c r="D20" s="8">
        <f>'MARCH 20'!H20:H37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0" x14ac:dyDescent="0.25">
      <c r="A21" s="8">
        <v>17</v>
      </c>
      <c r="B21" s="8"/>
      <c r="C21" s="8"/>
      <c r="D21" s="8">
        <f>'MARCH 20'!H21:H38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0" x14ac:dyDescent="0.25">
      <c r="A22" s="6"/>
      <c r="B22" s="12" t="s">
        <v>9</v>
      </c>
      <c r="C22" s="6">
        <f>SUM(C5:C21)</f>
        <v>8000</v>
      </c>
      <c r="D22" s="8">
        <f>SUM(D5:D21)</f>
        <v>9300</v>
      </c>
      <c r="E22" s="6">
        <f>SUM(E5:E21)</f>
        <v>17300</v>
      </c>
      <c r="F22" s="6">
        <f>SUM(F5:F21)</f>
        <v>2600</v>
      </c>
      <c r="G22" s="6">
        <f>SUM(G5:G21)</f>
        <v>14700</v>
      </c>
      <c r="H22" s="6"/>
      <c r="I22" s="7"/>
    </row>
    <row r="23" spans="1:10" x14ac:dyDescent="0.25">
      <c r="A23" s="8"/>
      <c r="B23" s="8"/>
      <c r="C23" s="8"/>
      <c r="D23" s="8"/>
      <c r="E23" s="8"/>
      <c r="F23" s="8"/>
      <c r="G23" s="8"/>
      <c r="H23" s="8"/>
    </row>
    <row r="24" spans="1:10" x14ac:dyDescent="0.25">
      <c r="A24" s="13"/>
    </row>
    <row r="25" spans="1:10" ht="18.75" x14ac:dyDescent="0.3">
      <c r="A25" s="13"/>
      <c r="B25" s="14" t="s">
        <v>10</v>
      </c>
      <c r="C25" s="15"/>
      <c r="D25" s="15"/>
      <c r="E25" s="15"/>
      <c r="F25" s="15"/>
      <c r="G25" s="15"/>
      <c r="H25" s="16"/>
      <c r="I25" s="16"/>
    </row>
    <row r="26" spans="1:10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0" x14ac:dyDescent="0.25">
      <c r="A27" s="13"/>
      <c r="B27" s="18" t="s">
        <v>69</v>
      </c>
      <c r="C27" s="19">
        <f>C22</f>
        <v>8000</v>
      </c>
      <c r="D27" s="20">
        <v>0.1</v>
      </c>
      <c r="E27" s="19"/>
      <c r="F27" s="21" t="s">
        <v>69</v>
      </c>
      <c r="G27" s="19">
        <f>F22</f>
        <v>2600</v>
      </c>
      <c r="H27" s="20">
        <v>0.1</v>
      </c>
      <c r="I27" s="11"/>
    </row>
    <row r="28" spans="1:10" x14ac:dyDescent="0.25">
      <c r="A28" s="13"/>
      <c r="B28" s="11" t="s">
        <v>17</v>
      </c>
      <c r="C28" s="19">
        <f>'APRIL 20'!E43</f>
        <v>6683</v>
      </c>
      <c r="D28" s="11"/>
      <c r="E28" s="11"/>
      <c r="F28" s="11" t="s">
        <v>17</v>
      </c>
      <c r="G28" s="19">
        <f>'APRIL 20'!I43</f>
        <v>-2617</v>
      </c>
      <c r="H28" s="11"/>
      <c r="I28" s="11"/>
    </row>
    <row r="29" spans="1:10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</row>
    <row r="30" spans="1:10" x14ac:dyDescent="0.25">
      <c r="A30" s="13"/>
      <c r="B30" s="11" t="s">
        <v>18</v>
      </c>
      <c r="C30" s="23"/>
      <c r="D30" s="11">
        <f>C27*D27</f>
        <v>800</v>
      </c>
      <c r="E30" s="11"/>
      <c r="F30" s="11" t="s">
        <v>18</v>
      </c>
      <c r="G30" s="23"/>
      <c r="H30" s="11">
        <f>D30</f>
        <v>800</v>
      </c>
      <c r="I30" s="11"/>
      <c r="J30" s="22"/>
    </row>
    <row r="31" spans="1:10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</row>
    <row r="32" spans="1:10" x14ac:dyDescent="0.25">
      <c r="A32" s="13"/>
      <c r="B32" s="10" t="s">
        <v>71</v>
      </c>
      <c r="D32" s="11">
        <v>200</v>
      </c>
      <c r="E32" s="11"/>
      <c r="F32" s="10" t="s">
        <v>71</v>
      </c>
      <c r="H32" s="11">
        <v>200</v>
      </c>
      <c r="I32" s="11"/>
    </row>
    <row r="33" spans="1:10" x14ac:dyDescent="0.25">
      <c r="A33" s="13"/>
      <c r="B33" s="8" t="s">
        <v>72</v>
      </c>
      <c r="C33" s="8"/>
      <c r="D33" s="8">
        <v>200</v>
      </c>
      <c r="E33" s="8"/>
      <c r="F33" s="8" t="s">
        <v>72</v>
      </c>
      <c r="G33" s="8"/>
      <c r="H33" s="8">
        <v>200</v>
      </c>
      <c r="I33" s="11"/>
      <c r="J33" s="22"/>
    </row>
    <row r="34" spans="1:10" x14ac:dyDescent="0.25">
      <c r="A34" s="13"/>
      <c r="B34" s="8" t="s">
        <v>73</v>
      </c>
      <c r="C34" s="13"/>
      <c r="D34" s="8">
        <v>100</v>
      </c>
      <c r="E34" s="8"/>
      <c r="F34" s="8" t="s">
        <v>73</v>
      </c>
      <c r="G34" s="13"/>
      <c r="H34" s="8">
        <v>100</v>
      </c>
      <c r="I34" s="11"/>
      <c r="J34" s="22"/>
    </row>
    <row r="35" spans="1:10" x14ac:dyDescent="0.25">
      <c r="A35" s="13"/>
      <c r="B35" s="8" t="s">
        <v>74</v>
      </c>
      <c r="C35" s="13"/>
      <c r="D35" s="8">
        <v>600</v>
      </c>
      <c r="E35" s="8"/>
      <c r="F35" s="8" t="s">
        <v>74</v>
      </c>
      <c r="G35" s="13"/>
      <c r="H35" s="8">
        <v>600</v>
      </c>
      <c r="I35" s="11"/>
      <c r="J35" s="22"/>
    </row>
    <row r="36" spans="1:10" x14ac:dyDescent="0.25">
      <c r="A36" s="13"/>
      <c r="B36" s="8" t="s">
        <v>75</v>
      </c>
      <c r="C36" s="13"/>
      <c r="D36" s="8">
        <v>100</v>
      </c>
      <c r="E36" s="8"/>
      <c r="F36" s="8" t="s">
        <v>75</v>
      </c>
      <c r="G36" s="13"/>
      <c r="H36" s="8">
        <v>100</v>
      </c>
      <c r="I36" s="11"/>
      <c r="J36" s="22"/>
    </row>
    <row r="37" spans="1:10" x14ac:dyDescent="0.25">
      <c r="A37" s="13"/>
      <c r="B37" s="8" t="s">
        <v>62</v>
      </c>
      <c r="C37" s="13"/>
      <c r="D37" s="8">
        <v>500</v>
      </c>
      <c r="E37" s="8"/>
      <c r="F37" s="8" t="s">
        <v>62</v>
      </c>
      <c r="G37" s="13"/>
      <c r="H37" s="8">
        <v>500</v>
      </c>
      <c r="I37" s="11"/>
      <c r="J37" s="22"/>
    </row>
    <row r="38" spans="1:10" x14ac:dyDescent="0.25">
      <c r="A38" s="13"/>
      <c r="B38" s="8"/>
      <c r="C38" s="13"/>
      <c r="D38" s="8"/>
      <c r="E38" s="8"/>
      <c r="F38" s="8"/>
      <c r="G38" s="13"/>
      <c r="H38" s="8"/>
      <c r="I38" s="11"/>
      <c r="J38" s="22"/>
    </row>
    <row r="39" spans="1:10" x14ac:dyDescent="0.25">
      <c r="A39" s="13"/>
      <c r="B39" s="8"/>
      <c r="C39" s="13"/>
      <c r="D39" s="8"/>
      <c r="E39" s="8"/>
      <c r="F39" s="8"/>
      <c r="G39" s="13"/>
      <c r="H39" s="8"/>
      <c r="I39" s="11"/>
      <c r="J39" s="22"/>
    </row>
    <row r="40" spans="1:10" x14ac:dyDescent="0.25">
      <c r="A40" s="13"/>
      <c r="B40" s="10"/>
      <c r="D40" s="11"/>
      <c r="E40" s="11"/>
      <c r="F40" s="10"/>
      <c r="H40" s="11"/>
      <c r="I40" s="11"/>
    </row>
    <row r="41" spans="1:10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10" x14ac:dyDescent="0.25">
      <c r="A42" s="13"/>
      <c r="B42" s="10"/>
      <c r="C42" s="19"/>
      <c r="D42" s="19"/>
      <c r="E42" s="19"/>
      <c r="F42" s="10"/>
      <c r="G42" s="19"/>
      <c r="H42" s="19"/>
      <c r="I42" s="11"/>
    </row>
    <row r="43" spans="1:10" x14ac:dyDescent="0.25">
      <c r="A43" s="13"/>
      <c r="B43" s="18" t="s">
        <v>9</v>
      </c>
      <c r="C43" s="25">
        <f>C27+C28+C29-D30</f>
        <v>13883</v>
      </c>
      <c r="D43" s="18">
        <f>SUM(D32:D42)</f>
        <v>1700</v>
      </c>
      <c r="E43" s="25">
        <f>C43-D43</f>
        <v>12183</v>
      </c>
      <c r="F43" s="21"/>
      <c r="G43" s="25">
        <f>G27+G28-H30</f>
        <v>-817</v>
      </c>
      <c r="H43" s="25">
        <f>SUM(H32:H42)</f>
        <v>1700</v>
      </c>
      <c r="I43" s="25">
        <f>G43-H43</f>
        <v>-2517</v>
      </c>
    </row>
    <row r="46" spans="1:10" x14ac:dyDescent="0.25">
      <c r="B46" s="13" t="s">
        <v>20</v>
      </c>
      <c r="D46" s="13" t="s">
        <v>21</v>
      </c>
      <c r="F46" s="13"/>
      <c r="G46" s="13" t="s">
        <v>22</v>
      </c>
    </row>
    <row r="47" spans="1:10" x14ac:dyDescent="0.25">
      <c r="D47" s="13"/>
      <c r="F47" s="13"/>
      <c r="G47" s="13"/>
    </row>
    <row r="48" spans="1:10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19" sqref="B19:C19"/>
    </sheetView>
  </sheetViews>
  <sheetFormatPr defaultRowHeight="15" x14ac:dyDescent="0.25"/>
  <cols>
    <col min="2" max="2" width="20.57031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76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'MAY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'MAY 20'!G6:G22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'MAY 20'!G7:G23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>
        <f>'MAY 20'!G8:G24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'MAY 20'!G9:G25</f>
        <v>0</v>
      </c>
      <c r="E9" s="8">
        <f>C9+D9</f>
        <v>2000</v>
      </c>
      <c r="F9" s="8"/>
      <c r="G9" s="8">
        <f t="shared" si="1"/>
        <v>2000</v>
      </c>
      <c r="H9" s="8"/>
    </row>
    <row r="10" spans="1:9" x14ac:dyDescent="0.25">
      <c r="A10" s="8">
        <v>6</v>
      </c>
      <c r="B10" s="9"/>
      <c r="C10" s="8"/>
      <c r="D10" s="8">
        <f>'MAY 20'!G10:G26</f>
        <v>0</v>
      </c>
      <c r="E10" s="8">
        <f>C10+D10</f>
        <v>0</v>
      </c>
      <c r="F10" s="8"/>
      <c r="G10" s="8">
        <f t="shared" si="1"/>
        <v>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'MAY 20'!G11:G27</f>
        <v>6700</v>
      </c>
      <c r="E11" s="8">
        <f t="shared" si="0"/>
        <v>8700</v>
      </c>
      <c r="F11" s="8">
        <f>700+700+700+700</f>
        <v>2800</v>
      </c>
      <c r="G11" s="8">
        <f t="shared" si="1"/>
        <v>5900</v>
      </c>
      <c r="H11" s="8"/>
    </row>
    <row r="12" spans="1:9" x14ac:dyDescent="0.25">
      <c r="A12" s="8">
        <v>8</v>
      </c>
      <c r="B12" s="8" t="s">
        <v>28</v>
      </c>
      <c r="C12" s="8"/>
      <c r="D12" s="8">
        <f>'MAY 20'!G12:G28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/>
      <c r="C13" s="8"/>
      <c r="D13" s="8">
        <f>'MAY 20'!G13:G29</f>
        <v>0</v>
      </c>
      <c r="E13" s="8">
        <f t="shared" si="0"/>
        <v>0</v>
      </c>
      <c r="F13" s="8"/>
      <c r="G13" s="8">
        <f t="shared" si="1"/>
        <v>0</v>
      </c>
      <c r="H13" s="8"/>
    </row>
    <row r="14" spans="1:9" x14ac:dyDescent="0.25">
      <c r="A14" s="8">
        <v>10</v>
      </c>
      <c r="B14" s="8" t="s">
        <v>56</v>
      </c>
      <c r="C14" s="8">
        <v>2000</v>
      </c>
      <c r="D14" s="8">
        <f>'MAY 20'!G14:G30</f>
        <v>4000</v>
      </c>
      <c r="E14" s="8">
        <f t="shared" si="0"/>
        <v>6000</v>
      </c>
      <c r="F14" s="8">
        <f>3000</f>
        <v>3000</v>
      </c>
      <c r="G14" s="8">
        <f t="shared" si="1"/>
        <v>3000</v>
      </c>
      <c r="H14" s="8"/>
    </row>
    <row r="15" spans="1:9" x14ac:dyDescent="0.25">
      <c r="A15" s="8">
        <v>11</v>
      </c>
      <c r="B15" s="8"/>
      <c r="C15" s="8"/>
      <c r="D15" s="8">
        <f>'MAY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'MAY 20'!G16:G32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0" x14ac:dyDescent="0.25">
      <c r="A17" s="8">
        <v>13</v>
      </c>
      <c r="B17" s="8"/>
      <c r="C17" s="8"/>
      <c r="D17" s="8">
        <f>'MAY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0" x14ac:dyDescent="0.25">
      <c r="A18" s="8">
        <v>14</v>
      </c>
      <c r="B18" s="8"/>
      <c r="C18" s="8"/>
      <c r="D18" s="8">
        <f>'MAY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0" x14ac:dyDescent="0.25">
      <c r="A19" s="8">
        <v>15</v>
      </c>
      <c r="B19" s="8" t="s">
        <v>37</v>
      </c>
      <c r="C19" s="8">
        <v>2000</v>
      </c>
      <c r="D19" s="8">
        <f>'MAY 20'!G19:G35</f>
        <v>4000</v>
      </c>
      <c r="E19" s="8">
        <f t="shared" si="0"/>
        <v>6000</v>
      </c>
      <c r="F19" s="8"/>
      <c r="G19" s="8">
        <f>E19-F19</f>
        <v>6000</v>
      </c>
      <c r="H19" s="8"/>
    </row>
    <row r="20" spans="1:10" x14ac:dyDescent="0.25">
      <c r="A20" s="8">
        <v>16</v>
      </c>
      <c r="B20" s="8"/>
      <c r="C20" s="8"/>
      <c r="D20" s="8">
        <f>'MAY 20'!G20:G36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0" x14ac:dyDescent="0.25">
      <c r="A21" s="8">
        <v>17</v>
      </c>
      <c r="B21" s="8"/>
      <c r="C21" s="8"/>
      <c r="D21" s="8">
        <f>'MAY 20'!G21:G37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0" x14ac:dyDescent="0.25">
      <c r="A22" s="6"/>
      <c r="B22" s="12" t="s">
        <v>9</v>
      </c>
      <c r="C22" s="6">
        <f>SUM(C5:C21)</f>
        <v>8000</v>
      </c>
      <c r="D22" s="8">
        <f>SUM(D5:D21)</f>
        <v>14700</v>
      </c>
      <c r="E22" s="6">
        <f>SUM(E5:E21)</f>
        <v>22700</v>
      </c>
      <c r="F22" s="6">
        <f>SUM(F5:F21)</f>
        <v>5800</v>
      </c>
      <c r="G22" s="6">
        <f>SUM(G5:G21)</f>
        <v>16900</v>
      </c>
      <c r="H22" s="6"/>
      <c r="I22" s="7"/>
    </row>
    <row r="23" spans="1:10" x14ac:dyDescent="0.25">
      <c r="A23" s="8"/>
      <c r="B23" s="8"/>
      <c r="C23" s="8"/>
      <c r="D23" s="8"/>
      <c r="E23" s="8"/>
      <c r="F23" s="8"/>
      <c r="G23" s="8"/>
      <c r="H23" s="8"/>
    </row>
    <row r="24" spans="1:10" x14ac:dyDescent="0.25">
      <c r="A24" s="13"/>
    </row>
    <row r="25" spans="1:10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10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0" x14ac:dyDescent="0.25">
      <c r="A27" s="13"/>
      <c r="B27" s="18" t="s">
        <v>77</v>
      </c>
      <c r="C27" s="19">
        <f>C22</f>
        <v>8000</v>
      </c>
      <c r="D27" s="20">
        <v>0.1</v>
      </c>
      <c r="E27" s="19"/>
      <c r="F27" s="21" t="s">
        <v>77</v>
      </c>
      <c r="G27" s="19">
        <f>F22</f>
        <v>5800</v>
      </c>
      <c r="H27" s="20">
        <v>0.1</v>
      </c>
      <c r="I27" s="11"/>
    </row>
    <row r="28" spans="1:10" x14ac:dyDescent="0.25">
      <c r="A28" s="13"/>
      <c r="B28" s="11" t="s">
        <v>17</v>
      </c>
      <c r="C28" s="19">
        <f>'MAY 20'!E43</f>
        <v>12183</v>
      </c>
      <c r="D28" s="11"/>
      <c r="E28" s="11"/>
      <c r="F28" s="11" t="s">
        <v>17</v>
      </c>
      <c r="G28" s="19">
        <f>'MAY 20'!I43</f>
        <v>-2517</v>
      </c>
      <c r="H28" s="11"/>
      <c r="I28" s="11"/>
    </row>
    <row r="29" spans="1:10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</row>
    <row r="30" spans="1:10" x14ac:dyDescent="0.25">
      <c r="A30" s="13"/>
      <c r="B30" s="11" t="s">
        <v>18</v>
      </c>
      <c r="C30" s="23"/>
      <c r="D30" s="11">
        <f>C27*D27</f>
        <v>800</v>
      </c>
      <c r="E30" s="11"/>
      <c r="F30" s="11" t="s">
        <v>18</v>
      </c>
      <c r="G30" s="23"/>
      <c r="H30" s="11">
        <f>D30</f>
        <v>800</v>
      </c>
      <c r="I30" s="11"/>
      <c r="J30" s="22"/>
    </row>
    <row r="31" spans="1:10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</row>
    <row r="32" spans="1:10" x14ac:dyDescent="0.25">
      <c r="A32" s="13"/>
      <c r="B32" s="10"/>
      <c r="D32" s="11"/>
      <c r="E32" s="11"/>
      <c r="F32" s="10"/>
      <c r="H32" s="11"/>
      <c r="I32" s="11"/>
    </row>
    <row r="33" spans="1:10" x14ac:dyDescent="0.25">
      <c r="A33" s="13"/>
      <c r="B33" s="8"/>
      <c r="C33" s="8"/>
      <c r="D33" s="8"/>
      <c r="E33" s="8"/>
      <c r="F33" s="8"/>
      <c r="G33" s="8"/>
      <c r="H33" s="8"/>
      <c r="I33" s="11"/>
      <c r="J33" s="22"/>
    </row>
    <row r="34" spans="1:10" x14ac:dyDescent="0.25">
      <c r="A34" s="13"/>
      <c r="B34" s="8"/>
      <c r="C34" s="13"/>
      <c r="D34" s="8"/>
      <c r="E34" s="8"/>
      <c r="F34" s="8"/>
      <c r="G34" s="13"/>
      <c r="H34" s="8"/>
      <c r="I34" s="11"/>
      <c r="J34" s="22"/>
    </row>
    <row r="35" spans="1:10" x14ac:dyDescent="0.25">
      <c r="A35" s="13"/>
      <c r="B35" s="8"/>
      <c r="C35" s="13"/>
      <c r="D35" s="8"/>
      <c r="E35" s="8"/>
      <c r="F35" s="8"/>
      <c r="G35" s="13"/>
      <c r="H35" s="8"/>
      <c r="I35" s="11"/>
      <c r="J35" s="22"/>
    </row>
    <row r="36" spans="1:10" x14ac:dyDescent="0.25">
      <c r="A36" s="13"/>
      <c r="B36" s="8"/>
      <c r="C36" s="13"/>
      <c r="D36" s="8"/>
      <c r="E36" s="8"/>
      <c r="F36" s="8"/>
      <c r="G36" s="13"/>
      <c r="H36" s="8"/>
      <c r="I36" s="11"/>
      <c r="J36" s="22"/>
    </row>
    <row r="37" spans="1:10" x14ac:dyDescent="0.25">
      <c r="A37" s="13"/>
      <c r="B37" s="8"/>
      <c r="C37" s="13"/>
      <c r="D37" s="8"/>
      <c r="E37" s="8"/>
      <c r="F37" s="8"/>
      <c r="G37" s="13"/>
      <c r="H37" s="8"/>
      <c r="I37" s="11"/>
      <c r="J37" s="22"/>
    </row>
    <row r="38" spans="1:10" x14ac:dyDescent="0.25">
      <c r="A38" s="13"/>
      <c r="B38" s="8"/>
      <c r="C38" s="13"/>
      <c r="D38" s="8"/>
      <c r="E38" s="8"/>
      <c r="F38" s="8"/>
      <c r="G38" s="13"/>
      <c r="H38" s="8"/>
      <c r="I38" s="11"/>
      <c r="J38" s="22"/>
    </row>
    <row r="39" spans="1:10" x14ac:dyDescent="0.25">
      <c r="A39" s="13"/>
      <c r="B39" s="8"/>
      <c r="C39" s="13"/>
      <c r="D39" s="8"/>
      <c r="E39" s="8"/>
      <c r="F39" s="8"/>
      <c r="G39" s="13"/>
      <c r="H39" s="8"/>
      <c r="I39" s="11"/>
      <c r="J39" s="22"/>
    </row>
    <row r="40" spans="1:10" x14ac:dyDescent="0.25">
      <c r="A40" s="13"/>
      <c r="B40" s="10"/>
      <c r="D40" s="11"/>
      <c r="E40" s="11"/>
      <c r="F40" s="10"/>
      <c r="H40" s="11"/>
      <c r="I40" s="11"/>
    </row>
    <row r="41" spans="1:10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10" x14ac:dyDescent="0.25">
      <c r="A42" s="13"/>
      <c r="B42" s="10"/>
      <c r="C42" s="19"/>
      <c r="D42" s="19"/>
      <c r="E42" s="19"/>
      <c r="F42" s="10"/>
      <c r="G42" s="19"/>
      <c r="H42" s="19"/>
      <c r="I42" s="11"/>
    </row>
    <row r="43" spans="1:10" x14ac:dyDescent="0.25">
      <c r="A43" s="13"/>
      <c r="B43" s="18" t="s">
        <v>9</v>
      </c>
      <c r="C43" s="25">
        <f>C27+C28+C29-D30</f>
        <v>19383</v>
      </c>
      <c r="D43" s="18">
        <f>SUM(D32:D42)</f>
        <v>0</v>
      </c>
      <c r="E43" s="25">
        <f>C43-D43</f>
        <v>19383</v>
      </c>
      <c r="F43" s="21"/>
      <c r="G43" s="25">
        <f>G27+G28-H30</f>
        <v>2483</v>
      </c>
      <c r="H43" s="25">
        <f>SUM(H32:H42)</f>
        <v>0</v>
      </c>
      <c r="I43" s="25">
        <f>G43-H43</f>
        <v>2483</v>
      </c>
    </row>
    <row r="46" spans="1:10" x14ac:dyDescent="0.25">
      <c r="B46" s="13" t="s">
        <v>20</v>
      </c>
      <c r="D46" s="13" t="s">
        <v>21</v>
      </c>
      <c r="F46" s="13"/>
      <c r="G46" s="13" t="s">
        <v>22</v>
      </c>
    </row>
    <row r="47" spans="1:10" x14ac:dyDescent="0.25">
      <c r="D47" s="13"/>
      <c r="F47" s="13"/>
      <c r="G47" s="13"/>
    </row>
    <row r="48" spans="1:10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B19" sqref="B19:C19"/>
    </sheetView>
  </sheetViews>
  <sheetFormatPr defaultRowHeight="15" x14ac:dyDescent="0.25"/>
  <cols>
    <col min="1" max="1" width="4" customWidth="1"/>
    <col min="2" max="2" width="18.28515625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78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'JUNE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'JUNE 20'!G6:G22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'JUNE 20'!G7:G23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>
        <f>'JUNE 20'!G8:G24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'JUNE 20'!G9:G25</f>
        <v>2000</v>
      </c>
      <c r="E9" s="8">
        <f>C9+D9</f>
        <v>4000</v>
      </c>
      <c r="F9" s="8">
        <f>2000</f>
        <v>2000</v>
      </c>
      <c r="G9" s="8">
        <f t="shared" si="1"/>
        <v>2000</v>
      </c>
      <c r="H9" s="8"/>
    </row>
    <row r="10" spans="1:9" x14ac:dyDescent="0.25">
      <c r="A10" s="8">
        <v>6</v>
      </c>
      <c r="B10" s="9" t="s">
        <v>82</v>
      </c>
      <c r="C10" s="8">
        <v>2000</v>
      </c>
      <c r="D10" s="8">
        <f>'JUNE 20'!G10:G26</f>
        <v>0</v>
      </c>
      <c r="E10" s="8">
        <f>C10+D10</f>
        <v>2000</v>
      </c>
      <c r="F10" s="8">
        <v>1000</v>
      </c>
      <c r="G10" s="8">
        <f t="shared" si="1"/>
        <v>1000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'JUNE 20'!G11:G27</f>
        <v>5900</v>
      </c>
      <c r="E11" s="8">
        <f t="shared" si="0"/>
        <v>7900</v>
      </c>
      <c r="F11" s="8">
        <f>700+700</f>
        <v>1400</v>
      </c>
      <c r="G11" s="8">
        <f t="shared" si="1"/>
        <v>6500</v>
      </c>
      <c r="H11" s="8"/>
    </row>
    <row r="12" spans="1:9" x14ac:dyDescent="0.25">
      <c r="A12" s="8">
        <v>8</v>
      </c>
      <c r="B12" s="8" t="s">
        <v>28</v>
      </c>
      <c r="C12" s="8"/>
      <c r="D12" s="8">
        <f>'JUNE 20'!G12:G28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'JUNE 20'!G13:G29</f>
        <v>0</v>
      </c>
      <c r="E13" s="8">
        <f t="shared" si="0"/>
        <v>1500</v>
      </c>
      <c r="F13" s="8">
        <v>1000</v>
      </c>
      <c r="G13" s="8">
        <f t="shared" si="1"/>
        <v>500</v>
      </c>
      <c r="H13" s="8"/>
    </row>
    <row r="14" spans="1:9" x14ac:dyDescent="0.25">
      <c r="A14" s="8">
        <v>10</v>
      </c>
      <c r="B14" s="8" t="s">
        <v>56</v>
      </c>
      <c r="C14" s="8">
        <v>2000</v>
      </c>
      <c r="D14" s="8">
        <f>'JUNE 20'!G14:G30</f>
        <v>3000</v>
      </c>
      <c r="E14" s="8">
        <f t="shared" si="0"/>
        <v>5000</v>
      </c>
      <c r="F14" s="8">
        <v>3000</v>
      </c>
      <c r="G14" s="8">
        <f t="shared" si="1"/>
        <v>2000</v>
      </c>
      <c r="H14" s="8"/>
    </row>
    <row r="15" spans="1:9" x14ac:dyDescent="0.25">
      <c r="A15" s="8">
        <v>11</v>
      </c>
      <c r="B15" s="8"/>
      <c r="C15" s="8"/>
      <c r="D15" s="8">
        <f>'JUNE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'JUNE 20'!G16:G32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0" x14ac:dyDescent="0.25">
      <c r="A17" s="8">
        <v>13</v>
      </c>
      <c r="B17" s="8"/>
      <c r="C17" s="8"/>
      <c r="D17" s="8">
        <f>'JUNE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0" x14ac:dyDescent="0.25">
      <c r="A18" s="8">
        <v>14</v>
      </c>
      <c r="B18" s="8"/>
      <c r="C18" s="8"/>
      <c r="D18" s="8">
        <f>'JUNE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0" x14ac:dyDescent="0.25">
      <c r="A19" s="8">
        <v>15</v>
      </c>
      <c r="B19" s="8" t="s">
        <v>37</v>
      </c>
      <c r="C19" s="8">
        <v>2000</v>
      </c>
      <c r="D19" s="8">
        <f>'JUNE 20'!G19:G35</f>
        <v>6000</v>
      </c>
      <c r="E19" s="8">
        <f t="shared" si="0"/>
        <v>8000</v>
      </c>
      <c r="F19" s="8"/>
      <c r="G19" s="8">
        <f>E19-F19</f>
        <v>8000</v>
      </c>
      <c r="H19" s="8"/>
    </row>
    <row r="20" spans="1:10" x14ac:dyDescent="0.25">
      <c r="A20" s="8">
        <v>16</v>
      </c>
      <c r="B20" s="8"/>
      <c r="C20" s="8"/>
      <c r="D20" s="8">
        <f>'JUNE 20'!G20:G36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0" x14ac:dyDescent="0.25">
      <c r="A21" s="8">
        <v>17</v>
      </c>
      <c r="B21" s="8"/>
      <c r="C21" s="8"/>
      <c r="D21" s="8">
        <f>'JUNE 20'!G21:G37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0" x14ac:dyDescent="0.25">
      <c r="A22" s="6"/>
      <c r="B22" s="12" t="s">
        <v>9</v>
      </c>
      <c r="C22" s="6">
        <f>SUM(C5:C21)</f>
        <v>11500</v>
      </c>
      <c r="D22" s="8">
        <f>SUM(D5:D21)</f>
        <v>16900</v>
      </c>
      <c r="E22" s="6">
        <f>SUM(E5:E21)</f>
        <v>28400</v>
      </c>
      <c r="F22" s="6">
        <f>SUM(F5:F21)</f>
        <v>8400</v>
      </c>
      <c r="G22" s="6">
        <f>SUM(G5:G21)</f>
        <v>20000</v>
      </c>
      <c r="H22" s="6"/>
      <c r="I22" s="7"/>
    </row>
    <row r="23" spans="1:10" x14ac:dyDescent="0.25">
      <c r="A23" s="8"/>
      <c r="B23" s="8"/>
      <c r="C23" s="8"/>
      <c r="D23" s="8"/>
      <c r="E23" s="8"/>
      <c r="F23" s="8"/>
      <c r="G23" s="8"/>
      <c r="H23" s="8"/>
    </row>
    <row r="24" spans="1:10" x14ac:dyDescent="0.25">
      <c r="A24" s="13"/>
    </row>
    <row r="25" spans="1:10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10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0" x14ac:dyDescent="0.25">
      <c r="A27" s="13"/>
      <c r="B27" s="18" t="s">
        <v>79</v>
      </c>
      <c r="C27" s="19">
        <f>C22</f>
        <v>11500</v>
      </c>
      <c r="D27" s="20">
        <v>0.1</v>
      </c>
      <c r="E27" s="19"/>
      <c r="F27" s="21" t="s">
        <v>79</v>
      </c>
      <c r="G27" s="19">
        <f>F22</f>
        <v>8400</v>
      </c>
      <c r="H27" s="20">
        <v>0.1</v>
      </c>
      <c r="I27" s="11"/>
    </row>
    <row r="28" spans="1:10" x14ac:dyDescent="0.25">
      <c r="A28" s="13"/>
      <c r="B28" s="11" t="s">
        <v>17</v>
      </c>
      <c r="C28" s="19">
        <f>'JUNE 20'!E43</f>
        <v>19383</v>
      </c>
      <c r="D28" s="11"/>
      <c r="E28" s="11"/>
      <c r="F28" s="11" t="s">
        <v>17</v>
      </c>
      <c r="G28" s="19">
        <f>'JUNE 20'!I43</f>
        <v>2483</v>
      </c>
      <c r="H28" s="11"/>
      <c r="I28" s="11"/>
    </row>
    <row r="29" spans="1:10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</row>
    <row r="30" spans="1:10" x14ac:dyDescent="0.25">
      <c r="A30" s="13"/>
      <c r="B30" s="11" t="s">
        <v>18</v>
      </c>
      <c r="C30" s="23"/>
      <c r="D30" s="11">
        <f>C27*D27</f>
        <v>1150</v>
      </c>
      <c r="E30" s="11"/>
      <c r="F30" s="11" t="s">
        <v>18</v>
      </c>
      <c r="G30" s="23"/>
      <c r="H30" s="11">
        <f>D30</f>
        <v>1150</v>
      </c>
      <c r="I30" s="11"/>
      <c r="J30" s="22"/>
    </row>
    <row r="31" spans="1:10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</row>
    <row r="32" spans="1:10" x14ac:dyDescent="0.25">
      <c r="A32" s="13"/>
      <c r="B32" s="10"/>
      <c r="D32" s="11"/>
      <c r="E32" s="11"/>
      <c r="F32" s="10"/>
      <c r="H32" s="11"/>
      <c r="I32" s="11"/>
    </row>
    <row r="33" spans="1:11" x14ac:dyDescent="0.25">
      <c r="A33" s="13"/>
      <c r="B33" s="8" t="s">
        <v>81</v>
      </c>
      <c r="C33" s="8"/>
      <c r="D33" s="8">
        <v>3000</v>
      </c>
      <c r="E33" s="8"/>
      <c r="F33" s="8" t="s">
        <v>81</v>
      </c>
      <c r="G33" s="8"/>
      <c r="H33" s="8">
        <v>3000</v>
      </c>
      <c r="I33" s="11"/>
      <c r="J33" s="22"/>
    </row>
    <row r="34" spans="1:11" x14ac:dyDescent="0.25">
      <c r="A34" s="13"/>
      <c r="B34" s="8"/>
      <c r="C34" s="13"/>
      <c r="D34" s="8"/>
      <c r="E34" s="8"/>
      <c r="F34" s="8"/>
      <c r="G34" s="13"/>
      <c r="H34" s="8"/>
      <c r="I34" s="11"/>
      <c r="J34" s="22"/>
    </row>
    <row r="35" spans="1:11" x14ac:dyDescent="0.25">
      <c r="A35" s="13"/>
      <c r="B35" s="8"/>
      <c r="C35" s="13"/>
      <c r="D35" s="8"/>
      <c r="E35" s="8"/>
      <c r="F35" s="8"/>
      <c r="G35" s="13"/>
      <c r="H35" s="8"/>
      <c r="I35" s="11"/>
      <c r="J35" s="22"/>
    </row>
    <row r="36" spans="1:11" x14ac:dyDescent="0.25">
      <c r="A36" s="13"/>
      <c r="B36" s="8"/>
      <c r="C36" s="13"/>
      <c r="D36" s="8"/>
      <c r="E36" s="8"/>
      <c r="F36" s="8"/>
      <c r="G36" s="13"/>
      <c r="H36" s="8"/>
      <c r="I36" s="11"/>
      <c r="J36" s="22"/>
    </row>
    <row r="37" spans="1:11" x14ac:dyDescent="0.25">
      <c r="A37" s="13"/>
      <c r="B37" s="8"/>
      <c r="C37" s="13"/>
      <c r="D37" s="8"/>
      <c r="E37" s="8"/>
      <c r="F37" s="8"/>
      <c r="G37" s="13"/>
      <c r="H37" s="8"/>
      <c r="I37" s="11"/>
      <c r="J37" s="22"/>
    </row>
    <row r="38" spans="1:11" x14ac:dyDescent="0.25">
      <c r="A38" s="13"/>
      <c r="B38" s="8"/>
      <c r="C38" s="13"/>
      <c r="D38" s="8"/>
      <c r="E38" s="8"/>
      <c r="F38" s="8"/>
      <c r="G38" s="13"/>
      <c r="H38" s="8"/>
      <c r="I38" s="11"/>
      <c r="J38" s="22"/>
    </row>
    <row r="39" spans="1:11" x14ac:dyDescent="0.25">
      <c r="A39" s="13"/>
      <c r="B39" s="8"/>
      <c r="C39" s="13"/>
      <c r="D39" s="8"/>
      <c r="E39" s="8"/>
      <c r="F39" s="8"/>
      <c r="G39" s="13"/>
      <c r="H39" s="8"/>
      <c r="I39" s="11"/>
      <c r="J39" s="22"/>
    </row>
    <row r="40" spans="1:11" x14ac:dyDescent="0.25">
      <c r="A40" s="13"/>
      <c r="B40" s="10"/>
      <c r="D40" s="11"/>
      <c r="E40" s="11"/>
      <c r="F40" s="10"/>
      <c r="H40" s="11"/>
      <c r="I40" s="11"/>
    </row>
    <row r="41" spans="1:11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11" x14ac:dyDescent="0.25">
      <c r="A42" s="13"/>
      <c r="B42" s="10"/>
      <c r="C42" s="19"/>
      <c r="D42" s="19"/>
      <c r="E42" s="19"/>
      <c r="F42" s="10"/>
      <c r="G42" s="19"/>
      <c r="H42" s="19"/>
      <c r="I42" s="11"/>
    </row>
    <row r="43" spans="1:11" x14ac:dyDescent="0.25">
      <c r="A43" s="13"/>
      <c r="B43" s="18" t="s">
        <v>9</v>
      </c>
      <c r="C43" s="25">
        <f>C27+C28+C29-D30</f>
        <v>29733</v>
      </c>
      <c r="D43" s="18">
        <f>SUM(D32:D42)</f>
        <v>3000</v>
      </c>
      <c r="E43" s="25">
        <f>C43-D43</f>
        <v>26733</v>
      </c>
      <c r="F43" s="21"/>
      <c r="G43" s="25">
        <f>G27+G28-H30</f>
        <v>9733</v>
      </c>
      <c r="H43" s="25">
        <f>SUM(H32:H42)</f>
        <v>3000</v>
      </c>
      <c r="I43" s="25">
        <f>G43-H43</f>
        <v>6733</v>
      </c>
    </row>
    <row r="44" spans="1:11" x14ac:dyDescent="0.25">
      <c r="K44" s="22">
        <f>I43-E43</f>
        <v>-20000</v>
      </c>
    </row>
    <row r="46" spans="1:11" x14ac:dyDescent="0.25">
      <c r="B46" s="13" t="s">
        <v>20</v>
      </c>
      <c r="D46" s="13" t="s">
        <v>21</v>
      </c>
      <c r="F46" s="13"/>
      <c r="G46" s="13" t="s">
        <v>22</v>
      </c>
    </row>
    <row r="47" spans="1:11" x14ac:dyDescent="0.25">
      <c r="D47" s="13"/>
      <c r="F47" s="13"/>
      <c r="G47" s="13"/>
    </row>
    <row r="48" spans="1:11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19" sqref="B19:C19"/>
    </sheetView>
  </sheetViews>
  <sheetFormatPr defaultRowHeight="15" x14ac:dyDescent="0.25"/>
  <cols>
    <col min="1" max="1" width="4.7109375" customWidth="1"/>
    <col min="2" max="2" width="18" customWidth="1"/>
  </cols>
  <sheetData>
    <row r="1" spans="1:9" ht="18.75" x14ac:dyDescent="0.25">
      <c r="C1" s="1" t="s">
        <v>25</v>
      </c>
      <c r="D1" s="2"/>
      <c r="E1" s="3"/>
      <c r="F1" s="4"/>
    </row>
    <row r="2" spans="1:9" ht="18.75" x14ac:dyDescent="0.25">
      <c r="C2" s="1" t="s">
        <v>0</v>
      </c>
      <c r="D2" s="1"/>
      <c r="E2" s="5"/>
      <c r="F2" s="5"/>
    </row>
    <row r="3" spans="1:9" ht="18.75" x14ac:dyDescent="0.25">
      <c r="C3" s="1" t="s">
        <v>84</v>
      </c>
      <c r="D3" s="1"/>
      <c r="E3" s="5"/>
      <c r="F3" s="5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/>
      <c r="I4" s="7"/>
    </row>
    <row r="5" spans="1:9" x14ac:dyDescent="0.25">
      <c r="A5" s="8">
        <v>1</v>
      </c>
      <c r="B5" s="8"/>
      <c r="C5" s="8"/>
      <c r="D5" s="8">
        <f>'JULY 20'!G5:G21</f>
        <v>0</v>
      </c>
      <c r="E5" s="8">
        <f>C5+D5</f>
        <v>0</v>
      </c>
      <c r="F5" s="8"/>
      <c r="G5" s="8">
        <f>E5-F5</f>
        <v>0</v>
      </c>
      <c r="H5" s="8"/>
    </row>
    <row r="6" spans="1:9" x14ac:dyDescent="0.25">
      <c r="A6" s="8">
        <v>2</v>
      </c>
      <c r="B6" t="s">
        <v>28</v>
      </c>
      <c r="C6" s="8"/>
      <c r="D6" s="8">
        <f>'JULY 20'!G6:G22</f>
        <v>0</v>
      </c>
      <c r="E6" s="8">
        <f>C6+D6</f>
        <v>0</v>
      </c>
      <c r="F6" s="8"/>
      <c r="G6" s="8">
        <f>E6-F6</f>
        <v>0</v>
      </c>
      <c r="H6" s="8"/>
    </row>
    <row r="7" spans="1:9" x14ac:dyDescent="0.25">
      <c r="A7" s="8">
        <v>3</v>
      </c>
      <c r="B7" s="8"/>
      <c r="C7" s="8"/>
      <c r="D7" s="8">
        <f>'JULY 20'!G7:G23</f>
        <v>0</v>
      </c>
      <c r="E7" s="8">
        <f t="shared" ref="E7:E21" si="0">C7+D7</f>
        <v>0</v>
      </c>
      <c r="F7" s="8"/>
      <c r="G7" s="8">
        <f>E7-F7</f>
        <v>0</v>
      </c>
      <c r="H7" s="8"/>
    </row>
    <row r="8" spans="1:9" x14ac:dyDescent="0.25">
      <c r="A8" s="8">
        <v>4</v>
      </c>
      <c r="B8" s="8"/>
      <c r="C8" s="8"/>
      <c r="D8" s="8">
        <f>'JULY 20'!G8:G24</f>
        <v>0</v>
      </c>
      <c r="E8" s="8">
        <f>C8+D8</f>
        <v>0</v>
      </c>
      <c r="F8" s="8"/>
      <c r="G8" s="8">
        <f t="shared" ref="G8:G21" si="1">E8-F8</f>
        <v>0</v>
      </c>
      <c r="H8" s="8"/>
    </row>
    <row r="9" spans="1:9" x14ac:dyDescent="0.25">
      <c r="A9" s="8">
        <v>5</v>
      </c>
      <c r="B9" s="8" t="s">
        <v>66</v>
      </c>
      <c r="C9" s="8">
        <v>2000</v>
      </c>
      <c r="D9" s="8">
        <f>'JULY 20'!G9:G25</f>
        <v>2000</v>
      </c>
      <c r="E9" s="8">
        <f>C9+D9</f>
        <v>4000</v>
      </c>
      <c r="F9" s="8">
        <f>2000</f>
        <v>2000</v>
      </c>
      <c r="G9" s="8">
        <f t="shared" si="1"/>
        <v>2000</v>
      </c>
      <c r="H9" s="8"/>
    </row>
    <row r="10" spans="1:9" x14ac:dyDescent="0.25">
      <c r="A10" s="8">
        <v>6</v>
      </c>
      <c r="B10" s="9" t="s">
        <v>82</v>
      </c>
      <c r="C10" s="8">
        <v>2000</v>
      </c>
      <c r="D10" s="8">
        <f>'JULY 20'!G10:G26</f>
        <v>1000</v>
      </c>
      <c r="E10" s="8">
        <f>C10+D10</f>
        <v>3000</v>
      </c>
      <c r="F10" s="8">
        <f>1500</f>
        <v>1500</v>
      </c>
      <c r="G10" s="8">
        <f t="shared" si="1"/>
        <v>1500</v>
      </c>
      <c r="H10" s="8"/>
    </row>
    <row r="11" spans="1:9" x14ac:dyDescent="0.25">
      <c r="A11" s="8">
        <v>7</v>
      </c>
      <c r="B11" s="8" t="s">
        <v>32</v>
      </c>
      <c r="C11" s="8">
        <v>2000</v>
      </c>
      <c r="D11" s="8">
        <f>'JULY 20'!G11:G27</f>
        <v>6500</v>
      </c>
      <c r="E11" s="8">
        <f t="shared" si="0"/>
        <v>8500</v>
      </c>
      <c r="F11" s="8">
        <f>700+700+700+700+700</f>
        <v>3500</v>
      </c>
      <c r="G11" s="8">
        <f t="shared" si="1"/>
        <v>5000</v>
      </c>
      <c r="H11" s="8"/>
    </row>
    <row r="12" spans="1:9" x14ac:dyDescent="0.25">
      <c r="A12" s="8">
        <v>8</v>
      </c>
      <c r="B12" s="8" t="s">
        <v>28</v>
      </c>
      <c r="C12" s="8"/>
      <c r="D12" s="8">
        <f>'JULY 20'!G12:G28</f>
        <v>0</v>
      </c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>
        <v>9</v>
      </c>
      <c r="B13" s="8" t="s">
        <v>80</v>
      </c>
      <c r="C13" s="8">
        <v>1500</v>
      </c>
      <c r="D13" s="8">
        <f>'JULY 20'!G13:G29</f>
        <v>500</v>
      </c>
      <c r="E13" s="8">
        <f t="shared" si="0"/>
        <v>2000</v>
      </c>
      <c r="F13" s="8"/>
      <c r="G13" s="8">
        <f t="shared" si="1"/>
        <v>2000</v>
      </c>
      <c r="H13" s="8"/>
    </row>
    <row r="14" spans="1:9" x14ac:dyDescent="0.25">
      <c r="A14" s="8">
        <v>10</v>
      </c>
      <c r="B14" s="8" t="s">
        <v>56</v>
      </c>
      <c r="C14" s="8"/>
      <c r="D14" s="8">
        <v>2000</v>
      </c>
      <c r="E14" s="8">
        <f t="shared" si="0"/>
        <v>2000</v>
      </c>
      <c r="F14" s="8">
        <f>2000</f>
        <v>2000</v>
      </c>
      <c r="G14" s="8">
        <f t="shared" si="1"/>
        <v>0</v>
      </c>
      <c r="H14" s="8"/>
    </row>
    <row r="15" spans="1:9" x14ac:dyDescent="0.25">
      <c r="A15" s="8">
        <v>11</v>
      </c>
      <c r="B15" s="8"/>
      <c r="C15" s="8"/>
      <c r="D15" s="8">
        <f>'JULY 20'!G15:G31</f>
        <v>0</v>
      </c>
      <c r="E15" s="8">
        <f t="shared" si="0"/>
        <v>0</v>
      </c>
      <c r="F15" s="8"/>
      <c r="G15" s="8">
        <f t="shared" si="1"/>
        <v>0</v>
      </c>
      <c r="H15" s="8"/>
    </row>
    <row r="16" spans="1:9" x14ac:dyDescent="0.25">
      <c r="A16" s="8">
        <v>12</v>
      </c>
      <c r="B16" s="8"/>
      <c r="C16" s="8"/>
      <c r="D16" s="8">
        <f>'JULY 20'!G16:G32</f>
        <v>0</v>
      </c>
      <c r="E16" s="8">
        <f t="shared" si="0"/>
        <v>0</v>
      </c>
      <c r="F16" s="8"/>
      <c r="G16" s="8">
        <f t="shared" si="1"/>
        <v>0</v>
      </c>
      <c r="H16" s="8"/>
    </row>
    <row r="17" spans="1:10" x14ac:dyDescent="0.25">
      <c r="A17" s="8">
        <v>13</v>
      </c>
      <c r="B17" s="8"/>
      <c r="C17" s="8"/>
      <c r="D17" s="8">
        <f>'JULY 20'!G17:G33</f>
        <v>0</v>
      </c>
      <c r="E17" s="8">
        <f t="shared" si="0"/>
        <v>0</v>
      </c>
      <c r="F17" s="8"/>
      <c r="G17" s="8">
        <f t="shared" si="1"/>
        <v>0</v>
      </c>
      <c r="H17" s="8"/>
    </row>
    <row r="18" spans="1:10" x14ac:dyDescent="0.25">
      <c r="A18" s="8">
        <v>14</v>
      </c>
      <c r="B18" s="8"/>
      <c r="C18" s="8"/>
      <c r="D18" s="8">
        <f>'JULY 20'!G18:G34</f>
        <v>0</v>
      </c>
      <c r="E18" s="8">
        <f t="shared" si="0"/>
        <v>0</v>
      </c>
      <c r="F18" s="8"/>
      <c r="G18" s="8">
        <f t="shared" si="1"/>
        <v>0</v>
      </c>
      <c r="H18" s="8"/>
    </row>
    <row r="19" spans="1:10" x14ac:dyDescent="0.25">
      <c r="A19" s="8">
        <v>15</v>
      </c>
      <c r="B19" s="8" t="s">
        <v>37</v>
      </c>
      <c r="C19" s="8">
        <v>2000</v>
      </c>
      <c r="D19" s="8">
        <f>'JULY 20'!G19:G35</f>
        <v>8000</v>
      </c>
      <c r="E19" s="8">
        <f t="shared" si="0"/>
        <v>10000</v>
      </c>
      <c r="F19" s="8"/>
      <c r="G19" s="8">
        <f>E19-F19</f>
        <v>10000</v>
      </c>
      <c r="H19" s="8"/>
    </row>
    <row r="20" spans="1:10" x14ac:dyDescent="0.25">
      <c r="A20" s="8">
        <v>16</v>
      </c>
      <c r="B20" s="8"/>
      <c r="C20" s="8"/>
      <c r="D20" s="8">
        <f>'JULY 20'!G20:G36</f>
        <v>0</v>
      </c>
      <c r="E20" s="8">
        <f t="shared" si="0"/>
        <v>0</v>
      </c>
      <c r="F20" s="8"/>
      <c r="G20" s="8">
        <f t="shared" si="1"/>
        <v>0</v>
      </c>
      <c r="H20" s="8"/>
    </row>
    <row r="21" spans="1:10" x14ac:dyDescent="0.25">
      <c r="A21" s="8">
        <v>17</v>
      </c>
      <c r="B21" s="8"/>
      <c r="C21" s="8"/>
      <c r="D21" s="8">
        <f>'JULY 20'!G21:G37</f>
        <v>0</v>
      </c>
      <c r="E21" s="8">
        <f t="shared" si="0"/>
        <v>0</v>
      </c>
      <c r="F21" s="10"/>
      <c r="G21" s="11">
        <f t="shared" si="1"/>
        <v>0</v>
      </c>
      <c r="H21" s="11"/>
    </row>
    <row r="22" spans="1:10" x14ac:dyDescent="0.25">
      <c r="A22" s="6"/>
      <c r="B22" s="12" t="s">
        <v>9</v>
      </c>
      <c r="C22" s="6">
        <f>SUM(C5:C21)</f>
        <v>9500</v>
      </c>
      <c r="D22" s="8">
        <f>SUM(D5:D21)</f>
        <v>20000</v>
      </c>
      <c r="E22" s="6">
        <f>SUM(E5:E21)</f>
        <v>29500</v>
      </c>
      <c r="F22" s="6">
        <f>SUM(F5:F21)</f>
        <v>9000</v>
      </c>
      <c r="G22" s="6">
        <f>SUM(G5:G21)</f>
        <v>20500</v>
      </c>
      <c r="H22" s="6"/>
      <c r="I22" s="7"/>
    </row>
    <row r="23" spans="1:10" x14ac:dyDescent="0.25">
      <c r="A23" s="8"/>
      <c r="B23" s="8"/>
      <c r="C23" s="8"/>
      <c r="D23" s="8"/>
      <c r="E23" s="8"/>
      <c r="F23" s="8"/>
      <c r="G23" s="8"/>
      <c r="H23" s="8"/>
    </row>
    <row r="24" spans="1:10" x14ac:dyDescent="0.25">
      <c r="A24" s="13"/>
    </row>
    <row r="25" spans="1:10" ht="18.75" x14ac:dyDescent="0.3">
      <c r="A25" s="13"/>
      <c r="C25" s="15"/>
      <c r="D25" s="26" t="s">
        <v>10</v>
      </c>
      <c r="E25" s="15"/>
      <c r="F25" s="15"/>
      <c r="G25" s="15"/>
      <c r="H25" s="16"/>
      <c r="I25" s="16"/>
    </row>
    <row r="26" spans="1:10" ht="15.75" x14ac:dyDescent="0.25">
      <c r="A26" s="13"/>
      <c r="B26" s="17" t="s">
        <v>11</v>
      </c>
      <c r="C26" s="17" t="s">
        <v>12</v>
      </c>
      <c r="D26" s="17" t="s">
        <v>13</v>
      </c>
      <c r="E26" s="17" t="s">
        <v>14</v>
      </c>
      <c r="F26" s="17" t="s">
        <v>15</v>
      </c>
      <c r="G26" s="17" t="s">
        <v>12</v>
      </c>
      <c r="H26" s="17" t="s">
        <v>13</v>
      </c>
      <c r="I26" s="17" t="s">
        <v>14</v>
      </c>
    </row>
    <row r="27" spans="1:10" x14ac:dyDescent="0.25">
      <c r="A27" s="13"/>
      <c r="B27" s="18" t="s">
        <v>83</v>
      </c>
      <c r="C27" s="19">
        <f>C22</f>
        <v>9500</v>
      </c>
      <c r="D27" s="20">
        <v>0.1</v>
      </c>
      <c r="E27" s="19"/>
      <c r="F27" s="21" t="s">
        <v>83</v>
      </c>
      <c r="G27" s="19">
        <f>F22</f>
        <v>9000</v>
      </c>
      <c r="H27" s="20">
        <v>0.1</v>
      </c>
      <c r="I27" s="11"/>
    </row>
    <row r="28" spans="1:10" x14ac:dyDescent="0.25">
      <c r="A28" s="13"/>
      <c r="B28" s="11" t="s">
        <v>17</v>
      </c>
      <c r="C28" s="19">
        <f>'JULY 20'!E43</f>
        <v>26733</v>
      </c>
      <c r="D28" s="11"/>
      <c r="E28" s="11"/>
      <c r="F28" s="11" t="s">
        <v>17</v>
      </c>
      <c r="G28" s="19">
        <f>'JULY 20'!I43</f>
        <v>6733</v>
      </c>
      <c r="H28" s="11"/>
      <c r="I28" s="11"/>
    </row>
    <row r="29" spans="1:10" x14ac:dyDescent="0.25">
      <c r="A29" s="13"/>
      <c r="B29" s="11"/>
      <c r="C29" s="19"/>
      <c r="D29" s="11"/>
      <c r="E29" s="11"/>
      <c r="F29" s="11"/>
      <c r="G29" s="19"/>
      <c r="H29" s="11"/>
      <c r="I29" s="11"/>
      <c r="J29" s="22"/>
    </row>
    <row r="30" spans="1:10" x14ac:dyDescent="0.25">
      <c r="A30" s="13"/>
      <c r="B30" s="11" t="s">
        <v>18</v>
      </c>
      <c r="C30" s="23"/>
      <c r="D30" s="11">
        <f>C27*D27</f>
        <v>950</v>
      </c>
      <c r="E30" s="11"/>
      <c r="F30" s="11" t="s">
        <v>18</v>
      </c>
      <c r="G30" s="23"/>
      <c r="H30" s="11">
        <f>D30</f>
        <v>950</v>
      </c>
      <c r="I30" s="11"/>
      <c r="J30" s="22"/>
    </row>
    <row r="31" spans="1:10" x14ac:dyDescent="0.25">
      <c r="A31" s="13"/>
      <c r="B31" s="24" t="s">
        <v>19</v>
      </c>
      <c r="C31" s="11"/>
      <c r="D31" s="11"/>
      <c r="E31" s="11"/>
      <c r="F31" s="24" t="s">
        <v>19</v>
      </c>
      <c r="G31" s="11"/>
      <c r="H31" s="11"/>
      <c r="I31" s="11"/>
      <c r="J31" s="22"/>
    </row>
    <row r="32" spans="1:10" x14ac:dyDescent="0.25">
      <c r="A32" s="13"/>
      <c r="B32" s="10"/>
      <c r="D32" s="11"/>
      <c r="E32" s="11"/>
      <c r="F32" s="10"/>
      <c r="H32" s="11"/>
      <c r="I32" s="11"/>
    </row>
    <row r="33" spans="1:10" x14ac:dyDescent="0.25">
      <c r="A33" s="13"/>
      <c r="B33" s="8" t="s">
        <v>85</v>
      </c>
      <c r="C33" s="8"/>
      <c r="D33" s="8">
        <v>10087</v>
      </c>
      <c r="E33" s="8"/>
      <c r="F33" s="8" t="s">
        <v>85</v>
      </c>
      <c r="G33" s="8"/>
      <c r="H33" s="8">
        <v>10087</v>
      </c>
      <c r="I33" s="11"/>
      <c r="J33" s="22"/>
    </row>
    <row r="34" spans="1:10" x14ac:dyDescent="0.25">
      <c r="A34" s="13"/>
      <c r="B34" s="8"/>
      <c r="C34" s="13"/>
      <c r="D34" s="8">
        <v>1500</v>
      </c>
      <c r="E34" s="8"/>
      <c r="F34" s="8"/>
      <c r="G34" s="13"/>
      <c r="H34" s="8">
        <v>1500</v>
      </c>
      <c r="I34" s="11"/>
      <c r="J34" s="22"/>
    </row>
    <row r="35" spans="1:10" x14ac:dyDescent="0.25">
      <c r="A35" s="13"/>
      <c r="B35" s="8"/>
      <c r="C35" s="13"/>
      <c r="D35" s="8"/>
      <c r="E35" s="8"/>
      <c r="F35" s="8"/>
      <c r="G35" s="13"/>
      <c r="H35" s="8"/>
      <c r="I35" s="11"/>
      <c r="J35" s="22"/>
    </row>
    <row r="36" spans="1:10" x14ac:dyDescent="0.25">
      <c r="A36" s="13"/>
      <c r="B36" s="8"/>
      <c r="C36" s="13"/>
      <c r="D36" s="8"/>
      <c r="E36" s="8"/>
      <c r="F36" s="8"/>
      <c r="G36" s="13"/>
      <c r="H36" s="8"/>
      <c r="I36" s="11"/>
      <c r="J36" s="22"/>
    </row>
    <row r="37" spans="1:10" x14ac:dyDescent="0.25">
      <c r="A37" s="13"/>
      <c r="B37" s="8"/>
      <c r="C37" s="13"/>
      <c r="D37" s="8"/>
      <c r="E37" s="8"/>
      <c r="F37" s="8"/>
      <c r="G37" s="13"/>
      <c r="H37" s="8"/>
      <c r="I37" s="11"/>
      <c r="J37" s="22"/>
    </row>
    <row r="38" spans="1:10" x14ac:dyDescent="0.25">
      <c r="A38" s="13"/>
      <c r="B38" s="8"/>
      <c r="C38" s="13"/>
      <c r="D38" s="8"/>
      <c r="E38" s="8"/>
      <c r="F38" s="8"/>
      <c r="G38" s="13"/>
      <c r="H38" s="8"/>
      <c r="I38" s="11"/>
      <c r="J38" s="22"/>
    </row>
    <row r="39" spans="1:10" x14ac:dyDescent="0.25">
      <c r="A39" s="13"/>
      <c r="B39" s="8"/>
      <c r="C39" s="13"/>
      <c r="D39" s="8"/>
      <c r="E39" s="8"/>
      <c r="F39" s="8"/>
      <c r="G39" s="13"/>
      <c r="H39" s="8"/>
      <c r="I39" s="11"/>
      <c r="J39" s="22"/>
    </row>
    <row r="40" spans="1:10" x14ac:dyDescent="0.25">
      <c r="A40" s="13"/>
      <c r="B40" s="10"/>
      <c r="D40" s="11"/>
      <c r="E40" s="11"/>
      <c r="F40" s="10"/>
      <c r="H40" s="11"/>
      <c r="I40" s="11"/>
    </row>
    <row r="41" spans="1:10" x14ac:dyDescent="0.25">
      <c r="A41" s="13"/>
      <c r="B41" s="10"/>
      <c r="C41" s="11"/>
      <c r="D41" s="11"/>
      <c r="E41" s="11"/>
      <c r="F41" s="10"/>
      <c r="G41" s="11"/>
      <c r="H41" s="11"/>
      <c r="I41" s="11"/>
    </row>
    <row r="42" spans="1:10" x14ac:dyDescent="0.25">
      <c r="A42" s="13"/>
      <c r="B42" s="10"/>
      <c r="C42" s="19"/>
      <c r="D42" s="19"/>
      <c r="E42" s="19"/>
      <c r="F42" s="10"/>
      <c r="G42" s="19"/>
      <c r="H42" s="19"/>
      <c r="I42" s="11"/>
    </row>
    <row r="43" spans="1:10" x14ac:dyDescent="0.25">
      <c r="A43" s="13"/>
      <c r="B43" s="18" t="s">
        <v>9</v>
      </c>
      <c r="C43" s="25">
        <f>C27+C28+C29-D30</f>
        <v>35283</v>
      </c>
      <c r="D43" s="18">
        <f>SUM(D32:D42)</f>
        <v>11587</v>
      </c>
      <c r="E43" s="25">
        <f>C43-D43</f>
        <v>23696</v>
      </c>
      <c r="F43" s="21"/>
      <c r="G43" s="25">
        <f>G27+G28-H30</f>
        <v>14783</v>
      </c>
      <c r="H43" s="25">
        <f>SUM(H32:H42)</f>
        <v>11587</v>
      </c>
      <c r="I43" s="25">
        <f>G43-H43</f>
        <v>3196</v>
      </c>
    </row>
    <row r="46" spans="1:10" x14ac:dyDescent="0.25">
      <c r="B46" s="13" t="s">
        <v>20</v>
      </c>
      <c r="D46" s="13" t="s">
        <v>21</v>
      </c>
      <c r="F46" s="13"/>
      <c r="G46" s="13" t="s">
        <v>22</v>
      </c>
    </row>
    <row r="47" spans="1:10" x14ac:dyDescent="0.25">
      <c r="D47" s="13"/>
      <c r="F47" s="13"/>
      <c r="G47" s="13"/>
    </row>
    <row r="48" spans="1:10" x14ac:dyDescent="0.25">
      <c r="B48" t="s">
        <v>23</v>
      </c>
      <c r="D48" t="s">
        <v>24</v>
      </c>
      <c r="G4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</vt:lpstr>
      <vt:lpstr>october20</vt:lpstr>
      <vt:lpstr>NOVEMBER20</vt:lpstr>
      <vt:lpstr>DECEMBER 20</vt:lpstr>
      <vt:lpstr>JANUARY 21</vt:lpstr>
      <vt:lpstr>FEBRUARY 21</vt:lpstr>
      <vt:lpstr>MARCH 21</vt:lpstr>
      <vt:lpstr>APRIL21</vt:lpstr>
      <vt:lpstr>MAY21</vt:lpstr>
      <vt:lpstr>JUNE 21</vt:lpstr>
      <vt:lpstr>JULY 21</vt:lpstr>
      <vt:lpstr>AUGUST 21</vt:lpstr>
      <vt:lpstr>SEPT 21</vt:lpstr>
      <vt:lpstr>OCTOBER  21</vt:lpstr>
      <vt:lpstr>NOVEMBER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comp2</cp:lastModifiedBy>
  <dcterms:created xsi:type="dcterms:W3CDTF">2019-12-20T10:50:52Z</dcterms:created>
  <dcterms:modified xsi:type="dcterms:W3CDTF">2021-10-26T11:25:27Z</dcterms:modified>
</cp:coreProperties>
</file>