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1200" yWindow="930" windowWidth="17475" windowHeight="10965" firstSheet="6" activeTab="10"/>
  </bookViews>
  <sheets>
    <sheet name="FEBRUARY21" sheetId="1" r:id="rId1"/>
    <sheet name="MARCH 21" sheetId="2" r:id="rId2"/>
    <sheet name="APRIL21" sheetId="3" r:id="rId3"/>
    <sheet name="MAY21" sheetId="4" r:id="rId4"/>
    <sheet name="JUNE 21" sheetId="5" r:id="rId5"/>
    <sheet name="JULY 21" sheetId="6" r:id="rId6"/>
    <sheet name="AUGUST 21" sheetId="7" r:id="rId7"/>
    <sheet name="SEPT 21" sheetId="8" r:id="rId8"/>
    <sheet name="OCTOBER 21" sheetId="9" r:id="rId9"/>
    <sheet name="NOVEMBER" sheetId="10" r:id="rId10"/>
    <sheet name="DECEMBER 21" sheetId="11" r:id="rId11"/>
  </sheets>
  <calcPr calcId="162913"/>
</workbook>
</file>

<file path=xl/calcChain.xml><?xml version="1.0" encoding="utf-8"?>
<calcChain xmlns="http://schemas.openxmlformats.org/spreadsheetml/2006/main">
  <c r="G6" i="10" l="1"/>
  <c r="K39" i="11" l="1"/>
  <c r="G38" i="11"/>
  <c r="C38" i="11"/>
  <c r="J28" i="11"/>
  <c r="I20" i="11"/>
  <c r="B28" i="11" s="1"/>
  <c r="G20" i="11"/>
  <c r="F26" i="11" s="1"/>
  <c r="E20" i="11"/>
  <c r="B26" i="11" s="1"/>
  <c r="C20" i="11"/>
  <c r="G30" i="11" l="1"/>
  <c r="C30" i="11"/>
  <c r="J26" i="11" s="1"/>
  <c r="J25" i="11"/>
  <c r="G17" i="10"/>
  <c r="J27" i="11" l="1"/>
  <c r="J29" i="11" s="1"/>
  <c r="J31" i="11" s="1"/>
  <c r="K39" i="10"/>
  <c r="G12" i="9" l="1"/>
  <c r="G38" i="10" l="1"/>
  <c r="C38" i="10"/>
  <c r="J28" i="10"/>
  <c r="I20" i="10"/>
  <c r="B28" i="10" s="1"/>
  <c r="E20" i="10"/>
  <c r="J25" i="10" s="1"/>
  <c r="C20" i="10"/>
  <c r="G20" i="10"/>
  <c r="F26" i="10" s="1"/>
  <c r="B26" i="10" l="1"/>
  <c r="C30" i="10" s="1"/>
  <c r="J26" i="10" s="1"/>
  <c r="J27" i="10" s="1"/>
  <c r="J29" i="10" s="1"/>
  <c r="J31" i="10" s="1"/>
  <c r="G30" i="10" l="1"/>
  <c r="G17" i="9"/>
  <c r="G8" i="8" l="1"/>
  <c r="G6" i="9"/>
  <c r="L36" i="9" l="1"/>
  <c r="J28" i="9"/>
  <c r="G38" i="9" l="1"/>
  <c r="C38" i="9"/>
  <c r="I20" i="9"/>
  <c r="B28" i="9" s="1"/>
  <c r="E20" i="9"/>
  <c r="C20" i="9"/>
  <c r="G20" i="9"/>
  <c r="F26" i="9" s="1"/>
  <c r="B26" i="9" l="1"/>
  <c r="J25" i="9"/>
  <c r="G30" i="9"/>
  <c r="C30" i="9"/>
  <c r="G12" i="8"/>
  <c r="J26" i="9" l="1"/>
  <c r="J27" i="9" s="1"/>
  <c r="J29" i="9" s="1"/>
  <c r="G11" i="8"/>
  <c r="G6" i="8" l="1"/>
  <c r="G17" i="8" l="1"/>
  <c r="L29" i="8" l="1"/>
  <c r="G10" i="8" l="1"/>
  <c r="G38" i="8" l="1"/>
  <c r="C38" i="8"/>
  <c r="I20" i="8"/>
  <c r="B28" i="8" s="1"/>
  <c r="E20" i="8"/>
  <c r="C20" i="8"/>
  <c r="G20" i="8"/>
  <c r="F26" i="8" s="1"/>
  <c r="B26" i="8" l="1"/>
  <c r="C30" i="8" s="1"/>
  <c r="L26" i="8"/>
  <c r="G30" i="8"/>
  <c r="G17" i="7"/>
  <c r="G12" i="7"/>
  <c r="G6" i="7"/>
  <c r="B38" i="8" l="1"/>
  <c r="D38" i="8" s="1"/>
  <c r="B27" i="9" s="1"/>
  <c r="B38" i="9" s="1"/>
  <c r="D38" i="9" s="1"/>
  <c r="B27" i="10" s="1"/>
  <c r="B38" i="10" s="1"/>
  <c r="D38" i="10" s="1"/>
  <c r="B27" i="11" s="1"/>
  <c r="B38" i="11" s="1"/>
  <c r="D38" i="11" s="1"/>
  <c r="L27" i="8"/>
  <c r="L28" i="8" s="1"/>
  <c r="L31" i="8" s="1"/>
  <c r="G15" i="7"/>
  <c r="G8" i="7" l="1"/>
  <c r="G6" i="6" l="1"/>
  <c r="G18" i="6" l="1"/>
  <c r="G16" i="6"/>
  <c r="G12" i="6" l="1"/>
  <c r="G38" i="7"/>
  <c r="C38" i="7"/>
  <c r="I20" i="7"/>
  <c r="B28" i="7" s="1"/>
  <c r="E20" i="7"/>
  <c r="B26" i="7" s="1"/>
  <c r="C20" i="7"/>
  <c r="G20" i="7"/>
  <c r="F26" i="7" s="1"/>
  <c r="G30" i="7" l="1"/>
  <c r="C30" i="7"/>
  <c r="G34" i="6" l="1"/>
  <c r="C34" i="6"/>
  <c r="G11" i="6"/>
  <c r="G8" i="6"/>
  <c r="G17" i="6" l="1"/>
  <c r="G15" i="6" l="1"/>
  <c r="G14" i="6" l="1"/>
  <c r="G13" i="6" l="1"/>
  <c r="G10" i="6" l="1"/>
  <c r="M29" i="5" l="1"/>
  <c r="M31" i="5" s="1"/>
  <c r="K39" i="5" l="1"/>
  <c r="G38" i="6" l="1"/>
  <c r="C38" i="6"/>
  <c r="I20" i="6"/>
  <c r="B28" i="6" s="1"/>
  <c r="E20" i="6"/>
  <c r="B26" i="6" s="1"/>
  <c r="C20" i="6"/>
  <c r="G20" i="6"/>
  <c r="F26" i="6" s="1"/>
  <c r="G30" i="6" l="1"/>
  <c r="C30" i="6"/>
  <c r="J34" i="6" s="1"/>
  <c r="K38" i="6" s="1"/>
  <c r="G12" i="5"/>
  <c r="G16" i="5" l="1"/>
  <c r="G17" i="5" l="1"/>
  <c r="G15" i="5"/>
  <c r="G11" i="5"/>
  <c r="G6" i="5"/>
  <c r="G14" i="5" l="1"/>
  <c r="G18" i="5" l="1"/>
  <c r="G13" i="5" l="1"/>
  <c r="G10" i="5" l="1"/>
  <c r="G17" i="4" l="1"/>
  <c r="G12" i="4"/>
  <c r="G38" i="5" l="1"/>
  <c r="C38" i="5"/>
  <c r="I20" i="5"/>
  <c r="B28" i="5" s="1"/>
  <c r="E20" i="5"/>
  <c r="B26" i="5" s="1"/>
  <c r="C20" i="5"/>
  <c r="G20" i="5"/>
  <c r="F26" i="5" s="1"/>
  <c r="G30" i="5" l="1"/>
  <c r="C30" i="5"/>
  <c r="G32" i="3"/>
  <c r="G18" i="4" l="1"/>
  <c r="G8" i="4"/>
  <c r="G15" i="4" l="1"/>
  <c r="G13" i="4" l="1"/>
  <c r="G16" i="4" l="1"/>
  <c r="G10" i="4" l="1"/>
  <c r="F6" i="4" l="1"/>
  <c r="G38" i="4"/>
  <c r="C38" i="4"/>
  <c r="I20" i="4"/>
  <c r="B28" i="4" s="1"/>
  <c r="E20" i="4"/>
  <c r="B26" i="4" s="1"/>
  <c r="C20" i="4"/>
  <c r="G20" i="4"/>
  <c r="F26" i="4" s="1"/>
  <c r="G30" i="4" l="1"/>
  <c r="C30" i="4"/>
  <c r="H6" i="4"/>
  <c r="G16" i="3"/>
  <c r="D6" i="5" l="1"/>
  <c r="F6" i="5" s="1"/>
  <c r="G18" i="3"/>
  <c r="H6" i="5" l="1"/>
  <c r="G17" i="3"/>
  <c r="D6" i="6" l="1"/>
  <c r="C32" i="3"/>
  <c r="F6" i="6" l="1"/>
  <c r="G8" i="3"/>
  <c r="H6" i="6" l="1"/>
  <c r="G11" i="3"/>
  <c r="D6" i="7" l="1"/>
  <c r="G10" i="3"/>
  <c r="F6" i="7" l="1"/>
  <c r="G12" i="3"/>
  <c r="H6" i="7" l="1"/>
  <c r="G38" i="3"/>
  <c r="C38" i="3"/>
  <c r="I20" i="3"/>
  <c r="B28" i="3" s="1"/>
  <c r="E20" i="3"/>
  <c r="B26" i="3" s="1"/>
  <c r="C20" i="3"/>
  <c r="G20" i="3"/>
  <c r="F26" i="3" s="1"/>
  <c r="D6" i="8" l="1"/>
  <c r="G30" i="3"/>
  <c r="C30" i="3"/>
  <c r="G8" i="2"/>
  <c r="F6" i="8" l="1"/>
  <c r="G11" i="2"/>
  <c r="H6" i="8" l="1"/>
  <c r="G16" i="2"/>
  <c r="D6" i="9" l="1"/>
  <c r="G12" i="2"/>
  <c r="F6" i="9" l="1"/>
  <c r="G10" i="2"/>
  <c r="H6" i="9" l="1"/>
  <c r="D6" i="10" s="1"/>
  <c r="G14" i="2"/>
  <c r="F6" i="10" l="1"/>
  <c r="G38" i="2"/>
  <c r="C38" i="2"/>
  <c r="I20" i="2"/>
  <c r="B28" i="2" s="1"/>
  <c r="E20" i="2"/>
  <c r="B26" i="2" s="1"/>
  <c r="C20" i="2"/>
  <c r="F19" i="2"/>
  <c r="H19" i="2" s="1"/>
  <c r="D19" i="3" s="1"/>
  <c r="F19" i="3" s="1"/>
  <c r="H19" i="3" s="1"/>
  <c r="D19" i="4" s="1"/>
  <c r="F19" i="4" s="1"/>
  <c r="H19" i="4" s="1"/>
  <c r="D19" i="5" s="1"/>
  <c r="F19" i="5" s="1"/>
  <c r="H19" i="5" s="1"/>
  <c r="D19" i="6" s="1"/>
  <c r="F19" i="6" s="1"/>
  <c r="H19" i="6" s="1"/>
  <c r="G20" i="2"/>
  <c r="F26" i="2" s="1"/>
  <c r="H6" i="10" l="1"/>
  <c r="D6" i="11" s="1"/>
  <c r="F6" i="11" s="1"/>
  <c r="H6" i="11" s="1"/>
  <c r="D19" i="8"/>
  <c r="F19" i="8" s="1"/>
  <c r="H19" i="8" s="1"/>
  <c r="D19" i="9" s="1"/>
  <c r="F19" i="9" s="1"/>
  <c r="H19" i="9" s="1"/>
  <c r="D19" i="10" s="1"/>
  <c r="F19" i="10" s="1"/>
  <c r="H19" i="10" s="1"/>
  <c r="D19" i="11" s="1"/>
  <c r="F19" i="11" s="1"/>
  <c r="H19" i="11" s="1"/>
  <c r="D19" i="7"/>
  <c r="F19" i="7" s="1"/>
  <c r="H19" i="7" s="1"/>
  <c r="G30" i="2"/>
  <c r="C30" i="2"/>
  <c r="G12" i="1"/>
  <c r="G13" i="1" l="1"/>
  <c r="G8" i="1" l="1"/>
  <c r="G20" i="1" l="1"/>
  <c r="F26" i="1" s="1"/>
  <c r="G38" i="1"/>
  <c r="C38" i="1"/>
  <c r="I20" i="1"/>
  <c r="E20" i="1"/>
  <c r="B26" i="1" s="1"/>
  <c r="C20" i="1"/>
  <c r="F19" i="1"/>
  <c r="H19" i="1" s="1"/>
  <c r="F18" i="1"/>
  <c r="H18" i="1" s="1"/>
  <c r="D18" i="2" s="1"/>
  <c r="F17" i="1"/>
  <c r="H17" i="1" s="1"/>
  <c r="D17" i="2" s="1"/>
  <c r="F17" i="2" s="1"/>
  <c r="H17" i="2" s="1"/>
  <c r="D17" i="3" s="1"/>
  <c r="F17" i="3" s="1"/>
  <c r="H17" i="3" s="1"/>
  <c r="D17" i="4" s="1"/>
  <c r="F17" i="4" s="1"/>
  <c r="H17" i="4" s="1"/>
  <c r="D17" i="5" s="1"/>
  <c r="F17" i="5" s="1"/>
  <c r="H17" i="5" s="1"/>
  <c r="D17" i="6" s="1"/>
  <c r="F17" i="6" s="1"/>
  <c r="H17" i="6" s="1"/>
  <c r="D17" i="7" s="1"/>
  <c r="F17" i="7" s="1"/>
  <c r="H17" i="7" s="1"/>
  <c r="D17" i="8" s="1"/>
  <c r="F17" i="8" s="1"/>
  <c r="H17" i="8" s="1"/>
  <c r="D17" i="9" s="1"/>
  <c r="F17" i="9" s="1"/>
  <c r="H17" i="9" s="1"/>
  <c r="D17" i="10" s="1"/>
  <c r="F17" i="10" s="1"/>
  <c r="H17" i="10" s="1"/>
  <c r="D17" i="11" s="1"/>
  <c r="F17" i="11" s="1"/>
  <c r="H17" i="11" s="1"/>
  <c r="F16" i="1"/>
  <c r="H16" i="1" s="1"/>
  <c r="D16" i="2" s="1"/>
  <c r="F16" i="2" s="1"/>
  <c r="H16" i="2" s="1"/>
  <c r="D16" i="3" s="1"/>
  <c r="F16" i="3" s="1"/>
  <c r="H16" i="3" s="1"/>
  <c r="D16" i="4" s="1"/>
  <c r="F16" i="4" s="1"/>
  <c r="H16" i="4" s="1"/>
  <c r="D16" i="5" s="1"/>
  <c r="F16" i="5" s="1"/>
  <c r="H16" i="5" s="1"/>
  <c r="D16" i="6" s="1"/>
  <c r="F16" i="6" s="1"/>
  <c r="H16" i="6" s="1"/>
  <c r="D16" i="7" s="1"/>
  <c r="F16" i="7" s="1"/>
  <c r="H16" i="7" s="1"/>
  <c r="D16" i="8" s="1"/>
  <c r="F16" i="8" s="1"/>
  <c r="H16" i="8" s="1"/>
  <c r="D16" i="9" s="1"/>
  <c r="F16" i="9" s="1"/>
  <c r="H16" i="9" s="1"/>
  <c r="F16" i="10" s="1"/>
  <c r="H16" i="10" s="1"/>
  <c r="D16" i="11" s="1"/>
  <c r="F16" i="11" s="1"/>
  <c r="H16" i="11" s="1"/>
  <c r="F15" i="1"/>
  <c r="H15" i="1" s="1"/>
  <c r="D15" i="2" s="1"/>
  <c r="F15" i="2" s="1"/>
  <c r="H15" i="2" s="1"/>
  <c r="D15" i="3" s="1"/>
  <c r="F15" i="3" s="1"/>
  <c r="H15" i="3" s="1"/>
  <c r="D15" i="4" s="1"/>
  <c r="F15" i="4" s="1"/>
  <c r="H15" i="4" s="1"/>
  <c r="D15" i="5" s="1"/>
  <c r="F15" i="5" s="1"/>
  <c r="H15" i="5" s="1"/>
  <c r="D15" i="6" s="1"/>
  <c r="F15" i="6" s="1"/>
  <c r="H15" i="6" s="1"/>
  <c r="D15" i="7" s="1"/>
  <c r="F15" i="7" s="1"/>
  <c r="H15" i="7" s="1"/>
  <c r="D15" i="8" s="1"/>
  <c r="F15" i="8" s="1"/>
  <c r="H15" i="8" s="1"/>
  <c r="D15" i="9" s="1"/>
  <c r="F15" i="9" s="1"/>
  <c r="H15" i="9" s="1"/>
  <c r="D15" i="10" s="1"/>
  <c r="F15" i="10" s="1"/>
  <c r="H15" i="10" s="1"/>
  <c r="D15" i="11" s="1"/>
  <c r="F15" i="11" s="1"/>
  <c r="H15" i="11" s="1"/>
  <c r="F14" i="1"/>
  <c r="H14" i="1" s="1"/>
  <c r="D14" i="2" s="1"/>
  <c r="F14" i="2" s="1"/>
  <c r="H14" i="2" s="1"/>
  <c r="D14" i="3" s="1"/>
  <c r="F14" i="3" s="1"/>
  <c r="H14" i="3" s="1"/>
  <c r="D14" i="4" s="1"/>
  <c r="F14" i="4" s="1"/>
  <c r="H14" i="4" s="1"/>
  <c r="D14" i="5" s="1"/>
  <c r="F14" i="5" s="1"/>
  <c r="H14" i="5" s="1"/>
  <c r="D14" i="6" s="1"/>
  <c r="F14" i="6" s="1"/>
  <c r="H14" i="6" s="1"/>
  <c r="D14" i="7" s="1"/>
  <c r="F14" i="7" s="1"/>
  <c r="H14" i="7" s="1"/>
  <c r="D14" i="8" s="1"/>
  <c r="F14" i="8" s="1"/>
  <c r="H14" i="8" s="1"/>
  <c r="D14" i="9" s="1"/>
  <c r="F14" i="9" s="1"/>
  <c r="H14" i="9" s="1"/>
  <c r="D14" i="10" s="1"/>
  <c r="F14" i="10" s="1"/>
  <c r="H14" i="10" s="1"/>
  <c r="D14" i="11" s="1"/>
  <c r="F14" i="11" s="1"/>
  <c r="H14" i="11" s="1"/>
  <c r="F13" i="1"/>
  <c r="H13" i="1" s="1"/>
  <c r="D13" i="2" s="1"/>
  <c r="F13" i="2" s="1"/>
  <c r="H13" i="2" s="1"/>
  <c r="D13" i="3" s="1"/>
  <c r="F13" i="3" s="1"/>
  <c r="H13" i="3" s="1"/>
  <c r="D13" i="4" s="1"/>
  <c r="F13" i="4" s="1"/>
  <c r="H13" i="4" s="1"/>
  <c r="D13" i="5" s="1"/>
  <c r="F13" i="5" s="1"/>
  <c r="H13" i="5" s="1"/>
  <c r="D13" i="6" s="1"/>
  <c r="F13" i="6" s="1"/>
  <c r="H13" i="6" s="1"/>
  <c r="D13" i="7" s="1"/>
  <c r="F13" i="7" s="1"/>
  <c r="H13" i="7" s="1"/>
  <c r="D13" i="8" s="1"/>
  <c r="F13" i="8" s="1"/>
  <c r="H13" i="8" s="1"/>
  <c r="D13" i="9" s="1"/>
  <c r="F13" i="9" s="1"/>
  <c r="H13" i="9" s="1"/>
  <c r="D13" i="10" s="1"/>
  <c r="F13" i="10" s="1"/>
  <c r="H13" i="10" s="1"/>
  <c r="D13" i="11" s="1"/>
  <c r="F12" i="1"/>
  <c r="H12" i="1" s="1"/>
  <c r="D12" i="2" s="1"/>
  <c r="F12" i="2" s="1"/>
  <c r="H12" i="2" s="1"/>
  <c r="D12" i="3" s="1"/>
  <c r="F12" i="3" s="1"/>
  <c r="H12" i="3" s="1"/>
  <c r="D12" i="4" s="1"/>
  <c r="F12" i="4" s="1"/>
  <c r="H12" i="4" s="1"/>
  <c r="D12" i="5" s="1"/>
  <c r="F12" i="5" s="1"/>
  <c r="H12" i="5" s="1"/>
  <c r="D12" i="6" s="1"/>
  <c r="F12" i="6" s="1"/>
  <c r="H12" i="6" s="1"/>
  <c r="D12" i="7" s="1"/>
  <c r="F12" i="7" s="1"/>
  <c r="H12" i="7" s="1"/>
  <c r="D12" i="8" s="1"/>
  <c r="F12" i="8" s="1"/>
  <c r="H12" i="8" s="1"/>
  <c r="D12" i="9" s="1"/>
  <c r="F12" i="9" s="1"/>
  <c r="H12" i="9" s="1"/>
  <c r="D12" i="10" s="1"/>
  <c r="F12" i="10" s="1"/>
  <c r="H12" i="10" s="1"/>
  <c r="D12" i="11" s="1"/>
  <c r="F12" i="11" s="1"/>
  <c r="H12" i="11" s="1"/>
  <c r="F11" i="1"/>
  <c r="H11" i="1" s="1"/>
  <c r="D11" i="2" s="1"/>
  <c r="F11" i="2" s="1"/>
  <c r="H11" i="2" s="1"/>
  <c r="D11" i="3" s="1"/>
  <c r="F11" i="3" s="1"/>
  <c r="H11" i="3" s="1"/>
  <c r="D11" i="4" s="1"/>
  <c r="F11" i="4" s="1"/>
  <c r="H11" i="4" s="1"/>
  <c r="D11" i="5" s="1"/>
  <c r="F11" i="5" s="1"/>
  <c r="H11" i="5" s="1"/>
  <c r="D11" i="6" s="1"/>
  <c r="F11" i="6" s="1"/>
  <c r="H11" i="6" s="1"/>
  <c r="D11" i="7" s="1"/>
  <c r="F11" i="7" s="1"/>
  <c r="H11" i="7" s="1"/>
  <c r="D11" i="8" s="1"/>
  <c r="F11" i="8" s="1"/>
  <c r="H11" i="8" s="1"/>
  <c r="D11" i="9" s="1"/>
  <c r="F11" i="9" s="1"/>
  <c r="H11" i="9" s="1"/>
  <c r="D11" i="10" s="1"/>
  <c r="F11" i="10" s="1"/>
  <c r="H11" i="10" s="1"/>
  <c r="D11" i="11" s="1"/>
  <c r="F11" i="11" s="1"/>
  <c r="H11" i="11" s="1"/>
  <c r="F10" i="1"/>
  <c r="H10" i="1" s="1"/>
  <c r="D10" i="2" s="1"/>
  <c r="F10" i="2" s="1"/>
  <c r="H10" i="2" s="1"/>
  <c r="D10" i="3" s="1"/>
  <c r="F10" i="3" s="1"/>
  <c r="H10" i="3" s="1"/>
  <c r="D10" i="4" s="1"/>
  <c r="F10" i="4" s="1"/>
  <c r="H10" i="4" s="1"/>
  <c r="D10" i="5" s="1"/>
  <c r="F10" i="5" s="1"/>
  <c r="H10" i="5" s="1"/>
  <c r="D10" i="6" s="1"/>
  <c r="F10" i="6" s="1"/>
  <c r="H10" i="6" s="1"/>
  <c r="D10" i="7" s="1"/>
  <c r="F10" i="7" s="1"/>
  <c r="H10" i="7" s="1"/>
  <c r="D10" i="8" s="1"/>
  <c r="F10" i="8" s="1"/>
  <c r="H10" i="8" s="1"/>
  <c r="D10" i="9" s="1"/>
  <c r="F10" i="9" s="1"/>
  <c r="H10" i="9" s="1"/>
  <c r="D10" i="10" s="1"/>
  <c r="F10" i="10" s="1"/>
  <c r="H10" i="10" s="1"/>
  <c r="D10" i="11" s="1"/>
  <c r="F10" i="11" s="1"/>
  <c r="H10" i="11" s="1"/>
  <c r="F9" i="1"/>
  <c r="H9" i="1" s="1"/>
  <c r="D9" i="2" s="1"/>
  <c r="F9" i="2" s="1"/>
  <c r="H9" i="2" s="1"/>
  <c r="D9" i="3" s="1"/>
  <c r="F9" i="3" s="1"/>
  <c r="H9" i="3" s="1"/>
  <c r="D9" i="4" s="1"/>
  <c r="F9" i="4" s="1"/>
  <c r="H9" i="4" s="1"/>
  <c r="D9" i="5" s="1"/>
  <c r="F9" i="5" s="1"/>
  <c r="H9" i="5" s="1"/>
  <c r="D9" i="6" s="1"/>
  <c r="F9" i="6" s="1"/>
  <c r="H9" i="6" s="1"/>
  <c r="D9" i="7" s="1"/>
  <c r="F9" i="7" s="1"/>
  <c r="H9" i="7" s="1"/>
  <c r="D9" i="8" s="1"/>
  <c r="F9" i="8" s="1"/>
  <c r="H9" i="8" s="1"/>
  <c r="D9" i="9" s="1"/>
  <c r="F9" i="9" s="1"/>
  <c r="H9" i="9" s="1"/>
  <c r="D9" i="10" s="1"/>
  <c r="F9" i="10" s="1"/>
  <c r="H9" i="10" s="1"/>
  <c r="D9" i="11" s="1"/>
  <c r="F9" i="11" s="1"/>
  <c r="H9" i="11" s="1"/>
  <c r="F8" i="1"/>
  <c r="H8" i="1" s="1"/>
  <c r="D8" i="2" s="1"/>
  <c r="F8" i="2" s="1"/>
  <c r="H8" i="2" s="1"/>
  <c r="D8" i="3" s="1"/>
  <c r="F8" i="3" s="1"/>
  <c r="H8" i="3" s="1"/>
  <c r="D8" i="4" s="1"/>
  <c r="F8" i="4" s="1"/>
  <c r="H8" i="4" s="1"/>
  <c r="D8" i="5" s="1"/>
  <c r="F8" i="5" s="1"/>
  <c r="H8" i="5" s="1"/>
  <c r="D8" i="6" s="1"/>
  <c r="F8" i="6" s="1"/>
  <c r="H8" i="6" s="1"/>
  <c r="D8" i="7" s="1"/>
  <c r="F8" i="7" s="1"/>
  <c r="H8" i="7" s="1"/>
  <c r="D8" i="8" s="1"/>
  <c r="F8" i="8" s="1"/>
  <c r="H8" i="8" s="1"/>
  <c r="D8" i="9" s="1"/>
  <c r="F8" i="9" s="1"/>
  <c r="H8" i="9" s="1"/>
  <c r="D8" i="10" s="1"/>
  <c r="F8" i="10" s="1"/>
  <c r="H8" i="10" s="1"/>
  <c r="D8" i="11" s="1"/>
  <c r="F8" i="11" s="1"/>
  <c r="H8" i="11" s="1"/>
  <c r="F7" i="1"/>
  <c r="H7" i="1" s="1"/>
  <c r="D7" i="2" s="1"/>
  <c r="F7" i="2" s="1"/>
  <c r="H7" i="2" s="1"/>
  <c r="D7" i="3" s="1"/>
  <c r="F7" i="3" s="1"/>
  <c r="H7" i="3" s="1"/>
  <c r="D7" i="4" s="1"/>
  <c r="F7" i="4" s="1"/>
  <c r="D20" i="1"/>
  <c r="F13" i="11" l="1"/>
  <c r="H7" i="4"/>
  <c r="F18" i="2"/>
  <c r="F6" i="1"/>
  <c r="F20" i="1" s="1"/>
  <c r="G30" i="1"/>
  <c r="C30" i="1"/>
  <c r="F38" i="1"/>
  <c r="H38" i="1" s="1"/>
  <c r="F27" i="2" s="1"/>
  <c r="F38" i="2" s="1"/>
  <c r="H38" i="2" s="1"/>
  <c r="F27" i="3" s="1"/>
  <c r="F38" i="3" s="1"/>
  <c r="H38" i="3" s="1"/>
  <c r="F27" i="4" s="1"/>
  <c r="F38" i="4" s="1"/>
  <c r="H38" i="4" s="1"/>
  <c r="F27" i="5" s="1"/>
  <c r="F38" i="5" s="1"/>
  <c r="H38" i="5" s="1"/>
  <c r="F27" i="6" s="1"/>
  <c r="F38" i="6" s="1"/>
  <c r="H38" i="6" s="1"/>
  <c r="F27" i="7" s="1"/>
  <c r="F38" i="7" s="1"/>
  <c r="H38" i="7" s="1"/>
  <c r="F27" i="8" s="1"/>
  <c r="F38" i="8" s="1"/>
  <c r="H38" i="8" s="1"/>
  <c r="F27" i="9" s="1"/>
  <c r="F38" i="9" s="1"/>
  <c r="H38" i="9" s="1"/>
  <c r="F27" i="10" s="1"/>
  <c r="F38" i="10" s="1"/>
  <c r="H38" i="10" s="1"/>
  <c r="F27" i="11" s="1"/>
  <c r="F38" i="11" s="1"/>
  <c r="H38" i="11" s="1"/>
  <c r="B28" i="1"/>
  <c r="B38" i="1" s="1"/>
  <c r="D38" i="1" s="1"/>
  <c r="B27" i="2" s="1"/>
  <c r="B38" i="2" s="1"/>
  <c r="D38" i="2" s="1"/>
  <c r="B27" i="3" s="1"/>
  <c r="B38" i="3" s="1"/>
  <c r="D38" i="3" s="1"/>
  <c r="B27" i="4" s="1"/>
  <c r="B38" i="4" s="1"/>
  <c r="D38" i="4" s="1"/>
  <c r="B27" i="5" s="1"/>
  <c r="B38" i="5" s="1"/>
  <c r="D38" i="5" s="1"/>
  <c r="B27" i="6" s="1"/>
  <c r="B38" i="6" s="1"/>
  <c r="D38" i="6" s="1"/>
  <c r="B27" i="7" s="1"/>
  <c r="B38" i="7" s="1"/>
  <c r="D38" i="7" s="1"/>
  <c r="H13" i="11" l="1"/>
  <c r="D7" i="5"/>
  <c r="F7" i="5" s="1"/>
  <c r="H18" i="2"/>
  <c r="H6" i="1"/>
  <c r="H20" i="1" l="1"/>
  <c r="D6" i="2"/>
  <c r="D18" i="3"/>
  <c r="F18" i="3" s="1"/>
  <c r="H18" i="3" s="1"/>
  <c r="D18" i="4" s="1"/>
  <c r="F18" i="4" s="1"/>
  <c r="H7" i="5"/>
  <c r="H18" i="4" l="1"/>
  <c r="F20" i="4"/>
  <c r="F6" i="2"/>
  <c r="D20" i="2"/>
  <c r="D7" i="6"/>
  <c r="F7" i="6" l="1"/>
  <c r="H6" i="2"/>
  <c r="F20" i="2"/>
  <c r="D18" i="5"/>
  <c r="F18" i="5" s="1"/>
  <c r="H20" i="4"/>
  <c r="D20" i="5" s="1"/>
  <c r="H18" i="5" l="1"/>
  <c r="F20" i="5"/>
  <c r="D6" i="3"/>
  <c r="F6" i="3" s="1"/>
  <c r="H20" i="2"/>
  <c r="D20" i="3" s="1"/>
  <c r="H7" i="6"/>
  <c r="D7" i="7" l="1"/>
  <c r="F20" i="3"/>
  <c r="H6" i="3"/>
  <c r="H20" i="3" s="1"/>
  <c r="D20" i="4" s="1"/>
  <c r="D18" i="6"/>
  <c r="H20" i="5"/>
  <c r="H21" i="5" s="1"/>
  <c r="F18" i="6" l="1"/>
  <c r="D20" i="6"/>
  <c r="F7" i="7"/>
  <c r="H7" i="7" l="1"/>
  <c r="H18" i="6"/>
  <c r="H20" i="6" s="1"/>
  <c r="H21" i="6" s="1"/>
  <c r="F20" i="6"/>
  <c r="D18" i="7" l="1"/>
  <c r="D7" i="8"/>
  <c r="F7" i="8" l="1"/>
  <c r="F18" i="7"/>
  <c r="D20" i="7"/>
  <c r="H18" i="7" l="1"/>
  <c r="F20" i="7"/>
  <c r="H7" i="8"/>
  <c r="D7" i="9" l="1"/>
  <c r="D18" i="8"/>
  <c r="H20" i="7"/>
  <c r="F18" i="8" l="1"/>
  <c r="D20" i="8"/>
  <c r="F7" i="9"/>
  <c r="H7" i="9" l="1"/>
  <c r="D7" i="10" s="1"/>
  <c r="H18" i="8"/>
  <c r="F20" i="8"/>
  <c r="F7" i="10" l="1"/>
  <c r="D18" i="9"/>
  <c r="H20" i="8"/>
  <c r="H7" i="10" l="1"/>
  <c r="D7" i="11" s="1"/>
  <c r="F18" i="9"/>
  <c r="D20" i="9"/>
  <c r="F7" i="11" l="1"/>
  <c r="H18" i="9"/>
  <c r="F20" i="9"/>
  <c r="H7" i="11" l="1"/>
  <c r="H20" i="9"/>
  <c r="H21" i="9" s="1"/>
  <c r="F18" i="10" l="1"/>
  <c r="D20" i="10"/>
  <c r="H18" i="10" l="1"/>
  <c r="F20" i="10"/>
  <c r="H20" i="10" l="1"/>
  <c r="H21" i="10" s="1"/>
  <c r="D18" i="11"/>
  <c r="F18" i="11" l="1"/>
  <c r="D20" i="11"/>
  <c r="H18" i="11" l="1"/>
  <c r="H20" i="11" s="1"/>
  <c r="H21" i="11" s="1"/>
  <c r="F20" i="11"/>
</calcChain>
</file>

<file path=xl/sharedStrings.xml><?xml version="1.0" encoding="utf-8"?>
<sst xmlns="http://schemas.openxmlformats.org/spreadsheetml/2006/main" count="836" uniqueCount="99">
  <si>
    <t xml:space="preserve">RENT STATEMENT </t>
  </si>
  <si>
    <t>FOR THE MONTH OF FEBRUARY 2021</t>
  </si>
  <si>
    <t>NAME</t>
  </si>
  <si>
    <t>NO</t>
  </si>
  <si>
    <t>DEPOSIT</t>
  </si>
  <si>
    <t>B/F</t>
  </si>
  <si>
    <t>RENT</t>
  </si>
  <si>
    <t>DUE BILL</t>
  </si>
  <si>
    <t>PAID</t>
  </si>
  <si>
    <t>BAL</t>
  </si>
  <si>
    <t>ELECTRICITY</t>
  </si>
  <si>
    <t>B1</t>
  </si>
  <si>
    <t>B2</t>
  </si>
  <si>
    <t>B3</t>
  </si>
  <si>
    <t>VACCANT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</si>
  <si>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</si>
  <si>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</si>
  <si>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</si>
  <si>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</si>
  <si>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</si>
  <si>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</si>
  <si>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</si>
  <si>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</si>
  <si>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</si>
  <si>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</si>
  <si>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</si>
  <si>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TOTAL</t>
  </si>
  <si>
    <t>SUMMARY</t>
  </si>
  <si>
    <t>EXPECTED</t>
  </si>
  <si>
    <t xml:space="preserve">DETAILS </t>
  </si>
  <si>
    <t xml:space="preserve">CR </t>
  </si>
  <si>
    <t>DR</t>
  </si>
  <si>
    <t>BL</t>
  </si>
  <si>
    <t>FEBRUARY</t>
  </si>
  <si>
    <t>BF</t>
  </si>
  <si>
    <t>.</t>
  </si>
  <si>
    <t>COMM</t>
  </si>
  <si>
    <t>PAYMENTS</t>
  </si>
  <si>
    <t xml:space="preserve"> </t>
  </si>
  <si>
    <t>LETTING FEE</t>
  </si>
  <si>
    <t>PREPARED BY</t>
  </si>
  <si>
    <t>APPROVED BY</t>
  </si>
  <si>
    <t xml:space="preserve">RECEIVED  BY </t>
  </si>
  <si>
    <t>FLORENCE</t>
  </si>
  <si>
    <t>GRACE</t>
  </si>
  <si>
    <t>JONATHAN</t>
  </si>
  <si>
    <t>MIRIAMBE</t>
  </si>
  <si>
    <t>PATRICK SALANO</t>
  </si>
  <si>
    <t>KEN MUMYAKA</t>
  </si>
  <si>
    <t>DAVID KINUTHIA</t>
  </si>
  <si>
    <t>LL</t>
  </si>
  <si>
    <t>GEOFREY OLERI</t>
  </si>
  <si>
    <t>BERNARD OBATI</t>
  </si>
  <si>
    <t>NAMELESS</t>
  </si>
  <si>
    <t>ROSEBELL ACHIENG</t>
  </si>
  <si>
    <t>ENOCK NYAGWESO</t>
  </si>
  <si>
    <t>FOR THE MONTH OF MARCH 2021</t>
  </si>
  <si>
    <t>MARCH</t>
  </si>
  <si>
    <t>SERAH WANGARI</t>
  </si>
  <si>
    <t>PAID ON3/3</t>
  </si>
  <si>
    <t>IAN ABABU</t>
  </si>
  <si>
    <t>JOHN MATHYA</t>
  </si>
  <si>
    <t>FOR THE MONTH OF APRIL 2021</t>
  </si>
  <si>
    <t>APRIL</t>
  </si>
  <si>
    <t>PAID ON  29/3</t>
  </si>
  <si>
    <t>PETER NDEGWA</t>
  </si>
  <si>
    <t>PAID ON 21/4</t>
  </si>
  <si>
    <t>FOR THE MONTH OF MAY 2021</t>
  </si>
  <si>
    <t>MAY</t>
  </si>
  <si>
    <t>FOR THE MONTH OF JUNE 2021</t>
  </si>
  <si>
    <t>JUNE</t>
  </si>
  <si>
    <t>PAID ON 26/5</t>
  </si>
  <si>
    <t>JULY</t>
  </si>
  <si>
    <t>FOR THE MONTH OF JULY 2021</t>
  </si>
  <si>
    <t>PAID ON 5/7</t>
  </si>
  <si>
    <t>HSE 6 DOOR REPAIR</t>
  </si>
  <si>
    <t>PAID ON 29/7</t>
  </si>
  <si>
    <t>AUGUST</t>
  </si>
  <si>
    <t>FOR THE MONTH OF AUGUST 2021</t>
  </si>
  <si>
    <t>LOAN</t>
  </si>
  <si>
    <t>PAID ON 13/8</t>
  </si>
  <si>
    <t>SEPTEMBER</t>
  </si>
  <si>
    <t>FOR THE MONTH OF SEPTEMBER 2021</t>
  </si>
  <si>
    <t>PAID ON 14/9</t>
  </si>
  <si>
    <t>FOR THE MONTH OF OCTOBER 2021</t>
  </si>
  <si>
    <t>OCTOBER</t>
  </si>
  <si>
    <t>DAVID NO.13 EVICTED</t>
  </si>
  <si>
    <t>ENOCK NO.11 EVICTED</t>
  </si>
  <si>
    <t>EVICTED</t>
  </si>
  <si>
    <t>PAID ON 12/10</t>
  </si>
  <si>
    <t>FOR THE MONTH OF NOVEMBER 2021</t>
  </si>
  <si>
    <t>NOV</t>
  </si>
  <si>
    <t>NEW</t>
  </si>
  <si>
    <t>10400 TO BE DEDUCTED 2000 EVERY MONTH</t>
  </si>
  <si>
    <t>ARREARS</t>
  </si>
  <si>
    <t>PAID NOV</t>
  </si>
  <si>
    <t>PAID ON 10/11</t>
  </si>
  <si>
    <t>BENSON WAMBUA KALELI</t>
  </si>
  <si>
    <t>FOR THE MONTH OF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</si>
</sst>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#,##0.00;\-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Times New Roman"/>
      <family val="1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1" xfId="0" applyFont="1" applyBorder="1" applyAlignment="1">
      <alignment horizontal="right"/>
    </xf>
    <xf numFmtId="164" fontId="9" fillId="0" borderId="1" xfId="1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164" fontId="10" fillId="0" borderId="1" xfId="1" applyNumberFormat="1" applyFont="1" applyBorder="1" applyAlignment="1">
      <alignment horizontal="right"/>
    </xf>
    <xf numFmtId="0" fontId="0" fillId="0" borderId="1" xfId="0" applyBorder="1"/>
    <xf numFmtId="0" fontId="8" fillId="0" borderId="1" xfId="0" applyFont="1" applyBorder="1"/>
    <xf numFmtId="43" fontId="11" fillId="0" borderId="1" xfId="1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4" fillId="0" borderId="1" xfId="0" applyFont="1" applyBorder="1"/>
    <xf numFmtId="164" fontId="14" fillId="0" borderId="2" xfId="0" applyNumberFormat="1" applyFont="1" applyBorder="1" applyAlignment="1">
      <alignment horizontal="right"/>
    </xf>
    <xf numFmtId="164" fontId="0" fillId="0" borderId="0" xfId="0" applyNumberFormat="1"/>
    <xf numFmtId="49" fontId="15" fillId="0" borderId="0" xfId="1" applyNumberFormat="1" applyFont="1" applyBorder="1" applyAlignment="1">
      <alignment horizontal="right"/>
    </xf>
    <xf numFmtId="49" fontId="15" fillId="0" borderId="0" xfId="0" applyNumberFormat="1" applyFont="1" applyBorder="1" applyAlignment="1">
      <alignment horizontal="right"/>
    </xf>
    <xf numFmtId="0" fontId="16" fillId="0" borderId="0" xfId="0" applyFont="1" applyBorder="1"/>
    <xf numFmtId="4" fontId="16" fillId="0" borderId="0" xfId="0" applyNumberFormat="1" applyFont="1" applyBorder="1"/>
    <xf numFmtId="165" fontId="15" fillId="0" borderId="0" xfId="0" applyNumberFormat="1" applyFont="1" applyBorder="1"/>
    <xf numFmtId="164" fontId="4" fillId="0" borderId="0" xfId="0" applyNumberFormat="1" applyFont="1"/>
    <xf numFmtId="0" fontId="16" fillId="0" borderId="0" xfId="0" applyFont="1"/>
    <xf numFmtId="0" fontId="16" fillId="0" borderId="3" xfId="0" applyFont="1" applyBorder="1"/>
    <xf numFmtId="0" fontId="16" fillId="0" borderId="1" xfId="0" applyFont="1" applyBorder="1"/>
    <xf numFmtId="3" fontId="4" fillId="0" borderId="1" xfId="0" applyNumberFormat="1" applyFont="1" applyBorder="1"/>
    <xf numFmtId="9" fontId="4" fillId="0" borderId="1" xfId="0" applyNumberFormat="1" applyFont="1" applyBorder="1"/>
    <xf numFmtId="14" fontId="4" fillId="0" borderId="1" xfId="0" applyNumberFormat="1" applyFont="1" applyBorder="1"/>
    <xf numFmtId="16" fontId="4" fillId="0" borderId="1" xfId="0" applyNumberFormat="1" applyFont="1" applyBorder="1"/>
    <xf numFmtId="164" fontId="4" fillId="0" borderId="1" xfId="0" applyNumberFormat="1" applyFont="1" applyBorder="1"/>
    <xf numFmtId="3" fontId="4" fillId="0" borderId="0" xfId="0" applyNumberFormat="1" applyFont="1"/>
    <xf numFmtId="3" fontId="16" fillId="0" borderId="1" xfId="0" applyNumberFormat="1" applyFont="1" applyBorder="1"/>
    <xf numFmtId="43" fontId="9" fillId="0" borderId="0" xfId="1" applyFont="1" applyFill="1" applyBorder="1"/>
    <xf numFmtId="0" fontId="9" fillId="0" borderId="0" xfId="0" applyFont="1" applyBorder="1"/>
    <xf numFmtId="164" fontId="9" fillId="0" borderId="0" xfId="0" applyNumberFormat="1" applyFont="1" applyBorder="1"/>
    <xf numFmtId="3" fontId="0" fillId="0" borderId="0" xfId="0" applyNumberFormat="1"/>
    <xf numFmtId="0" fontId="12" fillId="0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2" xfId="0" applyFont="1" applyBorder="1"/>
    <xf numFmtId="0" fontId="17" fillId="0" borderId="1" xfId="0" applyFont="1" applyBorder="1" applyAlignment="1">
      <alignment horizontal="right"/>
    </xf>
    <xf numFmtId="164" fontId="18" fillId="0" borderId="0" xfId="0" applyNumberFormat="1" applyFont="1"/>
    <xf numFmtId="0" fontId="18" fillId="0" borderId="0" xfId="0" applyFont="1"/>
    <xf numFmtId="3" fontId="18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10" workbookViewId="0">
      <selection activeCell="J23" sqref="J23"/>
    </sheetView>
  </sheetViews>
  <sheetFormatPr defaultRowHeight="15" x14ac:dyDescent="0.25"/>
  <cols>
    <col min="1" max="1" width="15.710937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1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/>
      <c r="B6" s="13" t="s">
        <v>11</v>
      </c>
      <c r="C6" s="14"/>
      <c r="D6" s="15"/>
      <c r="E6" s="16"/>
      <c r="F6" s="16">
        <f>C6+D6+E6</f>
        <v>0</v>
      </c>
      <c r="G6" s="16"/>
      <c r="H6" s="17">
        <f>F6-G6</f>
        <v>0</v>
      </c>
      <c r="I6" s="15"/>
    </row>
    <row r="7" spans="1:9" x14ac:dyDescent="0.25">
      <c r="B7" s="13" t="s">
        <v>12</v>
      </c>
      <c r="C7" s="14"/>
      <c r="D7" s="15"/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/>
      <c r="E8" s="18">
        <v>5000</v>
      </c>
      <c r="F8" s="16">
        <f t="shared" si="0"/>
        <v>5000</v>
      </c>
      <c r="G8" s="19">
        <f>3000</f>
        <v>3000</v>
      </c>
      <c r="H8" s="17">
        <f t="shared" si="1"/>
        <v>2000</v>
      </c>
      <c r="I8" s="15"/>
    </row>
    <row r="9" spans="1:9" x14ac:dyDescent="0.25">
      <c r="A9" s="20" t="s">
        <v>50</v>
      </c>
      <c r="B9" s="13" t="s">
        <v>15</v>
      </c>
      <c r="C9" s="14"/>
      <c r="D9" s="15"/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/>
      <c r="E10" s="18">
        <v>2200</v>
      </c>
      <c r="F10" s="16">
        <f>C10+D10+E10</f>
        <v>2200</v>
      </c>
      <c r="G10" s="16"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/>
      <c r="E11" s="18">
        <v>2200</v>
      </c>
      <c r="F11" s="16">
        <f>C11+D11+E11</f>
        <v>2200</v>
      </c>
      <c r="G11" s="16"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/>
      <c r="E12" s="18">
        <v>4000</v>
      </c>
      <c r="F12" s="16">
        <f>C12+D12+E12</f>
        <v>4000</v>
      </c>
      <c r="G12" s="16">
        <f>2400+1000</f>
        <v>3400</v>
      </c>
      <c r="H12" s="17">
        <f t="shared" si="1"/>
        <v>600</v>
      </c>
      <c r="I12" s="15"/>
    </row>
    <row r="13" spans="1:9" x14ac:dyDescent="0.25">
      <c r="A13" s="21" t="s">
        <v>51</v>
      </c>
      <c r="B13" s="13" t="s">
        <v>19</v>
      </c>
      <c r="C13" s="14"/>
      <c r="D13" s="15"/>
      <c r="E13" s="18">
        <v>2500</v>
      </c>
      <c r="F13" s="16">
        <f>C13+D13+E13</f>
        <v>2500</v>
      </c>
      <c r="G13" s="16">
        <f>2500</f>
        <v>2500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/>
      <c r="E14" s="18">
        <v>2000</v>
      </c>
      <c r="F14" s="16">
        <f t="shared" si="0"/>
        <v>2000</v>
      </c>
      <c r="G14" s="16">
        <v>2000</v>
      </c>
      <c r="H14" s="17">
        <f t="shared" si="1"/>
        <v>0</v>
      </c>
      <c r="I14" s="15"/>
    </row>
    <row r="15" spans="1:9" x14ac:dyDescent="0.25">
      <c r="A15" s="22" t="s">
        <v>53</v>
      </c>
      <c r="B15" s="13" t="s">
        <v>21</v>
      </c>
      <c r="C15" s="14"/>
      <c r="D15" s="15"/>
      <c r="E15" s="18">
        <v>2000</v>
      </c>
      <c r="F15" s="16">
        <f t="shared" si="0"/>
        <v>2000</v>
      </c>
      <c r="G15" s="16"/>
      <c r="H15" s="17">
        <f t="shared" si="1"/>
        <v>2000</v>
      </c>
      <c r="I15" s="15"/>
    </row>
    <row r="16" spans="1:9" x14ac:dyDescent="0.25">
      <c r="A16" s="23" t="s">
        <v>55</v>
      </c>
      <c r="B16" s="13" t="s">
        <v>22</v>
      </c>
      <c r="C16" s="14"/>
      <c r="D16" s="15"/>
      <c r="E16" s="18">
        <v>2000</v>
      </c>
      <c r="F16" s="16">
        <f t="shared" si="0"/>
        <v>2000</v>
      </c>
      <c r="G16" s="16">
        <v>2000</v>
      </c>
      <c r="H16" s="17">
        <f t="shared" si="1"/>
        <v>0</v>
      </c>
      <c r="I16" s="15"/>
    </row>
    <row r="17" spans="1:9" x14ac:dyDescent="0.25">
      <c r="A17" s="12" t="s">
        <v>14</v>
      </c>
      <c r="B17" s="13" t="s">
        <v>23</v>
      </c>
      <c r="C17" s="14"/>
      <c r="D17" s="15"/>
      <c r="E17" s="18"/>
      <c r="F17" s="16">
        <f t="shared" si="0"/>
        <v>0</v>
      </c>
      <c r="G17" s="16"/>
      <c r="H17" s="17">
        <f t="shared" si="1"/>
        <v>0</v>
      </c>
      <c r="I17" s="15"/>
    </row>
    <row r="18" spans="1:9" x14ac:dyDescent="0.25">
      <c r="A18" s="24" t="s">
        <v>49</v>
      </c>
      <c r="B18" s="13" t="s">
        <v>24</v>
      </c>
      <c r="C18" s="14"/>
      <c r="D18" s="15"/>
      <c r="E18" s="18">
        <v>2000</v>
      </c>
      <c r="F18" s="16">
        <f t="shared" si="0"/>
        <v>2000</v>
      </c>
      <c r="G18" s="16">
        <v>2000</v>
      </c>
      <c r="H18" s="17">
        <f t="shared" si="1"/>
        <v>0</v>
      </c>
      <c r="I18" s="15"/>
    </row>
    <row r="19" spans="1:9" x14ac:dyDescent="0.25">
      <c r="A19" s="19" t="s">
        <v>14</v>
      </c>
      <c r="B19" s="13" t="s">
        <v>25</v>
      </c>
      <c r="C19" s="14"/>
      <c r="D19" s="15"/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9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0</v>
      </c>
      <c r="E20" s="27">
        <f t="shared" si="2"/>
        <v>23900</v>
      </c>
      <c r="F20" s="16">
        <f t="shared" si="2"/>
        <v>23900</v>
      </c>
      <c r="G20" s="16">
        <f>SUM(G6:G19)</f>
        <v>19300</v>
      </c>
      <c r="H20" s="17">
        <f>SUM(H6:H19)</f>
        <v>4600</v>
      </c>
      <c r="I20" s="15">
        <f t="shared" si="2"/>
        <v>0</v>
      </c>
    </row>
    <row r="21" spans="1:9" x14ac:dyDescent="0.25">
      <c r="G21" s="16"/>
      <c r="H21" s="28"/>
      <c r="I21" s="3"/>
    </row>
    <row r="22" spans="1:9" x14ac:dyDescent="0.25">
      <c r="G22" s="16"/>
    </row>
    <row r="23" spans="1:9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9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9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9" x14ac:dyDescent="0.25">
      <c r="A26" s="26" t="s">
        <v>33</v>
      </c>
      <c r="B26" s="38">
        <f>E20</f>
        <v>23900</v>
      </c>
      <c r="C26" s="26"/>
      <c r="D26" s="26"/>
      <c r="E26" s="26" t="s">
        <v>33</v>
      </c>
      <c r="F26" s="38">
        <f>G20</f>
        <v>19300</v>
      </c>
      <c r="G26" s="26"/>
      <c r="H26" s="26"/>
      <c r="I26" s="34"/>
    </row>
    <row r="27" spans="1:9" x14ac:dyDescent="0.25">
      <c r="A27" s="26" t="s">
        <v>34</v>
      </c>
      <c r="B27" s="38"/>
      <c r="C27" s="26"/>
      <c r="D27" s="26"/>
      <c r="E27" s="26" t="s">
        <v>34</v>
      </c>
      <c r="F27" s="38"/>
      <c r="G27" s="26"/>
      <c r="H27" s="26"/>
      <c r="I27" s="34"/>
    </row>
    <row r="28" spans="1:9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9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</row>
    <row r="30" spans="1:9" x14ac:dyDescent="0.25">
      <c r="A30" s="26" t="s">
        <v>36</v>
      </c>
      <c r="B30" s="39">
        <v>0.1</v>
      </c>
      <c r="C30" s="38">
        <f>B30*B26</f>
        <v>2390</v>
      </c>
      <c r="D30" s="26"/>
      <c r="E30" s="26" t="s">
        <v>36</v>
      </c>
      <c r="F30" s="39">
        <v>0.1</v>
      </c>
      <c r="G30" s="38">
        <f>F30*B26</f>
        <v>2390</v>
      </c>
      <c r="H30" s="26"/>
      <c r="I30" s="3"/>
    </row>
    <row r="31" spans="1:9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9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0" x14ac:dyDescent="0.25">
      <c r="A33" s="40"/>
      <c r="D33" s="42"/>
      <c r="E33" s="40"/>
      <c r="H33" s="26"/>
      <c r="I33" s="3"/>
    </row>
    <row r="34" spans="1:10" x14ac:dyDescent="0.25">
      <c r="A34" s="40"/>
      <c r="B34" s="39"/>
      <c r="C34" s="26"/>
      <c r="D34" s="26"/>
      <c r="E34" s="40"/>
      <c r="F34" s="39"/>
      <c r="G34" s="26"/>
      <c r="H34" s="26"/>
      <c r="I34" s="34"/>
    </row>
    <row r="35" spans="1:10" x14ac:dyDescent="0.25">
      <c r="A35" s="40"/>
      <c r="B35" s="39"/>
      <c r="C35" s="26"/>
      <c r="D35" s="26"/>
      <c r="E35" s="40"/>
      <c r="F35" s="39"/>
      <c r="G35" s="26"/>
      <c r="H35" s="26"/>
      <c r="I35" s="43"/>
      <c r="J35" s="28"/>
    </row>
    <row r="36" spans="1:10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10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0" x14ac:dyDescent="0.25">
      <c r="A38" s="37" t="s">
        <v>26</v>
      </c>
      <c r="B38" s="44">
        <f>B29+B26+B27+B28-C30</f>
        <v>21510</v>
      </c>
      <c r="C38" s="44">
        <f>SUM(C32:C37)</f>
        <v>0</v>
      </c>
      <c r="D38" s="44">
        <f>B38-C38</f>
        <v>21510</v>
      </c>
      <c r="E38" s="37" t="s">
        <v>26</v>
      </c>
      <c r="F38" s="44">
        <f>F26+F27+F29+F28-G30</f>
        <v>16910</v>
      </c>
      <c r="G38" s="44">
        <f>SUM(G32:G37)</f>
        <v>0</v>
      </c>
      <c r="H38" s="44">
        <f>F38-G38</f>
        <v>16910</v>
      </c>
      <c r="I38" s="43"/>
    </row>
    <row r="39" spans="1:10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0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10" workbookViewId="0">
      <selection activeCell="K39" sqref="K39"/>
    </sheetView>
  </sheetViews>
  <sheetFormatPr defaultRowHeight="15" x14ac:dyDescent="0.25"/>
  <cols>
    <col min="1" max="2" width="16.4257812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56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/>
      <c r="B6" s="13" t="s">
        <v>11</v>
      </c>
      <c r="C6" s="14"/>
      <c r="D6" s="15">
        <f>FEBRUARY21!H6:H19</f>
        <v>0</v>
      </c>
      <c r="E6" s="16"/>
      <c r="F6" s="16">
        <f>C6+D6+E6</f>
        <v>0</v>
      </c>
      <c r="G6" s="16"/>
      <c r="H6" s="17">
        <f>F6-G6</f>
        <v>0</v>
      </c>
      <c r="I6" s="15"/>
    </row>
    <row r="7" spans="1:9" x14ac:dyDescent="0.25">
      <c r="B7" s="13" t="s">
        <v>12</v>
      </c>
      <c r="C7" s="14"/>
      <c r="D7" s="15">
        <f>FEBRUARY21!H7:H20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FEBRUARY21!H8:H21</f>
        <v>2000</v>
      </c>
      <c r="E8" s="18">
        <v>5000</v>
      </c>
      <c r="F8" s="16">
        <f t="shared" si="0"/>
        <v>7000</v>
      </c>
      <c r="G8" s="19">
        <f>5000</f>
        <v>5000</v>
      </c>
      <c r="H8" s="17">
        <f t="shared" si="1"/>
        <v>2000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FEBRUARY21!H9:H22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FEBRUARY21!H10:H23</f>
        <v>0</v>
      </c>
      <c r="E10" s="18">
        <v>2200</v>
      </c>
      <c r="F10" s="16">
        <f>C10+D10+E10</f>
        <v>2200</v>
      </c>
      <c r="G10" s="16">
        <f>2200</f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FEBRUARY21!H11:H24</f>
        <v>0</v>
      </c>
      <c r="E11" s="18">
        <v>2200</v>
      </c>
      <c r="F11" s="16">
        <f>C11+D11+E11</f>
        <v>2200</v>
      </c>
      <c r="G11" s="16">
        <f>2200</f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FEBRUARY21!H12:H25</f>
        <v>600</v>
      </c>
      <c r="E12" s="18">
        <v>4000</v>
      </c>
      <c r="F12" s="16">
        <f>C12+D12+E12</f>
        <v>4600</v>
      </c>
      <c r="G12" s="16">
        <f>3000</f>
        <v>3000</v>
      </c>
      <c r="H12" s="17">
        <f t="shared" si="1"/>
        <v>1600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FEBRUARY21!H13:H26</f>
        <v>0</v>
      </c>
      <c r="E13" s="18">
        <v>2500</v>
      </c>
      <c r="F13" s="16">
        <f>C13+D13+E13</f>
        <v>2500</v>
      </c>
      <c r="G13" s="16">
        <v>2500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FEBRUARY21!H14:H27</f>
        <v>0</v>
      </c>
      <c r="E14" s="18">
        <v>2000</v>
      </c>
      <c r="F14" s="16">
        <f t="shared" si="0"/>
        <v>2000</v>
      </c>
      <c r="G14" s="16">
        <f>2000</f>
        <v>2000</v>
      </c>
      <c r="H14" s="17">
        <f t="shared" si="1"/>
        <v>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FEBRUARY21!H15:H28</f>
        <v>2000</v>
      </c>
      <c r="E15" s="18">
        <v>2000</v>
      </c>
      <c r="F15" s="16">
        <f t="shared" si="0"/>
        <v>4000</v>
      </c>
      <c r="G15" s="16">
        <v>4000</v>
      </c>
      <c r="H15" s="17">
        <f t="shared" si="1"/>
        <v>0</v>
      </c>
      <c r="I15" s="15"/>
    </row>
    <row r="16" spans="1:9" x14ac:dyDescent="0.25">
      <c r="A16" s="23" t="s">
        <v>55</v>
      </c>
      <c r="B16" s="13" t="s">
        <v>22</v>
      </c>
      <c r="C16" s="14"/>
      <c r="D16" s="15">
        <f>FEBRUARY21!H16:H29</f>
        <v>0</v>
      </c>
      <c r="E16" s="18">
        <v>2000</v>
      </c>
      <c r="F16" s="16">
        <f t="shared" si="0"/>
        <v>2000</v>
      </c>
      <c r="G16" s="16">
        <f>2000</f>
        <v>2000</v>
      </c>
      <c r="H16" s="17">
        <f t="shared" si="1"/>
        <v>0</v>
      </c>
      <c r="I16" s="15"/>
    </row>
    <row r="17" spans="1:9" x14ac:dyDescent="0.25">
      <c r="A17" s="12" t="s">
        <v>60</v>
      </c>
      <c r="B17" s="13" t="s">
        <v>23</v>
      </c>
      <c r="C17" s="14"/>
      <c r="D17" s="15">
        <f>FEBRUARY21!H17:H30</f>
        <v>0</v>
      </c>
      <c r="E17" s="18">
        <v>2000</v>
      </c>
      <c r="F17" s="16">
        <f t="shared" si="0"/>
        <v>2000</v>
      </c>
      <c r="G17" s="16">
        <v>2000</v>
      </c>
      <c r="H17" s="17">
        <f t="shared" si="1"/>
        <v>0</v>
      </c>
      <c r="I17" s="15"/>
    </row>
    <row r="18" spans="1:9" x14ac:dyDescent="0.25">
      <c r="A18" s="24" t="s">
        <v>49</v>
      </c>
      <c r="B18" s="13" t="s">
        <v>24</v>
      </c>
      <c r="C18" s="14"/>
      <c r="D18" s="15">
        <f>FEBRUARY21!H18:H31</f>
        <v>0</v>
      </c>
      <c r="E18" s="18">
        <v>2000</v>
      </c>
      <c r="F18" s="16">
        <f t="shared" si="0"/>
        <v>2000</v>
      </c>
      <c r="G18" s="16"/>
      <c r="H18" s="17">
        <f t="shared" si="1"/>
        <v>2000</v>
      </c>
      <c r="I18" s="15"/>
    </row>
    <row r="19" spans="1:9" x14ac:dyDescent="0.25">
      <c r="A19" s="19" t="s">
        <v>14</v>
      </c>
      <c r="B19" s="13" t="s">
        <v>25</v>
      </c>
      <c r="C19" s="14"/>
      <c r="D19" s="15"/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9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4600</v>
      </c>
      <c r="E20" s="27">
        <f t="shared" si="2"/>
        <v>25900</v>
      </c>
      <c r="F20" s="16">
        <f t="shared" si="2"/>
        <v>30500</v>
      </c>
      <c r="G20" s="16">
        <f>SUM(G6:G19)</f>
        <v>24900</v>
      </c>
      <c r="H20" s="17">
        <f>SUM(H6:H19)</f>
        <v>5600</v>
      </c>
      <c r="I20" s="15">
        <f t="shared" si="2"/>
        <v>0</v>
      </c>
    </row>
    <row r="21" spans="1:9" x14ac:dyDescent="0.25">
      <c r="G21" s="16"/>
      <c r="H21" s="28"/>
      <c r="I21" s="3"/>
    </row>
    <row r="22" spans="1:9" x14ac:dyDescent="0.25">
      <c r="G22" s="16"/>
    </row>
    <row r="23" spans="1:9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9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9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9" x14ac:dyDescent="0.25">
      <c r="A26" s="26" t="s">
        <v>57</v>
      </c>
      <c r="B26" s="38">
        <f>E20</f>
        <v>25900</v>
      </c>
      <c r="C26" s="26"/>
      <c r="D26" s="26"/>
      <c r="E26" s="26" t="s">
        <v>57</v>
      </c>
      <c r="F26" s="38">
        <f>G20</f>
        <v>24900</v>
      </c>
      <c r="G26" s="26"/>
      <c r="H26" s="26"/>
      <c r="I26" s="34"/>
    </row>
    <row r="27" spans="1:9" x14ac:dyDescent="0.25">
      <c r="A27" s="26" t="s">
        <v>34</v>
      </c>
      <c r="B27" s="38">
        <f>FEBRUARY21!D38</f>
        <v>21510</v>
      </c>
      <c r="C27" s="26"/>
      <c r="D27" s="26"/>
      <c r="E27" s="26" t="s">
        <v>34</v>
      </c>
      <c r="F27" s="38">
        <f>FEBRUARY21!H38</f>
        <v>16910</v>
      </c>
      <c r="G27" s="26"/>
      <c r="H27" s="26"/>
      <c r="I27" s="34"/>
    </row>
    <row r="28" spans="1:9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9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</row>
    <row r="30" spans="1:9" x14ac:dyDescent="0.25">
      <c r="A30" s="26" t="s">
        <v>36</v>
      </c>
      <c r="B30" s="39">
        <v>0.1</v>
      </c>
      <c r="C30" s="38">
        <f>B30*B26</f>
        <v>2590</v>
      </c>
      <c r="D30" s="26"/>
      <c r="E30" s="26" t="s">
        <v>36</v>
      </c>
      <c r="F30" s="39">
        <v>0.1</v>
      </c>
      <c r="G30" s="38">
        <f>F30*B26</f>
        <v>2590</v>
      </c>
      <c r="H30" s="26"/>
      <c r="I30" s="3"/>
    </row>
    <row r="31" spans="1:9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9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0" x14ac:dyDescent="0.25">
      <c r="A33" s="40" t="s">
        <v>59</v>
      </c>
      <c r="C33">
        <v>17180</v>
      </c>
      <c r="D33" s="42"/>
      <c r="E33" s="40" t="s">
        <v>59</v>
      </c>
      <c r="G33">
        <v>17180</v>
      </c>
      <c r="H33" s="26"/>
      <c r="I33" s="3"/>
    </row>
    <row r="34" spans="1:10" x14ac:dyDescent="0.25">
      <c r="A34" s="40" t="s">
        <v>64</v>
      </c>
      <c r="B34" s="39"/>
      <c r="C34" s="26">
        <v>18000</v>
      </c>
      <c r="D34" s="26"/>
      <c r="E34" s="40" t="s">
        <v>64</v>
      </c>
      <c r="F34" s="39"/>
      <c r="G34" s="26">
        <v>18000</v>
      </c>
      <c r="H34" s="26"/>
      <c r="I34" s="34"/>
    </row>
    <row r="35" spans="1:10" x14ac:dyDescent="0.25">
      <c r="A35" s="40"/>
      <c r="B35" s="39"/>
      <c r="C35" s="26"/>
      <c r="D35" s="26"/>
      <c r="E35" s="40"/>
      <c r="F35" s="39"/>
      <c r="G35" s="26"/>
      <c r="H35" s="26"/>
      <c r="I35" s="43"/>
      <c r="J35" s="28"/>
    </row>
    <row r="36" spans="1:10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10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0" x14ac:dyDescent="0.25">
      <c r="A38" s="37" t="s">
        <v>26</v>
      </c>
      <c r="B38" s="44">
        <f>B29+B26+B27+B28-C30</f>
        <v>44820</v>
      </c>
      <c r="C38" s="44">
        <f>SUM(C32:C37)</f>
        <v>35180</v>
      </c>
      <c r="D38" s="44">
        <f>B38-C38</f>
        <v>9640</v>
      </c>
      <c r="E38" s="37" t="s">
        <v>26</v>
      </c>
      <c r="F38" s="44">
        <f>F26+F27+F29+F28-G30</f>
        <v>39220</v>
      </c>
      <c r="G38" s="44">
        <f>SUM(G32:G37)</f>
        <v>35180</v>
      </c>
      <c r="H38" s="44">
        <f>F38-G38</f>
        <v>4040</v>
      </c>
      <c r="I38" s="43"/>
    </row>
    <row r="39" spans="1:10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0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13" workbookViewId="0">
      <selection activeCell="C6" sqref="C6"/>
    </sheetView>
  </sheetViews>
  <sheetFormatPr defaultRowHeight="15" x14ac:dyDescent="0.25"/>
  <cols>
    <col min="1" max="1" width="18.570312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62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'MARCH 21'!H6:H20</f>
        <v>0</v>
      </c>
      <c r="E6" s="16">
        <v>5000</v>
      </c>
      <c r="F6" s="16">
        <f>C6+D6+E6</f>
        <v>5000</v>
      </c>
      <c r="G6" s="16">
        <v>5000</v>
      </c>
      <c r="H6" s="17">
        <f>F6-G6</f>
        <v>0</v>
      </c>
      <c r="I6" s="15"/>
    </row>
    <row r="7" spans="1:9" x14ac:dyDescent="0.25">
      <c r="B7" s="13" t="s">
        <v>12</v>
      </c>
      <c r="C7" s="14"/>
      <c r="D7" s="15">
        <f>'MARCH 21'!H7:H21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'MARCH 21'!H8:H22</f>
        <v>2000</v>
      </c>
      <c r="E8" s="18">
        <v>5000</v>
      </c>
      <c r="F8" s="16">
        <f t="shared" si="0"/>
        <v>7000</v>
      </c>
      <c r="G8" s="19">
        <f>1000+4000</f>
        <v>5000</v>
      </c>
      <c r="H8" s="17">
        <f t="shared" si="1"/>
        <v>2000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'MARCH 21'!H9:H23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'MARCH 21'!H10:H24</f>
        <v>0</v>
      </c>
      <c r="E10" s="18">
        <v>2200</v>
      </c>
      <c r="F10" s="16">
        <f>C10+D10+E10</f>
        <v>2200</v>
      </c>
      <c r="G10" s="16">
        <f>2200</f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'MARCH 21'!H11:H25</f>
        <v>0</v>
      </c>
      <c r="E11" s="18">
        <v>2200</v>
      </c>
      <c r="F11" s="16">
        <f>C11+D11+E11</f>
        <v>2200</v>
      </c>
      <c r="G11" s="16">
        <f>2200</f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'MARCH 21'!H12:H26</f>
        <v>1600</v>
      </c>
      <c r="E12" s="18">
        <v>4000</v>
      </c>
      <c r="F12" s="16">
        <f>C12+D12+E12</f>
        <v>5600</v>
      </c>
      <c r="G12" s="16">
        <f>3200</f>
        <v>3200</v>
      </c>
      <c r="H12" s="17">
        <f t="shared" si="1"/>
        <v>2400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'MARCH 21'!H13:H27</f>
        <v>0</v>
      </c>
      <c r="E13" s="18">
        <v>2500</v>
      </c>
      <c r="F13" s="16">
        <f>C13+D13+E13</f>
        <v>2500</v>
      </c>
      <c r="G13" s="16"/>
      <c r="H13" s="17">
        <f t="shared" si="1"/>
        <v>2500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'MARCH 21'!H14:H28</f>
        <v>0</v>
      </c>
      <c r="E14" s="18">
        <v>2000</v>
      </c>
      <c r="F14" s="16">
        <f t="shared" si="0"/>
        <v>2000</v>
      </c>
      <c r="G14" s="16">
        <v>2000</v>
      </c>
      <c r="H14" s="17">
        <f t="shared" si="1"/>
        <v>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'MARCH 21'!H15:H29</f>
        <v>0</v>
      </c>
      <c r="E15" s="18">
        <v>2000</v>
      </c>
      <c r="F15" s="16">
        <f t="shared" si="0"/>
        <v>2000</v>
      </c>
      <c r="G15" s="16">
        <v>2000</v>
      </c>
      <c r="H15" s="17">
        <f t="shared" si="1"/>
        <v>0</v>
      </c>
      <c r="I15" s="15"/>
    </row>
    <row r="16" spans="1:9" x14ac:dyDescent="0.25">
      <c r="A16" s="23" t="s">
        <v>55</v>
      </c>
      <c r="B16" s="13" t="s">
        <v>22</v>
      </c>
      <c r="C16" s="14"/>
      <c r="D16" s="15">
        <f>'MARCH 21'!H16:H30</f>
        <v>0</v>
      </c>
      <c r="E16" s="18">
        <v>2000</v>
      </c>
      <c r="F16" s="16">
        <f t="shared" si="0"/>
        <v>2000</v>
      </c>
      <c r="G16" s="16">
        <f>1450</f>
        <v>1450</v>
      </c>
      <c r="H16" s="17">
        <f t="shared" si="1"/>
        <v>550</v>
      </c>
      <c r="I16" s="15"/>
    </row>
    <row r="17" spans="1:9" x14ac:dyDescent="0.25">
      <c r="A17" s="12" t="s">
        <v>60</v>
      </c>
      <c r="B17" s="13" t="s">
        <v>23</v>
      </c>
      <c r="C17" s="14"/>
      <c r="D17" s="15">
        <f>'MARCH 21'!H17:H31</f>
        <v>0</v>
      </c>
      <c r="E17" s="18">
        <v>2000</v>
      </c>
      <c r="F17" s="16">
        <f t="shared" si="0"/>
        <v>2000</v>
      </c>
      <c r="G17" s="16">
        <f>1500+500</f>
        <v>2000</v>
      </c>
      <c r="H17" s="17">
        <f t="shared" si="1"/>
        <v>0</v>
      </c>
      <c r="I17" s="15"/>
    </row>
    <row r="18" spans="1:9" x14ac:dyDescent="0.25">
      <c r="A18" s="24" t="s">
        <v>49</v>
      </c>
      <c r="B18" s="13" t="s">
        <v>24</v>
      </c>
      <c r="C18" s="14"/>
      <c r="D18" s="15">
        <f>'MARCH 21'!H18:H32</f>
        <v>2000</v>
      </c>
      <c r="E18" s="18">
        <v>2000</v>
      </c>
      <c r="F18" s="16">
        <f t="shared" si="0"/>
        <v>4000</v>
      </c>
      <c r="G18" s="16">
        <f>1000+1400</f>
        <v>2400</v>
      </c>
      <c r="H18" s="17">
        <f t="shared" si="1"/>
        <v>1600</v>
      </c>
      <c r="I18" s="15"/>
    </row>
    <row r="19" spans="1:9" x14ac:dyDescent="0.25">
      <c r="A19" s="19" t="s">
        <v>14</v>
      </c>
      <c r="B19" s="13" t="s">
        <v>25</v>
      </c>
      <c r="C19" s="14"/>
      <c r="D19" s="15">
        <f>'MARCH 21'!H19:H33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9" x14ac:dyDescent="0.25">
      <c r="A20" s="25" t="s">
        <v>26</v>
      </c>
      <c r="B20" s="26"/>
      <c r="C20" s="14">
        <f t="shared" ref="C20:I20" si="2">SUM(C6:C19)</f>
        <v>0</v>
      </c>
      <c r="D20" s="15">
        <f>'MARCH 21'!H20:H34</f>
        <v>5600</v>
      </c>
      <c r="E20" s="27">
        <f t="shared" si="2"/>
        <v>30900</v>
      </c>
      <c r="F20" s="16">
        <f t="shared" si="2"/>
        <v>36500</v>
      </c>
      <c r="G20" s="16">
        <f>SUM(G6:G19)</f>
        <v>27450</v>
      </c>
      <c r="H20" s="17">
        <f>SUM(H6:H19)</f>
        <v>9050</v>
      </c>
      <c r="I20" s="15">
        <f t="shared" si="2"/>
        <v>0</v>
      </c>
    </row>
    <row r="21" spans="1:9" x14ac:dyDescent="0.25">
      <c r="G21" s="16"/>
      <c r="H21" s="28"/>
      <c r="I21" s="3"/>
    </row>
    <row r="22" spans="1:9" x14ac:dyDescent="0.25">
      <c r="G22" s="16"/>
    </row>
    <row r="23" spans="1:9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9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9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9" x14ac:dyDescent="0.25">
      <c r="A26" s="26" t="s">
        <v>63</v>
      </c>
      <c r="B26" s="38">
        <f>E20</f>
        <v>30900</v>
      </c>
      <c r="C26" s="26"/>
      <c r="D26" s="26"/>
      <c r="E26" s="26" t="s">
        <v>63</v>
      </c>
      <c r="F26" s="38">
        <f>G20</f>
        <v>27450</v>
      </c>
      <c r="G26" s="26"/>
      <c r="H26" s="26"/>
      <c r="I26" s="34"/>
    </row>
    <row r="27" spans="1:9" x14ac:dyDescent="0.25">
      <c r="A27" s="26" t="s">
        <v>34</v>
      </c>
      <c r="B27" s="38">
        <f>'MARCH 21'!D38</f>
        <v>9640</v>
      </c>
      <c r="C27" s="26"/>
      <c r="D27" s="26"/>
      <c r="E27" s="26" t="s">
        <v>34</v>
      </c>
      <c r="F27" s="38">
        <f>'MARCH 21'!H38</f>
        <v>4040</v>
      </c>
      <c r="G27" s="26"/>
      <c r="H27" s="26"/>
      <c r="I27" s="34"/>
    </row>
    <row r="28" spans="1:9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9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</row>
    <row r="30" spans="1:9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</row>
    <row r="31" spans="1:9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9" x14ac:dyDescent="0.25">
      <c r="A32" s="41" t="s">
        <v>39</v>
      </c>
      <c r="B32" s="39">
        <v>0.3</v>
      </c>
      <c r="C32" s="42">
        <f>B32*E6</f>
        <v>1500</v>
      </c>
      <c r="D32" s="26"/>
      <c r="E32" s="41" t="s">
        <v>39</v>
      </c>
      <c r="F32" s="39">
        <v>0.3</v>
      </c>
      <c r="G32" s="42">
        <f>F32*E6</f>
        <v>1500</v>
      </c>
      <c r="H32" s="26"/>
      <c r="I32" s="3"/>
    </row>
    <row r="33" spans="1:10" x14ac:dyDescent="0.25">
      <c r="A33" s="40" t="s">
        <v>66</v>
      </c>
      <c r="C33">
        <v>23000</v>
      </c>
      <c r="D33" s="42"/>
      <c r="E33" s="40" t="s">
        <v>66</v>
      </c>
      <c r="G33">
        <v>23000</v>
      </c>
      <c r="H33" s="26"/>
      <c r="I33" s="3"/>
    </row>
    <row r="34" spans="1:10" x14ac:dyDescent="0.25">
      <c r="A34" s="40"/>
      <c r="B34" s="39"/>
      <c r="C34" s="26"/>
      <c r="D34" s="26"/>
      <c r="E34" s="40"/>
      <c r="F34" s="39"/>
      <c r="G34" s="26"/>
      <c r="H34" s="26"/>
      <c r="I34" s="34"/>
    </row>
    <row r="35" spans="1:10" x14ac:dyDescent="0.25">
      <c r="A35" s="40"/>
      <c r="B35" s="39"/>
      <c r="C35" s="26"/>
      <c r="D35" s="26"/>
      <c r="E35" s="40"/>
      <c r="F35" s="39"/>
      <c r="G35" s="26"/>
      <c r="H35" s="26"/>
      <c r="I35" s="43"/>
      <c r="J35" s="28"/>
    </row>
    <row r="36" spans="1:10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10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0" x14ac:dyDescent="0.25">
      <c r="A38" s="37" t="s">
        <v>26</v>
      </c>
      <c r="B38" s="44">
        <f>B29+B26+B27+B28-C30</f>
        <v>37450</v>
      </c>
      <c r="C38" s="44">
        <f>SUM(C32:C37)</f>
        <v>24500</v>
      </c>
      <c r="D38" s="44">
        <f>B38-C38</f>
        <v>12950</v>
      </c>
      <c r="E38" s="37" t="s">
        <v>26</v>
      </c>
      <c r="F38" s="44">
        <f>F26+F27+F29+F28-G30</f>
        <v>28400</v>
      </c>
      <c r="G38" s="44">
        <f>SUM(G32:G37)</f>
        <v>24500</v>
      </c>
      <c r="H38" s="44">
        <f>F38-G38</f>
        <v>3900</v>
      </c>
      <c r="I38" s="43"/>
    </row>
    <row r="39" spans="1:10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0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4" workbookViewId="0">
      <selection activeCell="C6" sqref="C6"/>
    </sheetView>
  </sheetViews>
  <sheetFormatPr defaultRowHeight="15" x14ac:dyDescent="0.25"/>
  <cols>
    <col min="1" max="1" width="17.8554687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67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/>
      <c r="E6" s="16">
        <v>5000</v>
      </c>
      <c r="F6" s="16">
        <f>C6+D6+E6</f>
        <v>5000</v>
      </c>
      <c r="G6" s="16">
        <v>5000</v>
      </c>
      <c r="H6" s="17">
        <f>F6-G6</f>
        <v>0</v>
      </c>
      <c r="I6" s="15"/>
    </row>
    <row r="7" spans="1:9" x14ac:dyDescent="0.25">
      <c r="B7" s="13" t="s">
        <v>12</v>
      </c>
      <c r="C7" s="14"/>
      <c r="D7" s="15">
        <f>APRIL21!H7:H21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APRIL21!H8:H22</f>
        <v>2000</v>
      </c>
      <c r="E8" s="18">
        <v>5000</v>
      </c>
      <c r="F8" s="16">
        <f t="shared" si="0"/>
        <v>7000</v>
      </c>
      <c r="G8" s="19">
        <f>2000+3000+500+1500</f>
        <v>7000</v>
      </c>
      <c r="H8" s="17">
        <f t="shared" si="1"/>
        <v>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APRIL21!H9:H23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APRIL21!H10:H24</f>
        <v>0</v>
      </c>
      <c r="E10" s="18">
        <v>2200</v>
      </c>
      <c r="F10" s="16">
        <f>C10+D10+E10</f>
        <v>2200</v>
      </c>
      <c r="G10" s="16">
        <f>2200</f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APRIL21!H11:H25</f>
        <v>0</v>
      </c>
      <c r="E11" s="18">
        <v>2200</v>
      </c>
      <c r="F11" s="16">
        <f>C11+D11+E11</f>
        <v>2200</v>
      </c>
      <c r="G11" s="16"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APRIL21!H12:H26</f>
        <v>2400</v>
      </c>
      <c r="E12" s="18">
        <v>4000</v>
      </c>
      <c r="F12" s="16">
        <f>C12+D12+E12</f>
        <v>6400</v>
      </c>
      <c r="G12" s="16">
        <f>2300+1000+1000</f>
        <v>4300</v>
      </c>
      <c r="H12" s="17">
        <f t="shared" si="1"/>
        <v>2100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APRIL21!H13:H27</f>
        <v>2500</v>
      </c>
      <c r="E13" s="18">
        <v>2500</v>
      </c>
      <c r="F13" s="16">
        <f>C13+D13+E13</f>
        <v>5000</v>
      </c>
      <c r="G13" s="16">
        <f>2500+2500</f>
        <v>5000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APRIL21!H14:H28</f>
        <v>0</v>
      </c>
      <c r="E14" s="18">
        <v>2000</v>
      </c>
      <c r="F14" s="16">
        <f t="shared" si="0"/>
        <v>2000</v>
      </c>
      <c r="G14" s="16">
        <v>2000</v>
      </c>
      <c r="H14" s="17">
        <f t="shared" si="1"/>
        <v>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APRIL21!H15:H29</f>
        <v>0</v>
      </c>
      <c r="E15" s="18">
        <v>2000</v>
      </c>
      <c r="F15" s="16">
        <f t="shared" si="0"/>
        <v>2000</v>
      </c>
      <c r="G15" s="16">
        <f>2000</f>
        <v>2000</v>
      </c>
      <c r="H15" s="17">
        <f t="shared" si="1"/>
        <v>0</v>
      </c>
      <c r="I15" s="15"/>
    </row>
    <row r="16" spans="1:9" x14ac:dyDescent="0.25">
      <c r="A16" s="23" t="s">
        <v>55</v>
      </c>
      <c r="B16" s="13" t="s">
        <v>22</v>
      </c>
      <c r="C16" s="14"/>
      <c r="D16" s="15">
        <f>APRIL21!H16:H30</f>
        <v>550</v>
      </c>
      <c r="E16" s="18">
        <v>2000</v>
      </c>
      <c r="F16" s="16">
        <f t="shared" si="0"/>
        <v>2550</v>
      </c>
      <c r="G16" s="16">
        <f>850</f>
        <v>850</v>
      </c>
      <c r="H16" s="17">
        <f t="shared" si="1"/>
        <v>1700</v>
      </c>
      <c r="I16" s="15"/>
    </row>
    <row r="17" spans="1:9" x14ac:dyDescent="0.25">
      <c r="A17" s="12" t="s">
        <v>60</v>
      </c>
      <c r="B17" s="13" t="s">
        <v>23</v>
      </c>
      <c r="C17" s="14"/>
      <c r="D17" s="15">
        <f>APRIL21!H17:H31</f>
        <v>0</v>
      </c>
      <c r="E17" s="18">
        <v>2000</v>
      </c>
      <c r="F17" s="16">
        <f t="shared" si="0"/>
        <v>2000</v>
      </c>
      <c r="G17" s="16">
        <f>1000+800</f>
        <v>1800</v>
      </c>
      <c r="H17" s="17">
        <f t="shared" si="1"/>
        <v>200</v>
      </c>
      <c r="I17" s="15"/>
    </row>
    <row r="18" spans="1:9" x14ac:dyDescent="0.25">
      <c r="A18" s="24" t="s">
        <v>49</v>
      </c>
      <c r="B18" s="13" t="s">
        <v>24</v>
      </c>
      <c r="C18" s="14"/>
      <c r="D18" s="15">
        <f>APRIL21!H18:H32</f>
        <v>1600</v>
      </c>
      <c r="E18" s="18">
        <v>2000</v>
      </c>
      <c r="F18" s="16">
        <f t="shared" si="0"/>
        <v>3600</v>
      </c>
      <c r="G18" s="16">
        <f>1200</f>
        <v>1200</v>
      </c>
      <c r="H18" s="17">
        <f t="shared" si="1"/>
        <v>2400</v>
      </c>
      <c r="I18" s="15"/>
    </row>
    <row r="19" spans="1:9" x14ac:dyDescent="0.25">
      <c r="A19" s="19" t="s">
        <v>14</v>
      </c>
      <c r="B19" s="13" t="s">
        <v>25</v>
      </c>
      <c r="C19" s="14"/>
      <c r="D19" s="15">
        <f>APRIL21!H19:H33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9" x14ac:dyDescent="0.25">
      <c r="A20" s="25" t="s">
        <v>26</v>
      </c>
      <c r="B20" s="26"/>
      <c r="C20" s="14">
        <f t="shared" ref="C20:I20" si="2">SUM(C6:C19)</f>
        <v>0</v>
      </c>
      <c r="D20" s="15">
        <f>APRIL21!H20:H34</f>
        <v>9050</v>
      </c>
      <c r="E20" s="27">
        <f t="shared" si="2"/>
        <v>30900</v>
      </c>
      <c r="F20" s="16">
        <f t="shared" si="2"/>
        <v>39950</v>
      </c>
      <c r="G20" s="16">
        <f>SUM(G6:G19)</f>
        <v>33550</v>
      </c>
      <c r="H20" s="17">
        <f>SUM(H6:H19)</f>
        <v>6400</v>
      </c>
      <c r="I20" s="15">
        <f t="shared" si="2"/>
        <v>0</v>
      </c>
    </row>
    <row r="21" spans="1:9" x14ac:dyDescent="0.25">
      <c r="G21" s="16"/>
      <c r="H21" s="28"/>
      <c r="I21" s="3"/>
    </row>
    <row r="22" spans="1:9" x14ac:dyDescent="0.25">
      <c r="G22" s="16"/>
    </row>
    <row r="23" spans="1:9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9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9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9" x14ac:dyDescent="0.25">
      <c r="A26" s="26" t="s">
        <v>68</v>
      </c>
      <c r="B26" s="38">
        <f>E20</f>
        <v>30900</v>
      </c>
      <c r="C26" s="26"/>
      <c r="D26" s="26"/>
      <c r="E26" s="26" t="s">
        <v>68</v>
      </c>
      <c r="F26" s="38">
        <f>G20</f>
        <v>33550</v>
      </c>
      <c r="G26" s="26"/>
      <c r="H26" s="26"/>
      <c r="I26" s="34"/>
    </row>
    <row r="27" spans="1:9" x14ac:dyDescent="0.25">
      <c r="A27" s="26" t="s">
        <v>34</v>
      </c>
      <c r="B27" s="38">
        <f>APRIL21!D38</f>
        <v>12950</v>
      </c>
      <c r="C27" s="26"/>
      <c r="D27" s="26"/>
      <c r="E27" s="26" t="s">
        <v>34</v>
      </c>
      <c r="F27" s="38">
        <f>APRIL21!H38</f>
        <v>3900</v>
      </c>
      <c r="G27" s="26"/>
      <c r="H27" s="26"/>
      <c r="I27" s="34"/>
    </row>
    <row r="28" spans="1:9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9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</row>
    <row r="30" spans="1:9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</row>
    <row r="31" spans="1:9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9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0" x14ac:dyDescent="0.25">
      <c r="A33" s="40" t="s">
        <v>71</v>
      </c>
      <c r="C33">
        <v>34000</v>
      </c>
      <c r="D33" s="42"/>
      <c r="E33" s="40" t="s">
        <v>71</v>
      </c>
      <c r="G33">
        <v>34000</v>
      </c>
      <c r="H33" s="26"/>
      <c r="I33" s="3"/>
    </row>
    <row r="34" spans="1:10" x14ac:dyDescent="0.25">
      <c r="A34" s="40"/>
      <c r="B34" s="39"/>
      <c r="C34" s="26"/>
      <c r="D34" s="26"/>
      <c r="E34" s="40"/>
      <c r="F34" s="39"/>
      <c r="G34" s="26"/>
      <c r="H34" s="26"/>
      <c r="I34" s="34"/>
    </row>
    <row r="35" spans="1:10" x14ac:dyDescent="0.25">
      <c r="A35" s="40"/>
      <c r="B35" s="39"/>
      <c r="C35" s="26"/>
      <c r="D35" s="26"/>
      <c r="E35" s="40"/>
      <c r="F35" s="39"/>
      <c r="G35" s="26"/>
      <c r="H35" s="26"/>
      <c r="I35" s="43"/>
      <c r="J35" s="28"/>
    </row>
    <row r="36" spans="1:10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10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0" x14ac:dyDescent="0.25">
      <c r="A38" s="37" t="s">
        <v>26</v>
      </c>
      <c r="B38" s="44">
        <f>B29+B26+B27+B28-C30</f>
        <v>40760</v>
      </c>
      <c r="C38" s="44">
        <f>SUM(C32:C37)</f>
        <v>34000</v>
      </c>
      <c r="D38" s="44">
        <f>B38-C38</f>
        <v>6760</v>
      </c>
      <c r="E38" s="37" t="s">
        <v>26</v>
      </c>
      <c r="F38" s="44">
        <f>F26+F27+F29+F28-G30</f>
        <v>34360</v>
      </c>
      <c r="G38" s="44">
        <f>SUM(G32:G37)</f>
        <v>34000</v>
      </c>
      <c r="H38" s="44">
        <f>F38-G38</f>
        <v>360</v>
      </c>
      <c r="I38" s="43"/>
    </row>
    <row r="39" spans="1:10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0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topLeftCell="A4" workbookViewId="0">
      <selection activeCell="G35" sqref="G35"/>
    </sheetView>
  </sheetViews>
  <sheetFormatPr defaultRowHeight="15" x14ac:dyDescent="0.25"/>
  <cols>
    <col min="1" max="1" width="20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69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'MAY21'!H6:H20</f>
        <v>0</v>
      </c>
      <c r="E6" s="16">
        <v>5000</v>
      </c>
      <c r="F6" s="16">
        <f>C6+D6+E6</f>
        <v>5000</v>
      </c>
      <c r="G6" s="16">
        <f>2500+2000</f>
        <v>4500</v>
      </c>
      <c r="H6" s="17">
        <f>F6-G6</f>
        <v>500</v>
      </c>
      <c r="I6" s="15"/>
    </row>
    <row r="7" spans="1:9" x14ac:dyDescent="0.25">
      <c r="B7" s="13" t="s">
        <v>12</v>
      </c>
      <c r="C7" s="14"/>
      <c r="D7" s="15">
        <f>'MAY21'!H7:H21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'MAY21'!H8:H22</f>
        <v>0</v>
      </c>
      <c r="E8" s="18">
        <v>5000</v>
      </c>
      <c r="F8" s="16">
        <f t="shared" si="0"/>
        <v>5000</v>
      </c>
      <c r="G8" s="19">
        <v>5000</v>
      </c>
      <c r="H8" s="17">
        <f t="shared" si="1"/>
        <v>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'MAY21'!H9:H23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'MAY21'!H10:H24</f>
        <v>0</v>
      </c>
      <c r="E10" s="18">
        <v>2200</v>
      </c>
      <c r="F10" s="16">
        <f>C10+D10+E10</f>
        <v>2200</v>
      </c>
      <c r="G10" s="16">
        <f>2200</f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'MAY21'!H11:H25</f>
        <v>0</v>
      </c>
      <c r="E11" s="18">
        <v>2200</v>
      </c>
      <c r="F11" s="16">
        <f>C11+D11+E11</f>
        <v>2200</v>
      </c>
      <c r="G11" s="16">
        <f>1950+200+50</f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'MAY21'!H12:H26</f>
        <v>2100</v>
      </c>
      <c r="E12" s="18">
        <v>4000</v>
      </c>
      <c r="F12" s="16">
        <f>C12+D12+E12</f>
        <v>6100</v>
      </c>
      <c r="G12" s="16">
        <f>3000+2000+1000</f>
        <v>6000</v>
      </c>
      <c r="H12" s="17">
        <f t="shared" si="1"/>
        <v>100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'MAY21'!H13:H27</f>
        <v>0</v>
      </c>
      <c r="E13" s="18">
        <v>2500</v>
      </c>
      <c r="F13" s="16">
        <f>C13+D13+E13</f>
        <v>2500</v>
      </c>
      <c r="G13" s="16">
        <f>2500</f>
        <v>2500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'MAY21'!H14:H28</f>
        <v>0</v>
      </c>
      <c r="E14" s="18">
        <v>2000</v>
      </c>
      <c r="F14" s="16">
        <f t="shared" si="0"/>
        <v>2000</v>
      </c>
      <c r="G14" s="16">
        <f>1800</f>
        <v>1800</v>
      </c>
      <c r="H14" s="17">
        <f t="shared" si="1"/>
        <v>200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'MAY21'!H15:H29</f>
        <v>0</v>
      </c>
      <c r="E15" s="18">
        <v>2000</v>
      </c>
      <c r="F15" s="16">
        <f t="shared" si="0"/>
        <v>2000</v>
      </c>
      <c r="G15" s="16">
        <f>2000</f>
        <v>2000</v>
      </c>
      <c r="H15" s="17">
        <f t="shared" si="1"/>
        <v>0</v>
      </c>
      <c r="I15" s="15"/>
    </row>
    <row r="16" spans="1:9" x14ac:dyDescent="0.25">
      <c r="A16" s="23" t="s">
        <v>55</v>
      </c>
      <c r="B16" s="13" t="s">
        <v>22</v>
      </c>
      <c r="C16" s="14"/>
      <c r="D16" s="15">
        <f>'MAY21'!H16:H30</f>
        <v>1700</v>
      </c>
      <c r="E16" s="18">
        <v>2000</v>
      </c>
      <c r="F16" s="16">
        <f t="shared" si="0"/>
        <v>3700</v>
      </c>
      <c r="G16" s="16">
        <f>1000+1000+1700</f>
        <v>3700</v>
      </c>
      <c r="H16" s="17">
        <f t="shared" si="1"/>
        <v>0</v>
      </c>
      <c r="I16" s="15"/>
    </row>
    <row r="17" spans="1:13" x14ac:dyDescent="0.25">
      <c r="A17" s="12" t="s">
        <v>60</v>
      </c>
      <c r="B17" s="13" t="s">
        <v>23</v>
      </c>
      <c r="C17" s="14"/>
      <c r="D17" s="15">
        <f>'MAY21'!H17:H31</f>
        <v>200</v>
      </c>
      <c r="E17" s="18">
        <v>2000</v>
      </c>
      <c r="F17" s="16">
        <f t="shared" si="0"/>
        <v>2200</v>
      </c>
      <c r="G17" s="16">
        <f>2000+50</f>
        <v>2050</v>
      </c>
      <c r="H17" s="17">
        <f t="shared" si="1"/>
        <v>150</v>
      </c>
      <c r="I17" s="15"/>
    </row>
    <row r="18" spans="1:13" x14ac:dyDescent="0.25">
      <c r="A18" s="24" t="s">
        <v>49</v>
      </c>
      <c r="B18" s="13" t="s">
        <v>24</v>
      </c>
      <c r="C18" s="14"/>
      <c r="D18" s="15">
        <f>'MAY21'!H18:H32</f>
        <v>2400</v>
      </c>
      <c r="E18" s="18">
        <v>2000</v>
      </c>
      <c r="F18" s="16">
        <f t="shared" si="0"/>
        <v>4400</v>
      </c>
      <c r="G18" s="16">
        <f>2000</f>
        <v>2000</v>
      </c>
      <c r="H18" s="17">
        <f t="shared" si="1"/>
        <v>2400</v>
      </c>
      <c r="I18" s="15"/>
    </row>
    <row r="19" spans="1:13" x14ac:dyDescent="0.25">
      <c r="A19" s="19" t="s">
        <v>14</v>
      </c>
      <c r="B19" s="13" t="s">
        <v>25</v>
      </c>
      <c r="C19" s="14"/>
      <c r="D19" s="15">
        <f>'MAY21'!H19:H33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3" x14ac:dyDescent="0.25">
      <c r="A20" s="25" t="s">
        <v>26</v>
      </c>
      <c r="B20" s="26"/>
      <c r="C20" s="14">
        <f t="shared" ref="C20:I20" si="2">SUM(C6:C19)</f>
        <v>0</v>
      </c>
      <c r="D20" s="15">
        <f>'MAY21'!H20:H34</f>
        <v>6400</v>
      </c>
      <c r="E20" s="27">
        <f t="shared" si="2"/>
        <v>30900</v>
      </c>
      <c r="F20" s="16">
        <f t="shared" si="2"/>
        <v>37300</v>
      </c>
      <c r="G20" s="16">
        <f>SUM(G6:G19)</f>
        <v>33950</v>
      </c>
      <c r="H20" s="17">
        <f>SUM(H6:H19)</f>
        <v>3350</v>
      </c>
      <c r="I20" s="15">
        <f t="shared" si="2"/>
        <v>0</v>
      </c>
    </row>
    <row r="21" spans="1:13" x14ac:dyDescent="0.25">
      <c r="G21" s="16"/>
      <c r="H21" s="28">
        <f>H20-5000</f>
        <v>-1650</v>
      </c>
      <c r="I21" s="3"/>
    </row>
    <row r="22" spans="1:13" x14ac:dyDescent="0.25">
      <c r="G22" s="16"/>
    </row>
    <row r="23" spans="1:13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3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3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13" x14ac:dyDescent="0.25">
      <c r="A26" s="26" t="s">
        <v>70</v>
      </c>
      <c r="B26" s="38">
        <f>E20</f>
        <v>30900</v>
      </c>
      <c r="C26" s="26"/>
      <c r="D26" s="26"/>
      <c r="E26" s="26" t="s">
        <v>70</v>
      </c>
      <c r="F26" s="38">
        <f>G20</f>
        <v>33950</v>
      </c>
      <c r="G26" s="26"/>
      <c r="H26" s="26"/>
      <c r="I26" s="34"/>
    </row>
    <row r="27" spans="1:13" x14ac:dyDescent="0.25">
      <c r="A27" s="26" t="s">
        <v>34</v>
      </c>
      <c r="B27" s="38">
        <f>'MAY21'!D38</f>
        <v>6760</v>
      </c>
      <c r="C27" s="26"/>
      <c r="D27" s="26"/>
      <c r="E27" s="26" t="s">
        <v>34</v>
      </c>
      <c r="F27" s="38">
        <f>'MAY21'!H38</f>
        <v>360</v>
      </c>
      <c r="G27" s="26"/>
      <c r="H27" s="26"/>
      <c r="I27" s="34"/>
    </row>
    <row r="28" spans="1:13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13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  <c r="M29">
        <f>629+53</f>
        <v>682</v>
      </c>
    </row>
    <row r="30" spans="1:13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  <c r="M30">
        <v>600</v>
      </c>
    </row>
    <row r="31" spans="1:13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  <c r="M31">
        <f>M29+M30</f>
        <v>1282</v>
      </c>
    </row>
    <row r="32" spans="1:13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1" x14ac:dyDescent="0.25">
      <c r="A33" s="40"/>
      <c r="D33" s="42"/>
      <c r="E33" s="40"/>
      <c r="H33" s="26"/>
      <c r="I33" s="3"/>
    </row>
    <row r="34" spans="1:11" x14ac:dyDescent="0.25">
      <c r="A34" s="40"/>
      <c r="B34" s="39"/>
      <c r="C34" s="26"/>
      <c r="D34" s="26"/>
      <c r="E34" s="40"/>
      <c r="F34" s="39"/>
      <c r="G34" s="26"/>
      <c r="H34" s="26"/>
      <c r="I34" s="34"/>
    </row>
    <row r="35" spans="1:11" x14ac:dyDescent="0.25">
      <c r="A35" s="40"/>
      <c r="B35" s="39"/>
      <c r="C35" s="26"/>
      <c r="D35" s="26"/>
      <c r="E35" s="40"/>
      <c r="F35" s="39"/>
      <c r="G35" s="26"/>
      <c r="H35" s="26"/>
      <c r="I35" s="43"/>
      <c r="J35" s="28"/>
    </row>
    <row r="36" spans="1:11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11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1" x14ac:dyDescent="0.25">
      <c r="A38" s="37" t="s">
        <v>26</v>
      </c>
      <c r="B38" s="44">
        <f>B29+B26+B27+B28-C30</f>
        <v>34570</v>
      </c>
      <c r="C38" s="44">
        <f>SUM(C32:C37)</f>
        <v>0</v>
      </c>
      <c r="D38" s="44">
        <f>B38-C38</f>
        <v>34570</v>
      </c>
      <c r="E38" s="37" t="s">
        <v>26</v>
      </c>
      <c r="F38" s="44">
        <f>F26+F27+F29+F28-G30</f>
        <v>31220</v>
      </c>
      <c r="G38" s="44">
        <f>SUM(G32:G37)</f>
        <v>0</v>
      </c>
      <c r="H38" s="44">
        <f>F38-G38</f>
        <v>31220</v>
      </c>
      <c r="I38" s="43"/>
    </row>
    <row r="39" spans="1:11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  <c r="K39">
        <f>0.16*12000</f>
        <v>1920</v>
      </c>
    </row>
    <row r="40" spans="1:11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workbookViewId="0">
      <selection activeCell="D7" sqref="D7"/>
    </sheetView>
  </sheetViews>
  <sheetFormatPr defaultRowHeight="15" x14ac:dyDescent="0.25"/>
  <cols>
    <col min="1" max="1" width="18.8554687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73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'JUNE 21'!H6:H20</f>
        <v>500</v>
      </c>
      <c r="E6" s="16">
        <v>5000</v>
      </c>
      <c r="F6" s="16">
        <f>C6+D6+E6</f>
        <v>5500</v>
      </c>
      <c r="G6" s="16">
        <f>2400+1000</f>
        <v>3400</v>
      </c>
      <c r="H6" s="17">
        <f>F6-G6</f>
        <v>2100</v>
      </c>
      <c r="I6" s="15"/>
    </row>
    <row r="7" spans="1:9" x14ac:dyDescent="0.25">
      <c r="B7" s="13" t="s">
        <v>12</v>
      </c>
      <c r="C7" s="14"/>
      <c r="D7" s="15">
        <f>'JUNE 21'!H7:H21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'JUNE 21'!H8:H22</f>
        <v>0</v>
      </c>
      <c r="E8" s="18">
        <v>5000</v>
      </c>
      <c r="F8" s="16">
        <f t="shared" si="0"/>
        <v>5000</v>
      </c>
      <c r="G8" s="19">
        <f>4500</f>
        <v>4500</v>
      </c>
      <c r="H8" s="17">
        <f t="shared" si="1"/>
        <v>500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'JUNE 21'!H9:H23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'JUNE 21'!H10:H24</f>
        <v>0</v>
      </c>
      <c r="E10" s="18">
        <v>2200</v>
      </c>
      <c r="F10" s="16">
        <f>C10+D10+E10</f>
        <v>2200</v>
      </c>
      <c r="G10" s="16">
        <f>2200</f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'JUNE 21'!H11:H25</f>
        <v>0</v>
      </c>
      <c r="E11" s="18">
        <v>2200</v>
      </c>
      <c r="F11" s="16">
        <f>C11+D11+E11</f>
        <v>2200</v>
      </c>
      <c r="G11" s="16">
        <f>2000+200</f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'JUNE 21'!H12:H26</f>
        <v>100</v>
      </c>
      <c r="E12" s="18">
        <v>4000</v>
      </c>
      <c r="F12" s="16">
        <f>C12+D12+E12</f>
        <v>4100</v>
      </c>
      <c r="G12" s="16">
        <f>2100+2000</f>
        <v>4100</v>
      </c>
      <c r="H12" s="17">
        <f t="shared" si="1"/>
        <v>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'JUNE 21'!H13:H27</f>
        <v>0</v>
      </c>
      <c r="E13" s="18">
        <v>2500</v>
      </c>
      <c r="F13" s="16">
        <f>C13+D13+E13</f>
        <v>2500</v>
      </c>
      <c r="G13" s="16">
        <f>2500</f>
        <v>2500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'JUNE 21'!H14:H28</f>
        <v>200</v>
      </c>
      <c r="E14" s="18">
        <v>2000</v>
      </c>
      <c r="F14" s="16">
        <f t="shared" si="0"/>
        <v>2200</v>
      </c>
      <c r="G14" s="16">
        <f>2000</f>
        <v>2000</v>
      </c>
      <c r="H14" s="17">
        <f t="shared" si="1"/>
        <v>200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'JUNE 21'!H15:H29</f>
        <v>0</v>
      </c>
      <c r="E15" s="18">
        <v>2000</v>
      </c>
      <c r="F15" s="16">
        <f t="shared" si="0"/>
        <v>2000</v>
      </c>
      <c r="G15" s="16">
        <f>2000</f>
        <v>2000</v>
      </c>
      <c r="H15" s="17">
        <f t="shared" si="1"/>
        <v>0</v>
      </c>
      <c r="I15" s="15"/>
    </row>
    <row r="16" spans="1:9" x14ac:dyDescent="0.25">
      <c r="A16" s="23" t="s">
        <v>55</v>
      </c>
      <c r="B16" s="13" t="s">
        <v>22</v>
      </c>
      <c r="C16" s="14"/>
      <c r="D16" s="15">
        <f>'JUNE 21'!H16:H30</f>
        <v>0</v>
      </c>
      <c r="E16" s="18">
        <v>2000</v>
      </c>
      <c r="F16" s="16">
        <f t="shared" si="0"/>
        <v>2000</v>
      </c>
      <c r="G16" s="16">
        <f>1000</f>
        <v>1000</v>
      </c>
      <c r="H16" s="17">
        <f t="shared" si="1"/>
        <v>1000</v>
      </c>
      <c r="I16" s="15"/>
    </row>
    <row r="17" spans="1:10" x14ac:dyDescent="0.25">
      <c r="A17" s="12" t="s">
        <v>60</v>
      </c>
      <c r="B17" s="13" t="s">
        <v>23</v>
      </c>
      <c r="C17" s="14"/>
      <c r="D17" s="15">
        <f>'JUNE 21'!H17:H31</f>
        <v>150</v>
      </c>
      <c r="E17" s="18">
        <v>2000</v>
      </c>
      <c r="F17" s="16">
        <f t="shared" si="0"/>
        <v>2150</v>
      </c>
      <c r="G17" s="16">
        <f>1000</f>
        <v>1000</v>
      </c>
      <c r="H17" s="17">
        <f t="shared" si="1"/>
        <v>1150</v>
      </c>
      <c r="I17" s="15"/>
    </row>
    <row r="18" spans="1:10" x14ac:dyDescent="0.25">
      <c r="A18" s="24" t="s">
        <v>49</v>
      </c>
      <c r="B18" s="13" t="s">
        <v>24</v>
      </c>
      <c r="C18" s="14"/>
      <c r="D18" s="15">
        <f>'JUNE 21'!H18:H32</f>
        <v>2400</v>
      </c>
      <c r="E18" s="18">
        <v>2000</v>
      </c>
      <c r="F18" s="16">
        <f t="shared" si="0"/>
        <v>4400</v>
      </c>
      <c r="G18" s="16">
        <f>1000+1000+1000</f>
        <v>3000</v>
      </c>
      <c r="H18" s="17">
        <f>F18-G18</f>
        <v>1400</v>
      </c>
      <c r="I18" s="15"/>
    </row>
    <row r="19" spans="1:10" x14ac:dyDescent="0.25">
      <c r="A19" s="19" t="s">
        <v>14</v>
      </c>
      <c r="B19" s="13" t="s">
        <v>25</v>
      </c>
      <c r="C19" s="14"/>
      <c r="D19" s="15">
        <f>'JUNE 21'!H19:H33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0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3350</v>
      </c>
      <c r="E20" s="27">
        <f t="shared" si="2"/>
        <v>30900</v>
      </c>
      <c r="F20" s="16">
        <f t="shared" si="2"/>
        <v>34250</v>
      </c>
      <c r="G20" s="16">
        <f>SUM(G6:G19)</f>
        <v>27900</v>
      </c>
      <c r="H20" s="17">
        <f>SUM(H6:H19)</f>
        <v>6350</v>
      </c>
      <c r="I20" s="15">
        <f t="shared" si="2"/>
        <v>0</v>
      </c>
    </row>
    <row r="21" spans="1:10" x14ac:dyDescent="0.25">
      <c r="G21" s="16"/>
      <c r="H21" s="28">
        <f>H20-5000</f>
        <v>1350</v>
      </c>
      <c r="I21" s="3"/>
    </row>
    <row r="22" spans="1:10" x14ac:dyDescent="0.25">
      <c r="G22" s="16"/>
    </row>
    <row r="23" spans="1:10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0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0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10" x14ac:dyDescent="0.25">
      <c r="A26" s="26" t="s">
        <v>72</v>
      </c>
      <c r="B26" s="38">
        <f>E20</f>
        <v>30900</v>
      </c>
      <c r="C26" s="26"/>
      <c r="D26" s="26"/>
      <c r="E26" s="26" t="s">
        <v>72</v>
      </c>
      <c r="F26" s="38">
        <f>G20</f>
        <v>27900</v>
      </c>
      <c r="G26" s="26"/>
      <c r="H26" s="26"/>
      <c r="I26" s="34"/>
    </row>
    <row r="27" spans="1:10" x14ac:dyDescent="0.25">
      <c r="A27" s="26" t="s">
        <v>34</v>
      </c>
      <c r="B27" s="38">
        <f>'JUNE 21'!D38</f>
        <v>34570</v>
      </c>
      <c r="C27" s="26"/>
      <c r="D27" s="26"/>
      <c r="E27" s="26" t="s">
        <v>34</v>
      </c>
      <c r="F27" s="38">
        <f>'JUNE 21'!H38</f>
        <v>31220</v>
      </c>
      <c r="G27" s="26"/>
      <c r="H27" s="26"/>
      <c r="I27" s="34"/>
    </row>
    <row r="28" spans="1:10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10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</row>
    <row r="30" spans="1:10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</row>
    <row r="31" spans="1:10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10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  <c r="J32" s="48"/>
    </row>
    <row r="33" spans="1:11" x14ac:dyDescent="0.25">
      <c r="A33" s="40" t="s">
        <v>74</v>
      </c>
      <c r="C33">
        <v>31220</v>
      </c>
      <c r="D33" s="42"/>
      <c r="E33" s="40" t="s">
        <v>74</v>
      </c>
      <c r="G33">
        <v>31220</v>
      </c>
      <c r="H33" s="26"/>
      <c r="I33" s="3"/>
    </row>
    <row r="34" spans="1:11" x14ac:dyDescent="0.25">
      <c r="A34" s="40" t="s">
        <v>75</v>
      </c>
      <c r="B34" s="39"/>
      <c r="C34" s="26">
        <f>350</f>
        <v>350</v>
      </c>
      <c r="D34" s="26"/>
      <c r="E34" s="40" t="s">
        <v>75</v>
      </c>
      <c r="F34" s="39"/>
      <c r="G34" s="26">
        <f>350</f>
        <v>350</v>
      </c>
      <c r="H34" s="26"/>
      <c r="I34" s="34"/>
      <c r="J34" s="48">
        <f>B26-C30</f>
        <v>27810</v>
      </c>
    </row>
    <row r="35" spans="1:11" x14ac:dyDescent="0.25">
      <c r="A35" s="40" t="s">
        <v>76</v>
      </c>
      <c r="B35" s="39"/>
      <c r="C35" s="26">
        <v>21191</v>
      </c>
      <c r="D35" s="26"/>
      <c r="E35" s="40" t="s">
        <v>76</v>
      </c>
      <c r="F35" s="39"/>
      <c r="G35" s="26">
        <v>21191</v>
      </c>
      <c r="H35" s="26"/>
      <c r="I35" s="43"/>
      <c r="J35" s="28"/>
    </row>
    <row r="36" spans="1:11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11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1" x14ac:dyDescent="0.25">
      <c r="A38" s="37" t="s">
        <v>26</v>
      </c>
      <c r="B38" s="44">
        <f>B29+B26+B27+B28-C30</f>
        <v>62380</v>
      </c>
      <c r="C38" s="44">
        <f>SUM(C32:C37)</f>
        <v>52761</v>
      </c>
      <c r="D38" s="44">
        <f>B38-C38</f>
        <v>9619</v>
      </c>
      <c r="E38" s="37" t="s">
        <v>26</v>
      </c>
      <c r="F38" s="44">
        <f>F26+F27+F29+F28-G30</f>
        <v>56030</v>
      </c>
      <c r="G38" s="44">
        <f>SUM(G32:G37)</f>
        <v>52761</v>
      </c>
      <c r="H38" s="44">
        <f>F38-G38</f>
        <v>3269</v>
      </c>
      <c r="I38" s="43"/>
      <c r="K38" s="48">
        <f>J34-G35</f>
        <v>6619</v>
      </c>
    </row>
    <row r="39" spans="1:11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1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4" workbookViewId="0">
      <selection activeCell="C33" sqref="C33"/>
    </sheetView>
  </sheetViews>
  <sheetFormatPr defaultRowHeight="15" x14ac:dyDescent="0.25"/>
  <cols>
    <col min="1" max="1" width="19.570312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78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'JULY 21'!H6:H20</f>
        <v>2100</v>
      </c>
      <c r="E6" s="16">
        <v>5000</v>
      </c>
      <c r="F6" s="16">
        <f>C6+D6+E6</f>
        <v>7100</v>
      </c>
      <c r="G6" s="16">
        <f>2500</f>
        <v>2500</v>
      </c>
      <c r="H6" s="17">
        <f>F6-G6</f>
        <v>4600</v>
      </c>
      <c r="I6" s="15"/>
    </row>
    <row r="7" spans="1:9" x14ac:dyDescent="0.25">
      <c r="B7" s="13" t="s">
        <v>12</v>
      </c>
      <c r="C7" s="14"/>
      <c r="D7" s="15">
        <f>'JULY 21'!H7:H21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'JULY 21'!H8:H22</f>
        <v>500</v>
      </c>
      <c r="E8" s="18">
        <v>5000</v>
      </c>
      <c r="F8" s="16">
        <f t="shared" si="0"/>
        <v>5500</v>
      </c>
      <c r="G8" s="19">
        <f>5500</f>
        <v>5500</v>
      </c>
      <c r="H8" s="17">
        <f t="shared" si="1"/>
        <v>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'JULY 21'!H9:H23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'JULY 21'!H10:H24</f>
        <v>0</v>
      </c>
      <c r="E10" s="18">
        <v>2200</v>
      </c>
      <c r="F10" s="16">
        <f>C10+D10+E10</f>
        <v>2200</v>
      </c>
      <c r="G10" s="16"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'JULY 21'!H11:H25</f>
        <v>0</v>
      </c>
      <c r="E11" s="18">
        <v>2200</v>
      </c>
      <c r="F11" s="16">
        <f>C11+D11+E11</f>
        <v>2200</v>
      </c>
      <c r="G11" s="16"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'JULY 21'!H12:H26</f>
        <v>0</v>
      </c>
      <c r="E12" s="18">
        <v>4000</v>
      </c>
      <c r="F12" s="16">
        <f>C12+D12+E12</f>
        <v>4000</v>
      </c>
      <c r="G12" s="16">
        <f>2000</f>
        <v>2000</v>
      </c>
      <c r="H12" s="17">
        <f t="shared" si="1"/>
        <v>2000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'JULY 21'!H13:H27</f>
        <v>0</v>
      </c>
      <c r="E13" s="18">
        <v>2500</v>
      </c>
      <c r="F13" s="16">
        <f>C13+D13+E13</f>
        <v>2500</v>
      </c>
      <c r="G13" s="16">
        <v>2500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'JULY 21'!H14:H28</f>
        <v>200</v>
      </c>
      <c r="E14" s="18">
        <v>2000</v>
      </c>
      <c r="F14" s="16">
        <f t="shared" si="0"/>
        <v>2200</v>
      </c>
      <c r="G14" s="16">
        <v>2200</v>
      </c>
      <c r="H14" s="17">
        <f t="shared" si="1"/>
        <v>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'JULY 21'!H15:H29</f>
        <v>0</v>
      </c>
      <c r="E15" s="18">
        <v>2000</v>
      </c>
      <c r="F15" s="16">
        <f t="shared" si="0"/>
        <v>2000</v>
      </c>
      <c r="G15" s="16">
        <f>2000</f>
        <v>2000</v>
      </c>
      <c r="H15" s="17">
        <f t="shared" si="1"/>
        <v>0</v>
      </c>
      <c r="I15" s="15"/>
    </row>
    <row r="16" spans="1:9" x14ac:dyDescent="0.25">
      <c r="A16" s="23" t="s">
        <v>55</v>
      </c>
      <c r="B16" s="13" t="s">
        <v>22</v>
      </c>
      <c r="C16" s="14"/>
      <c r="D16" s="15">
        <f>'JULY 21'!H16:H30</f>
        <v>1000</v>
      </c>
      <c r="E16" s="18">
        <v>2000</v>
      </c>
      <c r="F16" s="16">
        <f t="shared" si="0"/>
        <v>3000</v>
      </c>
      <c r="G16" s="16"/>
      <c r="H16" s="17">
        <f t="shared" si="1"/>
        <v>3000</v>
      </c>
      <c r="I16" s="15"/>
    </row>
    <row r="17" spans="1:10" x14ac:dyDescent="0.25">
      <c r="A17" s="12" t="s">
        <v>60</v>
      </c>
      <c r="B17" s="13" t="s">
        <v>23</v>
      </c>
      <c r="C17" s="14"/>
      <c r="D17" s="15">
        <f>'JULY 21'!H17:H31</f>
        <v>1150</v>
      </c>
      <c r="E17" s="18">
        <v>2000</v>
      </c>
      <c r="F17" s="16">
        <f t="shared" si="0"/>
        <v>3150</v>
      </c>
      <c r="G17" s="16">
        <f>1000+100+700+300</f>
        <v>2100</v>
      </c>
      <c r="H17" s="17">
        <f t="shared" si="1"/>
        <v>1050</v>
      </c>
      <c r="I17" s="15"/>
    </row>
    <row r="18" spans="1:10" x14ac:dyDescent="0.25">
      <c r="A18" s="24" t="s">
        <v>49</v>
      </c>
      <c r="B18" s="13" t="s">
        <v>24</v>
      </c>
      <c r="C18" s="14"/>
      <c r="D18" s="15">
        <f>'JULY 21'!H18:H32</f>
        <v>1400</v>
      </c>
      <c r="E18" s="18">
        <v>2000</v>
      </c>
      <c r="F18" s="16">
        <f t="shared" si="0"/>
        <v>3400</v>
      </c>
      <c r="G18" s="16"/>
      <c r="H18" s="17">
        <f t="shared" si="1"/>
        <v>3400</v>
      </c>
      <c r="I18" s="15"/>
    </row>
    <row r="19" spans="1:10" x14ac:dyDescent="0.25">
      <c r="A19" s="19" t="s">
        <v>14</v>
      </c>
      <c r="B19" s="13" t="s">
        <v>25</v>
      </c>
      <c r="C19" s="14"/>
      <c r="D19" s="15">
        <f>'JULY 21'!H19:H33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0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6350</v>
      </c>
      <c r="E20" s="27">
        <f t="shared" si="2"/>
        <v>30900</v>
      </c>
      <c r="F20" s="16">
        <f t="shared" si="2"/>
        <v>37250</v>
      </c>
      <c r="G20" s="16">
        <f>SUM(G6:G19)</f>
        <v>23200</v>
      </c>
      <c r="H20" s="17">
        <f>SUM(H6:H19)</f>
        <v>14050</v>
      </c>
      <c r="I20" s="15">
        <f t="shared" si="2"/>
        <v>0</v>
      </c>
    </row>
    <row r="21" spans="1:10" x14ac:dyDescent="0.25">
      <c r="G21" s="16"/>
      <c r="H21" s="28"/>
      <c r="I21" s="3"/>
    </row>
    <row r="22" spans="1:10" x14ac:dyDescent="0.25">
      <c r="G22" s="16"/>
    </row>
    <row r="23" spans="1:10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0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0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10" x14ac:dyDescent="0.25">
      <c r="A26" s="26" t="s">
        <v>77</v>
      </c>
      <c r="B26" s="38">
        <f>E20</f>
        <v>30900</v>
      </c>
      <c r="C26" s="26"/>
      <c r="D26" s="26"/>
      <c r="E26" s="26" t="s">
        <v>77</v>
      </c>
      <c r="F26" s="38">
        <f>G20</f>
        <v>23200</v>
      </c>
      <c r="G26" s="26"/>
      <c r="H26" s="26"/>
      <c r="I26" s="34"/>
    </row>
    <row r="27" spans="1:10" x14ac:dyDescent="0.25">
      <c r="A27" s="26" t="s">
        <v>34</v>
      </c>
      <c r="B27" s="38">
        <f>'JULY 21'!D38</f>
        <v>9619</v>
      </c>
      <c r="C27" s="26"/>
      <c r="D27" s="26"/>
      <c r="E27" s="26" t="s">
        <v>34</v>
      </c>
      <c r="F27" s="38">
        <f>'JULY 21'!H38</f>
        <v>3269</v>
      </c>
      <c r="G27" s="26"/>
      <c r="H27" s="26"/>
      <c r="I27" s="34"/>
    </row>
    <row r="28" spans="1:10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10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</row>
    <row r="30" spans="1:10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</row>
    <row r="31" spans="1:10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10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  <c r="J32" s="48"/>
    </row>
    <row r="33" spans="1:11" x14ac:dyDescent="0.25">
      <c r="A33" s="40" t="s">
        <v>79</v>
      </c>
      <c r="C33">
        <v>20000</v>
      </c>
      <c r="D33" s="42"/>
      <c r="E33" s="40" t="s">
        <v>79</v>
      </c>
      <c r="G33">
        <v>20000</v>
      </c>
      <c r="H33" s="26"/>
      <c r="I33" s="3"/>
    </row>
    <row r="34" spans="1:11" x14ac:dyDescent="0.25">
      <c r="A34" s="40" t="s">
        <v>80</v>
      </c>
      <c r="B34" s="39"/>
      <c r="C34" s="26">
        <v>14429</v>
      </c>
      <c r="D34" s="26"/>
      <c r="E34" s="40" t="s">
        <v>80</v>
      </c>
      <c r="F34" s="39"/>
      <c r="G34" s="26">
        <v>14429</v>
      </c>
      <c r="H34" s="26"/>
      <c r="I34" s="3"/>
    </row>
    <row r="35" spans="1:11" x14ac:dyDescent="0.25">
      <c r="A35" s="40"/>
      <c r="B35" s="39"/>
      <c r="C35" s="26"/>
      <c r="D35" s="26"/>
      <c r="E35" s="40"/>
      <c r="F35" s="39"/>
      <c r="G35" s="26"/>
      <c r="H35" s="26"/>
      <c r="I35" s="34"/>
      <c r="J35" s="28"/>
      <c r="K35" s="28"/>
    </row>
    <row r="36" spans="1:11" x14ac:dyDescent="0.25">
      <c r="A36" s="40"/>
      <c r="B36" s="26"/>
      <c r="C36" s="42"/>
      <c r="D36" s="26"/>
      <c r="E36" s="40"/>
      <c r="F36" s="26"/>
      <c r="G36" s="42"/>
      <c r="H36" s="26"/>
      <c r="I36" s="3"/>
      <c r="K36" s="28"/>
    </row>
    <row r="37" spans="1:11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1" x14ac:dyDescent="0.25">
      <c r="A38" s="37" t="s">
        <v>26</v>
      </c>
      <c r="B38" s="44">
        <f>B29+B26+B27+B28-C30</f>
        <v>37429</v>
      </c>
      <c r="C38" s="44">
        <f>SUM(C32:C37)</f>
        <v>34429</v>
      </c>
      <c r="D38" s="44">
        <f>B38-C38</f>
        <v>3000</v>
      </c>
      <c r="E38" s="37" t="s">
        <v>26</v>
      </c>
      <c r="F38" s="44">
        <f>F26+F27+F29+F28-G30</f>
        <v>23379</v>
      </c>
      <c r="G38" s="44">
        <f>SUM(G32:G37)</f>
        <v>34429</v>
      </c>
      <c r="H38" s="44">
        <f>F38-G38</f>
        <v>-11050</v>
      </c>
      <c r="I38" s="43"/>
      <c r="K38" s="28"/>
    </row>
    <row r="39" spans="1:11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1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opLeftCell="A4" workbookViewId="0">
      <selection activeCell="C33" sqref="C33"/>
    </sheetView>
  </sheetViews>
  <sheetFormatPr defaultRowHeight="15" x14ac:dyDescent="0.25"/>
  <cols>
    <col min="1" max="1" width="16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82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'AUGUST 21'!H6:H19</f>
        <v>4600</v>
      </c>
      <c r="E6" s="16">
        <v>5000</v>
      </c>
      <c r="F6" s="16">
        <f>C6+D6+E6</f>
        <v>9600</v>
      </c>
      <c r="G6" s="16">
        <f>2000</f>
        <v>2000</v>
      </c>
      <c r="H6" s="17">
        <f>F6-G6</f>
        <v>7600</v>
      </c>
      <c r="I6" s="15"/>
    </row>
    <row r="7" spans="1:9" x14ac:dyDescent="0.25">
      <c r="B7" s="13" t="s">
        <v>12</v>
      </c>
      <c r="C7" s="14"/>
      <c r="D7" s="15">
        <f>'AUGUST 21'!H7:H20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'AUGUST 21'!H8:H21</f>
        <v>0</v>
      </c>
      <c r="E8" s="18">
        <v>5000</v>
      </c>
      <c r="F8" s="16">
        <f t="shared" si="0"/>
        <v>5000</v>
      </c>
      <c r="G8" s="19">
        <f>1000+4000</f>
        <v>5000</v>
      </c>
      <c r="H8" s="17">
        <f t="shared" si="1"/>
        <v>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'AUGUST 21'!H9:H22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'AUGUST 21'!H10:H23</f>
        <v>0</v>
      </c>
      <c r="E10" s="18">
        <v>2200</v>
      </c>
      <c r="F10" s="16">
        <f>C10+D10+E10</f>
        <v>2200</v>
      </c>
      <c r="G10" s="16">
        <f>2200</f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'AUGUST 21'!H11:H24</f>
        <v>0</v>
      </c>
      <c r="E11" s="18">
        <v>2200</v>
      </c>
      <c r="F11" s="16">
        <f>C11+D11+E11</f>
        <v>2200</v>
      </c>
      <c r="G11" s="16">
        <f>1000+1200</f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'AUGUST 21'!H12:H25</f>
        <v>2000</v>
      </c>
      <c r="E12" s="18">
        <v>4000</v>
      </c>
      <c r="F12" s="16">
        <f>C12+D12+E12</f>
        <v>6000</v>
      </c>
      <c r="G12" s="16">
        <f>3000</f>
        <v>3000</v>
      </c>
      <c r="H12" s="17">
        <f t="shared" si="1"/>
        <v>3000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'AUGUST 21'!H13:H26</f>
        <v>0</v>
      </c>
      <c r="E13" s="18">
        <v>2500</v>
      </c>
      <c r="F13" s="16">
        <f>C13+D13+E13</f>
        <v>2500</v>
      </c>
      <c r="G13" s="16">
        <v>2500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'AUGUST 21'!H14:H27</f>
        <v>0</v>
      </c>
      <c r="E14" s="18">
        <v>2000</v>
      </c>
      <c r="F14" s="16">
        <f t="shared" si="0"/>
        <v>2000</v>
      </c>
      <c r="G14" s="16">
        <v>2000</v>
      </c>
      <c r="H14" s="17">
        <f t="shared" si="1"/>
        <v>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'AUGUST 21'!H15:H28</f>
        <v>0</v>
      </c>
      <c r="E15" s="18">
        <v>2000</v>
      </c>
      <c r="F15" s="16">
        <f t="shared" si="0"/>
        <v>2000</v>
      </c>
      <c r="G15" s="16">
        <v>2000</v>
      </c>
      <c r="H15" s="17">
        <f t="shared" si="1"/>
        <v>0</v>
      </c>
      <c r="I15" s="15"/>
    </row>
    <row r="16" spans="1:9" x14ac:dyDescent="0.25">
      <c r="A16" s="49" t="s">
        <v>55</v>
      </c>
      <c r="B16" s="50" t="s">
        <v>22</v>
      </c>
      <c r="C16" s="51"/>
      <c r="D16" s="52">
        <f>'AUGUST 21'!H16:H29</f>
        <v>3000</v>
      </c>
      <c r="E16" s="18">
        <v>2000</v>
      </c>
      <c r="F16" s="16">
        <f t="shared" si="0"/>
        <v>5000</v>
      </c>
      <c r="G16" s="16"/>
      <c r="H16" s="17">
        <f t="shared" si="1"/>
        <v>5000</v>
      </c>
      <c r="I16" s="15"/>
    </row>
    <row r="17" spans="1:12" x14ac:dyDescent="0.25">
      <c r="A17" s="12" t="s">
        <v>60</v>
      </c>
      <c r="B17" s="13" t="s">
        <v>23</v>
      </c>
      <c r="C17" s="14"/>
      <c r="D17" s="15">
        <f>'AUGUST 21'!H17:H30</f>
        <v>1050</v>
      </c>
      <c r="E17" s="18">
        <v>2000</v>
      </c>
      <c r="F17" s="16">
        <f t="shared" si="0"/>
        <v>3050</v>
      </c>
      <c r="G17" s="16">
        <f>1500</f>
        <v>1500</v>
      </c>
      <c r="H17" s="17">
        <f>F17-G17</f>
        <v>1550</v>
      </c>
      <c r="I17" s="15"/>
    </row>
    <row r="18" spans="1:12" x14ac:dyDescent="0.25">
      <c r="A18" s="24" t="s">
        <v>49</v>
      </c>
      <c r="B18" s="13" t="s">
        <v>24</v>
      </c>
      <c r="C18" s="14"/>
      <c r="D18" s="52">
        <f>'AUGUST 21'!H18:H31</f>
        <v>3400</v>
      </c>
      <c r="E18" s="18">
        <v>2000</v>
      </c>
      <c r="F18" s="16">
        <f t="shared" si="0"/>
        <v>5400</v>
      </c>
      <c r="G18" s="16"/>
      <c r="H18" s="17">
        <f t="shared" si="1"/>
        <v>5400</v>
      </c>
      <c r="I18" s="15"/>
    </row>
    <row r="19" spans="1:12" x14ac:dyDescent="0.25">
      <c r="A19" s="19" t="s">
        <v>14</v>
      </c>
      <c r="B19" s="13" t="s">
        <v>25</v>
      </c>
      <c r="C19" s="14"/>
      <c r="D19" s="15">
        <f>'JULY 21'!H19:H33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2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14050</v>
      </c>
      <c r="E20" s="27">
        <f t="shared" si="2"/>
        <v>30900</v>
      </c>
      <c r="F20" s="16">
        <f t="shared" si="2"/>
        <v>44950</v>
      </c>
      <c r="G20" s="16">
        <f>SUM(G6:G19)</f>
        <v>22400</v>
      </c>
      <c r="H20" s="17">
        <f>SUM(H6:H19)</f>
        <v>22550</v>
      </c>
      <c r="I20" s="15">
        <f t="shared" si="2"/>
        <v>0</v>
      </c>
    </row>
    <row r="21" spans="1:12" x14ac:dyDescent="0.25">
      <c r="G21" s="16"/>
      <c r="H21" s="28"/>
      <c r="I21" s="3"/>
    </row>
    <row r="22" spans="1:12" x14ac:dyDescent="0.25">
      <c r="G22" s="16"/>
    </row>
    <row r="23" spans="1:12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2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2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12" x14ac:dyDescent="0.25">
      <c r="A26" s="26" t="s">
        <v>81</v>
      </c>
      <c r="B26" s="38">
        <f>E20</f>
        <v>30900</v>
      </c>
      <c r="C26" s="26"/>
      <c r="D26" s="26"/>
      <c r="E26" s="26" t="s">
        <v>81</v>
      </c>
      <c r="F26" s="38">
        <f>G20</f>
        <v>22400</v>
      </c>
      <c r="G26" s="26"/>
      <c r="H26" s="26"/>
      <c r="I26" s="34"/>
      <c r="L26" s="28">
        <f>E20</f>
        <v>30900</v>
      </c>
    </row>
    <row r="27" spans="1:12" x14ac:dyDescent="0.25">
      <c r="A27" s="26" t="s">
        <v>34</v>
      </c>
      <c r="B27" s="38"/>
      <c r="C27" s="26"/>
      <c r="D27" s="26"/>
      <c r="E27" s="26" t="s">
        <v>34</v>
      </c>
      <c r="F27" s="38">
        <f>'AUGUST 21'!H38</f>
        <v>-11050</v>
      </c>
      <c r="G27" s="26"/>
      <c r="H27" s="26"/>
      <c r="I27" s="34"/>
      <c r="K27" t="s">
        <v>36</v>
      </c>
      <c r="L27" s="48">
        <f>C30</f>
        <v>3090</v>
      </c>
    </row>
    <row r="28" spans="1:12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  <c r="L28" s="28">
        <f>L26-L27</f>
        <v>27810</v>
      </c>
    </row>
    <row r="29" spans="1:12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  <c r="K29" t="s">
        <v>79</v>
      </c>
      <c r="L29">
        <f>C33</f>
        <v>20000</v>
      </c>
    </row>
    <row r="30" spans="1:12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</row>
    <row r="31" spans="1:12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  <c r="L31" s="28">
        <f>L28-L29</f>
        <v>7810</v>
      </c>
    </row>
    <row r="32" spans="1:12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9" x14ac:dyDescent="0.25">
      <c r="A33" s="40" t="s">
        <v>79</v>
      </c>
      <c r="C33">
        <v>20000</v>
      </c>
      <c r="D33" s="42"/>
      <c r="E33" s="40" t="s">
        <v>79</v>
      </c>
      <c r="G33">
        <v>20000</v>
      </c>
      <c r="H33" s="26"/>
      <c r="I33" s="3"/>
    </row>
    <row r="34" spans="1:9" x14ac:dyDescent="0.25">
      <c r="A34" s="40" t="s">
        <v>83</v>
      </c>
      <c r="B34" s="39"/>
      <c r="C34" s="26">
        <v>7810</v>
      </c>
      <c r="D34" s="26"/>
      <c r="E34" s="40" t="s">
        <v>83</v>
      </c>
      <c r="F34" s="39"/>
      <c r="G34" s="26">
        <v>7810</v>
      </c>
      <c r="H34" s="26"/>
      <c r="I34" s="3"/>
    </row>
    <row r="35" spans="1:9" x14ac:dyDescent="0.25">
      <c r="A35" s="40"/>
      <c r="B35" s="39"/>
      <c r="C35" s="26"/>
      <c r="D35" s="26"/>
      <c r="E35" s="40"/>
      <c r="F35" s="39"/>
      <c r="G35" s="26"/>
      <c r="H35" s="26"/>
      <c r="I35" s="34"/>
    </row>
    <row r="36" spans="1:9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9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9" x14ac:dyDescent="0.25">
      <c r="A38" s="37" t="s">
        <v>26</v>
      </c>
      <c r="B38" s="44">
        <f>B29+B26+B27+B28-C30</f>
        <v>27810</v>
      </c>
      <c r="C38" s="44">
        <f>SUM(C32:C37)</f>
        <v>27810</v>
      </c>
      <c r="D38" s="44">
        <f>B38-C38</f>
        <v>0</v>
      </c>
      <c r="E38" s="37" t="s">
        <v>26</v>
      </c>
      <c r="F38" s="44">
        <f>F26+F27+F29+F28-G30</f>
        <v>8260</v>
      </c>
      <c r="G38" s="44">
        <f>SUM(G32:G37)</f>
        <v>27810</v>
      </c>
      <c r="H38" s="44">
        <f>F38-G38</f>
        <v>-19550</v>
      </c>
      <c r="I38" s="43"/>
    </row>
    <row r="39" spans="1:9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9" x14ac:dyDescent="0.25">
      <c r="A40" s="45" t="s">
        <v>43</v>
      </c>
      <c r="B40" s="46"/>
      <c r="C40" s="46" t="s">
        <v>44</v>
      </c>
      <c r="D40" s="47"/>
      <c r="E40" s="45"/>
      <c r="F40" s="45" t="s">
        <v>46</v>
      </c>
      <c r="G40" s="3"/>
      <c r="H40" s="3"/>
      <c r="I40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opLeftCell="A6" workbookViewId="0">
      <selection activeCell="I41" sqref="I41"/>
    </sheetView>
  </sheetViews>
  <sheetFormatPr defaultRowHeight="15" x14ac:dyDescent="0.25"/>
  <cols>
    <col min="1" max="1" width="24" customWidth="1"/>
  </cols>
  <sheetData>
    <row r="2" spans="1:10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10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0" ht="18.75" x14ac:dyDescent="0.3">
      <c r="A4" s="5"/>
      <c r="B4" s="1" t="s">
        <v>84</v>
      </c>
      <c r="C4" s="1"/>
      <c r="D4" s="1"/>
      <c r="E4" s="1"/>
      <c r="F4" s="6"/>
      <c r="G4" s="7"/>
      <c r="H4" s="3"/>
      <c r="I4" s="3"/>
    </row>
    <row r="5" spans="1:10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10" x14ac:dyDescent="0.25">
      <c r="A6" s="12" t="s">
        <v>65</v>
      </c>
      <c r="B6" s="13" t="s">
        <v>11</v>
      </c>
      <c r="C6" s="14"/>
      <c r="D6" s="15">
        <f>'SEPT 21'!H6:H21</f>
        <v>7600</v>
      </c>
      <c r="E6" s="16">
        <v>5000</v>
      </c>
      <c r="F6" s="16">
        <f>C6+D6+E6</f>
        <v>12600</v>
      </c>
      <c r="G6" s="16">
        <f>2500+1000</f>
        <v>3500</v>
      </c>
      <c r="H6" s="17">
        <f>F6-G6</f>
        <v>9100</v>
      </c>
      <c r="I6" s="15"/>
    </row>
    <row r="7" spans="1:10" x14ac:dyDescent="0.25">
      <c r="B7" s="13" t="s">
        <v>12</v>
      </c>
      <c r="C7" s="14"/>
      <c r="D7" s="15">
        <f>'SEPT 21'!H7:H22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10" x14ac:dyDescent="0.25">
      <c r="A8" s="19" t="s">
        <v>58</v>
      </c>
      <c r="B8" s="13" t="s">
        <v>13</v>
      </c>
      <c r="C8" s="14"/>
      <c r="D8" s="15">
        <f>'SEPT 21'!H8:H23</f>
        <v>0</v>
      </c>
      <c r="E8" s="18">
        <v>5000</v>
      </c>
      <c r="F8" s="16">
        <f t="shared" si="0"/>
        <v>5000</v>
      </c>
      <c r="G8" s="19">
        <v>5000</v>
      </c>
      <c r="H8" s="17">
        <f t="shared" si="1"/>
        <v>0</v>
      </c>
      <c r="I8" s="15"/>
    </row>
    <row r="9" spans="1:10" x14ac:dyDescent="0.25">
      <c r="A9" s="20" t="s">
        <v>50</v>
      </c>
      <c r="B9" s="13" t="s">
        <v>15</v>
      </c>
      <c r="C9" s="14"/>
      <c r="D9" s="15">
        <f>'SEPT 21'!H9:H24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10" x14ac:dyDescent="0.25">
      <c r="A10" s="20" t="s">
        <v>54</v>
      </c>
      <c r="B10" s="13" t="s">
        <v>16</v>
      </c>
      <c r="C10" s="14"/>
      <c r="D10" s="15">
        <f>'SEPT 21'!H10:H25</f>
        <v>0</v>
      </c>
      <c r="E10" s="18">
        <v>2200</v>
      </c>
      <c r="F10" s="16">
        <f>C10+D10+E10</f>
        <v>2200</v>
      </c>
      <c r="G10" s="16">
        <v>2200</v>
      </c>
      <c r="H10" s="17">
        <f t="shared" si="1"/>
        <v>0</v>
      </c>
      <c r="I10" s="15"/>
    </row>
    <row r="11" spans="1:10" x14ac:dyDescent="0.25">
      <c r="A11" s="12" t="s">
        <v>48</v>
      </c>
      <c r="B11" s="13" t="s">
        <v>17</v>
      </c>
      <c r="C11" s="14"/>
      <c r="D11" s="15">
        <f>'SEPT 21'!H11:H26</f>
        <v>0</v>
      </c>
      <c r="E11" s="18">
        <v>2200</v>
      </c>
      <c r="F11" s="16">
        <f>C11+D11+E11</f>
        <v>2200</v>
      </c>
      <c r="G11" s="16">
        <v>2200</v>
      </c>
      <c r="H11" s="17">
        <f t="shared" si="1"/>
        <v>0</v>
      </c>
      <c r="I11" s="15"/>
    </row>
    <row r="12" spans="1:10" x14ac:dyDescent="0.25">
      <c r="A12" s="20" t="s">
        <v>47</v>
      </c>
      <c r="B12" s="13" t="s">
        <v>18</v>
      </c>
      <c r="C12" s="14"/>
      <c r="D12" s="15">
        <f>'SEPT 21'!H12:H27</f>
        <v>3000</v>
      </c>
      <c r="E12" s="18">
        <v>4000</v>
      </c>
      <c r="F12" s="16">
        <f>C12+D12+E12</f>
        <v>7000</v>
      </c>
      <c r="G12" s="16">
        <f>2000+1000+1000</f>
        <v>4000</v>
      </c>
      <c r="H12" s="17">
        <f t="shared" si="1"/>
        <v>3000</v>
      </c>
      <c r="I12" s="15"/>
    </row>
    <row r="13" spans="1:10" x14ac:dyDescent="0.25">
      <c r="A13" s="21" t="s">
        <v>51</v>
      </c>
      <c r="B13" s="13" t="s">
        <v>19</v>
      </c>
      <c r="C13" s="14"/>
      <c r="D13" s="15">
        <f>'SEPT 21'!H13:H28</f>
        <v>0</v>
      </c>
      <c r="E13" s="18">
        <v>2500</v>
      </c>
      <c r="F13" s="16">
        <f>C13+D13+E13</f>
        <v>2500</v>
      </c>
      <c r="G13" s="16">
        <v>2500</v>
      </c>
      <c r="H13" s="17">
        <f t="shared" si="1"/>
        <v>0</v>
      </c>
      <c r="I13" s="15"/>
    </row>
    <row r="14" spans="1:10" x14ac:dyDescent="0.25">
      <c r="A14" s="21" t="s">
        <v>52</v>
      </c>
      <c r="B14" s="13" t="s">
        <v>20</v>
      </c>
      <c r="C14" s="14"/>
      <c r="D14" s="15">
        <f>'SEPT 21'!H14:H29</f>
        <v>0</v>
      </c>
      <c r="E14" s="18">
        <v>2000</v>
      </c>
      <c r="F14" s="16">
        <f t="shared" si="0"/>
        <v>2000</v>
      </c>
      <c r="G14" s="16">
        <v>2000</v>
      </c>
      <c r="H14" s="17">
        <f t="shared" si="1"/>
        <v>0</v>
      </c>
      <c r="I14" s="15"/>
    </row>
    <row r="15" spans="1:10" x14ac:dyDescent="0.25">
      <c r="A15" s="22" t="s">
        <v>61</v>
      </c>
      <c r="B15" s="13" t="s">
        <v>21</v>
      </c>
      <c r="C15" s="14"/>
      <c r="D15" s="15">
        <f>'SEPT 21'!H15:H30</f>
        <v>0</v>
      </c>
      <c r="E15" s="18">
        <v>2000</v>
      </c>
      <c r="F15" s="16">
        <f t="shared" si="0"/>
        <v>2000</v>
      </c>
      <c r="G15" s="16">
        <v>2000</v>
      </c>
      <c r="H15" s="17">
        <f t="shared" si="1"/>
        <v>0</v>
      </c>
      <c r="I15" s="15"/>
    </row>
    <row r="16" spans="1:10" x14ac:dyDescent="0.25">
      <c r="A16" s="49" t="s">
        <v>55</v>
      </c>
      <c r="B16" s="50" t="s">
        <v>22</v>
      </c>
      <c r="C16" s="51"/>
      <c r="D16" s="15">
        <f>'SEPT 21'!H16:H31</f>
        <v>5000</v>
      </c>
      <c r="E16" s="18"/>
      <c r="F16" s="16">
        <f t="shared" si="0"/>
        <v>5000</v>
      </c>
      <c r="G16" s="16"/>
      <c r="H16" s="17">
        <f t="shared" si="1"/>
        <v>5000</v>
      </c>
      <c r="I16" s="15"/>
      <c r="J16" t="s">
        <v>88</v>
      </c>
    </row>
    <row r="17" spans="1:10" x14ac:dyDescent="0.25">
      <c r="A17" s="12" t="s">
        <v>60</v>
      </c>
      <c r="B17" s="13" t="s">
        <v>23</v>
      </c>
      <c r="C17" s="14"/>
      <c r="D17" s="15">
        <f>'SEPT 21'!H17:H32</f>
        <v>1550</v>
      </c>
      <c r="E17" s="18">
        <v>2000</v>
      </c>
      <c r="F17" s="16">
        <f t="shared" si="0"/>
        <v>3550</v>
      </c>
      <c r="G17" s="16">
        <f>1000+1500</f>
        <v>2500</v>
      </c>
      <c r="H17" s="17">
        <f t="shared" si="1"/>
        <v>1050</v>
      </c>
      <c r="I17" s="15"/>
    </row>
    <row r="18" spans="1:10" x14ac:dyDescent="0.25">
      <c r="A18" s="24" t="s">
        <v>49</v>
      </c>
      <c r="B18" s="13" t="s">
        <v>24</v>
      </c>
      <c r="C18" s="14"/>
      <c r="D18" s="15">
        <f>'SEPT 21'!H18:H33</f>
        <v>5400</v>
      </c>
      <c r="E18" s="18"/>
      <c r="F18" s="16">
        <f t="shared" si="0"/>
        <v>5400</v>
      </c>
      <c r="G18" s="16"/>
      <c r="H18" s="17">
        <f t="shared" si="1"/>
        <v>5400</v>
      </c>
      <c r="I18" s="15"/>
      <c r="J18" t="s">
        <v>88</v>
      </c>
    </row>
    <row r="19" spans="1:10" x14ac:dyDescent="0.25">
      <c r="A19" s="19" t="s">
        <v>14</v>
      </c>
      <c r="B19" s="13" t="s">
        <v>25</v>
      </c>
      <c r="C19" s="14"/>
      <c r="D19" s="15">
        <f>'SEPT 21'!H19:H34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0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22550</v>
      </c>
      <c r="E20" s="27">
        <f t="shared" si="2"/>
        <v>26900</v>
      </c>
      <c r="F20" s="16">
        <f t="shared" si="2"/>
        <v>49450</v>
      </c>
      <c r="G20" s="16">
        <f>SUM(G6:G19)</f>
        <v>25900</v>
      </c>
      <c r="H20" s="17">
        <f>SUM(H6:H19)</f>
        <v>23550</v>
      </c>
      <c r="I20" s="15">
        <f t="shared" si="2"/>
        <v>0</v>
      </c>
    </row>
    <row r="21" spans="1:10" x14ac:dyDescent="0.25">
      <c r="G21" s="16"/>
      <c r="H21" s="28">
        <f>H20-5000</f>
        <v>18550</v>
      </c>
      <c r="I21" s="3"/>
    </row>
    <row r="22" spans="1:10" x14ac:dyDescent="0.25">
      <c r="G22" s="16"/>
    </row>
    <row r="23" spans="1:10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0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0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  <c r="J25" s="28">
        <f>E20</f>
        <v>26900</v>
      </c>
    </row>
    <row r="26" spans="1:10" x14ac:dyDescent="0.25">
      <c r="A26" s="26" t="s">
        <v>85</v>
      </c>
      <c r="B26" s="38">
        <f>E20</f>
        <v>26900</v>
      </c>
      <c r="C26" s="26"/>
      <c r="D26" s="26"/>
      <c r="E26" s="26" t="s">
        <v>85</v>
      </c>
      <c r="F26" s="38">
        <f>G20</f>
        <v>25900</v>
      </c>
      <c r="G26" s="26"/>
      <c r="H26" s="26"/>
      <c r="I26" s="34"/>
      <c r="J26" s="48">
        <f>C30</f>
        <v>2690</v>
      </c>
    </row>
    <row r="27" spans="1:10" x14ac:dyDescent="0.25">
      <c r="A27" s="26" t="s">
        <v>34</v>
      </c>
      <c r="B27" s="38">
        <f>'SEPT 21'!D38</f>
        <v>0</v>
      </c>
      <c r="C27" s="26"/>
      <c r="D27" s="26"/>
      <c r="E27" s="26" t="s">
        <v>34</v>
      </c>
      <c r="F27" s="38">
        <f>'SEPT 21'!H38</f>
        <v>-19550</v>
      </c>
      <c r="G27" s="26"/>
      <c r="H27" s="26"/>
      <c r="I27" s="34"/>
      <c r="J27" s="48">
        <f>J25-J26</f>
        <v>24210</v>
      </c>
    </row>
    <row r="28" spans="1:10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  <c r="J28">
        <f>C33</f>
        <v>20000</v>
      </c>
    </row>
    <row r="29" spans="1:10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  <c r="J29" s="48">
        <f>J27-J28</f>
        <v>4210</v>
      </c>
    </row>
    <row r="30" spans="1:10" x14ac:dyDescent="0.25">
      <c r="A30" s="26" t="s">
        <v>36</v>
      </c>
      <c r="B30" s="39">
        <v>0.1</v>
      </c>
      <c r="C30" s="38">
        <f>B30*B26</f>
        <v>2690</v>
      </c>
      <c r="D30" s="26"/>
      <c r="E30" s="26" t="s">
        <v>36</v>
      </c>
      <c r="F30" s="39">
        <v>0.1</v>
      </c>
      <c r="G30" s="38">
        <f>F30*B26</f>
        <v>2690</v>
      </c>
      <c r="H30" s="26"/>
      <c r="I30" s="3"/>
    </row>
    <row r="31" spans="1:10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10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2" x14ac:dyDescent="0.25">
      <c r="A33" s="40" t="s">
        <v>79</v>
      </c>
      <c r="C33">
        <v>20000</v>
      </c>
      <c r="D33" s="42"/>
      <c r="E33" s="40" t="s">
        <v>79</v>
      </c>
      <c r="G33">
        <v>20000</v>
      </c>
      <c r="H33" s="26"/>
      <c r="I33" s="3"/>
    </row>
    <row r="34" spans="1:12" x14ac:dyDescent="0.25">
      <c r="A34" s="40" t="s">
        <v>87</v>
      </c>
      <c r="B34" s="39"/>
      <c r="C34" s="26">
        <v>5000</v>
      </c>
      <c r="D34" s="26"/>
      <c r="E34" s="40"/>
      <c r="F34" s="39"/>
      <c r="G34" s="26"/>
      <c r="H34" s="26"/>
      <c r="I34" s="3"/>
    </row>
    <row r="35" spans="1:12" x14ac:dyDescent="0.25">
      <c r="A35" s="40" t="s">
        <v>86</v>
      </c>
      <c r="B35" s="39"/>
      <c r="C35" s="26">
        <v>5400</v>
      </c>
      <c r="D35" s="26"/>
      <c r="E35" s="40"/>
      <c r="F35" s="39"/>
      <c r="G35" s="26"/>
      <c r="H35" s="26"/>
      <c r="I35" s="34"/>
    </row>
    <row r="36" spans="1:12" x14ac:dyDescent="0.25">
      <c r="A36" s="40" t="s">
        <v>89</v>
      </c>
      <c r="B36" s="26"/>
      <c r="C36" s="42">
        <v>4210</v>
      </c>
      <c r="D36" s="26"/>
      <c r="E36" s="40" t="s">
        <v>89</v>
      </c>
      <c r="F36" s="26"/>
      <c r="G36" s="42">
        <v>4210</v>
      </c>
      <c r="H36" s="26"/>
      <c r="I36" s="3"/>
      <c r="L36">
        <f>4000-400</f>
        <v>3600</v>
      </c>
    </row>
    <row r="37" spans="1:12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2" x14ac:dyDescent="0.25">
      <c r="A38" s="37" t="s">
        <v>26</v>
      </c>
      <c r="B38" s="44">
        <f>B29+B26+B27+B28-C30</f>
        <v>24210</v>
      </c>
      <c r="C38" s="44">
        <f>SUM(C32:C37)</f>
        <v>34610</v>
      </c>
      <c r="D38" s="44">
        <f>B38-C38</f>
        <v>-10400</v>
      </c>
      <c r="E38" s="37" t="s">
        <v>26</v>
      </c>
      <c r="F38" s="44">
        <f>F26+F27+F29+F28-G30</f>
        <v>3660</v>
      </c>
      <c r="G38" s="44">
        <f>SUM(G32:G37)</f>
        <v>24210</v>
      </c>
      <c r="H38" s="44">
        <f>F38-G38</f>
        <v>-20550</v>
      </c>
      <c r="I38" s="43"/>
    </row>
    <row r="39" spans="1:12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2" x14ac:dyDescent="0.25">
      <c r="A40" s="45" t="s">
        <v>43</v>
      </c>
      <c r="B40" s="46"/>
      <c r="C40" s="46" t="s">
        <v>44</v>
      </c>
      <c r="D40" s="47"/>
      <c r="E40" s="45"/>
      <c r="F40" s="45" t="s">
        <v>46</v>
      </c>
      <c r="G40" s="3"/>
      <c r="H40" s="3"/>
      <c r="I40" s="4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workbookViewId="0">
      <selection activeCell="E14" sqref="E14"/>
    </sheetView>
  </sheetViews>
  <sheetFormatPr defaultRowHeight="15" x14ac:dyDescent="0.25"/>
  <cols>
    <col min="1" max="1" width="24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90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'OCTOBER 21'!H6:H19</f>
        <v>9100</v>
      </c>
      <c r="E6" s="16">
        <v>5000</v>
      </c>
      <c r="F6" s="16">
        <f>C6+D6+E6</f>
        <v>14100</v>
      </c>
      <c r="G6" s="16">
        <f>2000+1000</f>
        <v>3000</v>
      </c>
      <c r="H6" s="17">
        <f>F6-G6</f>
        <v>11100</v>
      </c>
      <c r="I6" s="15"/>
    </row>
    <row r="7" spans="1:9" x14ac:dyDescent="0.25">
      <c r="B7" s="13" t="s">
        <v>12</v>
      </c>
      <c r="C7" s="14"/>
      <c r="D7" s="15">
        <f>'OCTOBER 21'!H7:H20</f>
        <v>0</v>
      </c>
      <c r="E7" s="18"/>
      <c r="F7" s="16">
        <f t="shared" ref="F7:F19" si="0">C7+D7+E7</f>
        <v>0</v>
      </c>
      <c r="G7" s="16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'OCTOBER 21'!H8:H21</f>
        <v>0</v>
      </c>
      <c r="E8" s="18">
        <v>5000</v>
      </c>
      <c r="F8" s="16">
        <f t="shared" si="0"/>
        <v>5000</v>
      </c>
      <c r="G8" s="16">
        <v>1000</v>
      </c>
      <c r="H8" s="17">
        <f t="shared" si="1"/>
        <v>4000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'OCTOBER 21'!H9:H22</f>
        <v>0</v>
      </c>
      <c r="E9" s="18"/>
      <c r="F9" s="16">
        <f t="shared" si="0"/>
        <v>0</v>
      </c>
      <c r="G9" s="16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'OCTOBER 21'!H10:H23</f>
        <v>0</v>
      </c>
      <c r="E10" s="18">
        <v>2200</v>
      </c>
      <c r="F10" s="16">
        <f>C10+D10+E10</f>
        <v>2200</v>
      </c>
      <c r="G10" s="16"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'OCTOBER 21'!H11:H24</f>
        <v>0</v>
      </c>
      <c r="E11" s="18">
        <v>2200</v>
      </c>
      <c r="F11" s="16">
        <f>C11+D11+E11</f>
        <v>2200</v>
      </c>
      <c r="G11" s="16">
        <v>800</v>
      </c>
      <c r="H11" s="17">
        <f t="shared" si="1"/>
        <v>1400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'OCTOBER 21'!H12:H25</f>
        <v>3000</v>
      </c>
      <c r="E12" s="18">
        <v>4000</v>
      </c>
      <c r="F12" s="16">
        <f>C12+D12+E12</f>
        <v>7000</v>
      </c>
      <c r="G12" s="16">
        <v>4000</v>
      </c>
      <c r="H12" s="17">
        <f t="shared" si="1"/>
        <v>3000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'OCTOBER 21'!H13:H26</f>
        <v>0</v>
      </c>
      <c r="E13" s="18">
        <v>2500</v>
      </c>
      <c r="F13" s="16">
        <f>C13+D13+E13</f>
        <v>2500</v>
      </c>
      <c r="G13" s="16">
        <v>1800</v>
      </c>
      <c r="H13" s="17">
        <f t="shared" si="1"/>
        <v>700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'OCTOBER 21'!H14:H27</f>
        <v>0</v>
      </c>
      <c r="E14" s="18">
        <v>2000</v>
      </c>
      <c r="F14" s="16">
        <f t="shared" si="0"/>
        <v>2000</v>
      </c>
      <c r="G14" s="16">
        <v>2000</v>
      </c>
      <c r="H14" s="17">
        <f t="shared" si="1"/>
        <v>0</v>
      </c>
      <c r="I14" s="15"/>
    </row>
    <row r="15" spans="1:9" ht="15.75" customHeight="1" x14ac:dyDescent="0.25">
      <c r="A15" s="22" t="s">
        <v>61</v>
      </c>
      <c r="B15" s="13" t="s">
        <v>21</v>
      </c>
      <c r="C15" s="14"/>
      <c r="D15" s="15">
        <f>'OCTOBER 21'!H15:H28</f>
        <v>0</v>
      </c>
      <c r="E15" s="18">
        <v>2000</v>
      </c>
      <c r="F15" s="16">
        <f t="shared" si="0"/>
        <v>2000</v>
      </c>
      <c r="G15" s="16">
        <v>2000</v>
      </c>
      <c r="H15" s="17">
        <f t="shared" si="1"/>
        <v>0</v>
      </c>
      <c r="I15" s="15"/>
    </row>
    <row r="16" spans="1:9" hidden="1" x14ac:dyDescent="0.25">
      <c r="A16" s="49" t="s">
        <v>92</v>
      </c>
      <c r="B16" s="50" t="s">
        <v>22</v>
      </c>
      <c r="C16" s="51"/>
      <c r="D16" s="15"/>
      <c r="E16" s="18">
        <v>2000</v>
      </c>
      <c r="F16" s="16">
        <f t="shared" si="0"/>
        <v>2000</v>
      </c>
      <c r="G16" s="16"/>
      <c r="H16" s="17">
        <f t="shared" si="1"/>
        <v>2000</v>
      </c>
      <c r="I16" s="15"/>
    </row>
    <row r="17" spans="1:10" ht="16.5" customHeight="1" x14ac:dyDescent="0.25">
      <c r="A17" s="12" t="s">
        <v>60</v>
      </c>
      <c r="B17" s="13" t="s">
        <v>23</v>
      </c>
      <c r="C17" s="14"/>
      <c r="D17" s="15">
        <f>'OCTOBER 21'!H17:H30</f>
        <v>1050</v>
      </c>
      <c r="E17" s="18">
        <v>2000</v>
      </c>
      <c r="F17" s="16">
        <f t="shared" si="0"/>
        <v>3050</v>
      </c>
      <c r="G17" s="16">
        <f>1000+500</f>
        <v>1500</v>
      </c>
      <c r="H17" s="17">
        <f t="shared" si="1"/>
        <v>1550</v>
      </c>
      <c r="I17" s="15"/>
    </row>
    <row r="18" spans="1:10" x14ac:dyDescent="0.25">
      <c r="A18" s="24" t="s">
        <v>97</v>
      </c>
      <c r="B18" s="13" t="s">
        <v>24</v>
      </c>
      <c r="C18" s="14"/>
      <c r="D18" s="15"/>
      <c r="E18" s="18">
        <v>2000</v>
      </c>
      <c r="F18" s="16">
        <f t="shared" si="0"/>
        <v>2000</v>
      </c>
      <c r="G18" s="16">
        <v>2000</v>
      </c>
      <c r="H18" s="17">
        <f t="shared" si="1"/>
        <v>0</v>
      </c>
      <c r="I18" s="15"/>
    </row>
    <row r="19" spans="1:10" x14ac:dyDescent="0.25">
      <c r="A19" s="19" t="s">
        <v>14</v>
      </c>
      <c r="B19" s="13" t="s">
        <v>25</v>
      </c>
      <c r="C19" s="14"/>
      <c r="D19" s="15">
        <f>'OCTOBER 21'!H19:H32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0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13150</v>
      </c>
      <c r="E20" s="27">
        <f t="shared" si="2"/>
        <v>30900</v>
      </c>
      <c r="F20" s="16">
        <f t="shared" si="2"/>
        <v>44050</v>
      </c>
      <c r="G20" s="16">
        <f>SUM(G6:G19)</f>
        <v>20300</v>
      </c>
      <c r="H20" s="17">
        <f>SUM(H6:H19)</f>
        <v>23750</v>
      </c>
      <c r="I20" s="15">
        <f t="shared" si="2"/>
        <v>0</v>
      </c>
    </row>
    <row r="21" spans="1:10" x14ac:dyDescent="0.25">
      <c r="G21" s="16"/>
      <c r="H21" s="28">
        <f>H20-5000</f>
        <v>18750</v>
      </c>
      <c r="I21" s="3"/>
    </row>
    <row r="22" spans="1:10" x14ac:dyDescent="0.25">
      <c r="G22" s="16"/>
    </row>
    <row r="23" spans="1:10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0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0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  <c r="J25" s="28">
        <f>E20</f>
        <v>30900</v>
      </c>
    </row>
    <row r="26" spans="1:10" x14ac:dyDescent="0.25">
      <c r="A26" s="26" t="s">
        <v>91</v>
      </c>
      <c r="B26" s="38">
        <f>E20</f>
        <v>30900</v>
      </c>
      <c r="C26" s="26"/>
      <c r="D26" s="26"/>
      <c r="E26" s="26" t="s">
        <v>91</v>
      </c>
      <c r="F26" s="38">
        <f>G20</f>
        <v>20300</v>
      </c>
      <c r="G26" s="26"/>
      <c r="H26" s="26"/>
      <c r="I26" s="34"/>
      <c r="J26" s="48">
        <f>C30</f>
        <v>3090</v>
      </c>
    </row>
    <row r="27" spans="1:10" x14ac:dyDescent="0.25">
      <c r="A27" s="26" t="s">
        <v>34</v>
      </c>
      <c r="B27" s="38">
        <f>'OCTOBER 21'!D38</f>
        <v>-10400</v>
      </c>
      <c r="C27" s="26"/>
      <c r="D27" s="26"/>
      <c r="E27" s="26" t="s">
        <v>34</v>
      </c>
      <c r="F27" s="38">
        <f>'OCTOBER 21'!H38</f>
        <v>-20550</v>
      </c>
      <c r="G27" s="26"/>
      <c r="H27" s="26"/>
      <c r="I27" s="34"/>
      <c r="J27" s="48">
        <f>J25-J26</f>
        <v>27810</v>
      </c>
    </row>
    <row r="28" spans="1:10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  <c r="J28">
        <f>C33</f>
        <v>20000</v>
      </c>
    </row>
    <row r="29" spans="1:10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  <c r="J29" s="48">
        <f>J27-J28</f>
        <v>7810</v>
      </c>
    </row>
    <row r="30" spans="1:10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  <c r="J30">
        <v>2000</v>
      </c>
    </row>
    <row r="31" spans="1:10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  <c r="J31" s="48">
        <f>J29-J30</f>
        <v>5810</v>
      </c>
    </row>
    <row r="32" spans="1:10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3" x14ac:dyDescent="0.25">
      <c r="A33" s="40" t="s">
        <v>79</v>
      </c>
      <c r="C33">
        <v>20000</v>
      </c>
      <c r="D33" s="42"/>
      <c r="E33" s="40" t="s">
        <v>79</v>
      </c>
      <c r="G33">
        <v>20000</v>
      </c>
      <c r="H33" s="26"/>
      <c r="I33" s="3"/>
    </row>
    <row r="34" spans="1:13" x14ac:dyDescent="0.25">
      <c r="A34" s="40"/>
      <c r="B34" s="39"/>
      <c r="C34" s="26"/>
      <c r="D34" s="26"/>
      <c r="E34" s="40"/>
      <c r="F34" s="39"/>
      <c r="G34" s="26"/>
      <c r="H34" s="26"/>
      <c r="I34" s="3"/>
    </row>
    <row r="35" spans="1:13" x14ac:dyDescent="0.25">
      <c r="A35" s="40" t="s">
        <v>96</v>
      </c>
      <c r="B35" s="39"/>
      <c r="C35" s="26">
        <v>5810</v>
      </c>
      <c r="D35" s="26"/>
      <c r="E35" s="40" t="s">
        <v>96</v>
      </c>
      <c r="F35" s="39"/>
      <c r="G35" s="26">
        <v>5810</v>
      </c>
      <c r="H35" s="26"/>
      <c r="I35" s="53" t="s">
        <v>93</v>
      </c>
      <c r="J35" s="54"/>
      <c r="K35" s="54"/>
      <c r="L35" s="54"/>
      <c r="M35" s="54"/>
    </row>
    <row r="36" spans="1:13" x14ac:dyDescent="0.25">
      <c r="A36" s="40"/>
      <c r="B36" s="26"/>
      <c r="C36" s="42"/>
      <c r="D36" s="26"/>
      <c r="E36" s="40"/>
      <c r="F36" s="26"/>
      <c r="G36" s="42"/>
      <c r="H36" s="26"/>
      <c r="I36" s="54"/>
      <c r="J36" s="54"/>
      <c r="K36" s="54"/>
      <c r="L36" s="54"/>
      <c r="M36" s="54"/>
    </row>
    <row r="37" spans="1:13" x14ac:dyDescent="0.25">
      <c r="A37" s="40"/>
      <c r="B37" s="26"/>
      <c r="C37" s="42"/>
      <c r="D37" s="26"/>
      <c r="E37" s="40"/>
      <c r="F37" s="26"/>
      <c r="G37" s="42"/>
      <c r="H37" s="26"/>
      <c r="I37" s="54"/>
      <c r="J37" s="54" t="s">
        <v>94</v>
      </c>
      <c r="K37" s="54">
        <v>10400</v>
      </c>
      <c r="L37" s="54"/>
      <c r="M37" s="54"/>
    </row>
    <row r="38" spans="1:13" x14ac:dyDescent="0.25">
      <c r="A38" s="37" t="s">
        <v>26</v>
      </c>
      <c r="B38" s="44">
        <f>B29+B26+B27+B28-C30</f>
        <v>17410</v>
      </c>
      <c r="C38" s="44">
        <f>SUM(C32:C37)</f>
        <v>25810</v>
      </c>
      <c r="D38" s="44">
        <f>B38-C38</f>
        <v>-8400</v>
      </c>
      <c r="E38" s="37" t="s">
        <v>26</v>
      </c>
      <c r="F38" s="44">
        <f>F26+F27+F29+F28-G30</f>
        <v>-3340</v>
      </c>
      <c r="G38" s="44">
        <f>SUM(G32:G37)</f>
        <v>25810</v>
      </c>
      <c r="H38" s="44">
        <f>F38-G38</f>
        <v>-29150</v>
      </c>
      <c r="I38" s="55"/>
      <c r="J38" s="54" t="s">
        <v>95</v>
      </c>
      <c r="K38" s="54">
        <v>2000</v>
      </c>
      <c r="L38" s="54"/>
      <c r="M38" s="54"/>
    </row>
    <row r="39" spans="1:13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54"/>
      <c r="J39" s="54" t="s">
        <v>9</v>
      </c>
      <c r="K39" s="54">
        <f>K37-K38</f>
        <v>8400</v>
      </c>
      <c r="L39" s="54"/>
      <c r="M39" s="54"/>
    </row>
    <row r="40" spans="1:13" x14ac:dyDescent="0.25">
      <c r="A40" s="45" t="s">
        <v>43</v>
      </c>
      <c r="B40" s="46"/>
      <c r="C40" s="46" t="s">
        <v>44</v>
      </c>
      <c r="D40" s="47"/>
      <c r="E40" s="45"/>
      <c r="F40" s="45" t="s">
        <v>46</v>
      </c>
      <c r="G40" s="3"/>
      <c r="H40" s="3"/>
      <c r="I40" s="55"/>
      <c r="J40" s="54"/>
      <c r="K40" s="54"/>
      <c r="L40" s="54"/>
      <c r="M40" s="5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abSelected="1" workbookViewId="0">
      <selection activeCell="G12" sqref="G12"/>
    </sheetView>
  </sheetViews>
  <sheetFormatPr defaultRowHeight="15" x14ac:dyDescent="0.25"/>
  <cols>
    <col min="1" max="1" width="17.570312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98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NOVEMBER!H6:H19</f>
        <v>11100</v>
      </c>
      <c r="E6" s="16">
        <v>5000</v>
      </c>
      <c r="F6" s="16">
        <f>C6+D6+E6</f>
        <v>16100</v>
      </c>
      <c r="G6" s="16"/>
      <c r="H6" s="17">
        <f>F6-G6</f>
        <v>16100</v>
      </c>
      <c r="I6" s="15"/>
    </row>
    <row r="7" spans="1:9" x14ac:dyDescent="0.25">
      <c r="B7" s="13" t="s">
        <v>12</v>
      </c>
      <c r="C7" s="14"/>
      <c r="D7" s="15">
        <f>NOVEMBER!H7:H20</f>
        <v>0</v>
      </c>
      <c r="E7" s="18"/>
      <c r="F7" s="16">
        <f t="shared" ref="F7:F19" si="0">C7+D7+E7</f>
        <v>0</v>
      </c>
      <c r="G7" s="16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NOVEMBER!H8:H21</f>
        <v>4000</v>
      </c>
      <c r="E8" s="18">
        <v>5000</v>
      </c>
      <c r="F8" s="16">
        <f t="shared" si="0"/>
        <v>9000</v>
      </c>
      <c r="G8" s="16"/>
      <c r="H8" s="17">
        <f t="shared" si="1"/>
        <v>9000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NOVEMBER!H9:H22</f>
        <v>0</v>
      </c>
      <c r="E9" s="18"/>
      <c r="F9" s="16">
        <f t="shared" si="0"/>
        <v>0</v>
      </c>
      <c r="G9" s="16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NOVEMBER!H10:H23</f>
        <v>0</v>
      </c>
      <c r="E10" s="18">
        <v>2200</v>
      </c>
      <c r="F10" s="16">
        <f>C10+D10+E10</f>
        <v>2200</v>
      </c>
      <c r="G10" s="16"/>
      <c r="H10" s="17">
        <f t="shared" si="1"/>
        <v>2200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NOVEMBER!H11:H24</f>
        <v>1400</v>
      </c>
      <c r="E11" s="18">
        <v>2200</v>
      </c>
      <c r="F11" s="16">
        <f>C11+D11+E11</f>
        <v>3600</v>
      </c>
      <c r="G11" s="16">
        <v>800</v>
      </c>
      <c r="H11" s="17">
        <f t="shared" si="1"/>
        <v>2800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NOVEMBER!H12:H25</f>
        <v>3000</v>
      </c>
      <c r="E12" s="18">
        <v>4000</v>
      </c>
      <c r="F12" s="16">
        <f>C12+D12+E12</f>
        <v>7000</v>
      </c>
      <c r="G12" s="16"/>
      <c r="H12" s="17">
        <f t="shared" si="1"/>
        <v>7000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NOVEMBER!H13:H26</f>
        <v>700</v>
      </c>
      <c r="E13" s="18">
        <v>2500</v>
      </c>
      <c r="F13" s="16">
        <f>C13+D13+E13</f>
        <v>3200</v>
      </c>
      <c r="G13" s="16"/>
      <c r="H13" s="17">
        <f t="shared" si="1"/>
        <v>3200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NOVEMBER!H14:H27</f>
        <v>0</v>
      </c>
      <c r="E14" s="18">
        <v>2000</v>
      </c>
      <c r="F14" s="16">
        <f t="shared" si="0"/>
        <v>2000</v>
      </c>
      <c r="G14" s="16"/>
      <c r="H14" s="17">
        <f t="shared" si="1"/>
        <v>2000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NOVEMBER!H15:H28</f>
        <v>0</v>
      </c>
      <c r="E15" s="18">
        <v>2000</v>
      </c>
      <c r="F15" s="16">
        <f t="shared" si="0"/>
        <v>2000</v>
      </c>
      <c r="G15" s="16"/>
      <c r="H15" s="17">
        <f t="shared" si="1"/>
        <v>2000</v>
      </c>
      <c r="I15" s="15"/>
    </row>
    <row r="16" spans="1:9" x14ac:dyDescent="0.25">
      <c r="A16" s="49" t="s">
        <v>92</v>
      </c>
      <c r="B16" s="50" t="s">
        <v>22</v>
      </c>
      <c r="C16" s="51"/>
      <c r="D16" s="15">
        <f>NOVEMBER!H16:H29</f>
        <v>2000</v>
      </c>
      <c r="E16" s="18">
        <v>2000</v>
      </c>
      <c r="F16" s="16">
        <f t="shared" si="0"/>
        <v>4000</v>
      </c>
      <c r="G16" s="16"/>
      <c r="H16" s="17">
        <f t="shared" si="1"/>
        <v>4000</v>
      </c>
      <c r="I16" s="15"/>
    </row>
    <row r="17" spans="1:10" x14ac:dyDescent="0.25">
      <c r="A17" s="12" t="s">
        <v>60</v>
      </c>
      <c r="B17" s="13" t="s">
        <v>23</v>
      </c>
      <c r="C17" s="14"/>
      <c r="D17" s="15">
        <f>NOVEMBER!H17:H30</f>
        <v>1550</v>
      </c>
      <c r="E17" s="18">
        <v>2000</v>
      </c>
      <c r="F17" s="16">
        <f t="shared" si="0"/>
        <v>3550</v>
      </c>
      <c r="G17" s="16"/>
      <c r="H17" s="17">
        <f t="shared" si="1"/>
        <v>3550</v>
      </c>
      <c r="I17" s="15"/>
    </row>
    <row r="18" spans="1:10" x14ac:dyDescent="0.25">
      <c r="A18" s="24" t="s">
        <v>97</v>
      </c>
      <c r="B18" s="13" t="s">
        <v>24</v>
      </c>
      <c r="C18" s="14"/>
      <c r="D18" s="15">
        <f>NOVEMBER!H18:H31</f>
        <v>0</v>
      </c>
      <c r="E18" s="18">
        <v>2000</v>
      </c>
      <c r="F18" s="16">
        <f t="shared" si="0"/>
        <v>2000</v>
      </c>
      <c r="G18" s="16"/>
      <c r="H18" s="17">
        <f t="shared" si="1"/>
        <v>2000</v>
      </c>
      <c r="I18" s="15"/>
    </row>
    <row r="19" spans="1:10" x14ac:dyDescent="0.25">
      <c r="A19" s="19" t="s">
        <v>14</v>
      </c>
      <c r="B19" s="13" t="s">
        <v>25</v>
      </c>
      <c r="C19" s="14"/>
      <c r="D19" s="15">
        <f>NOVEMBER!H19:H32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0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23750</v>
      </c>
      <c r="E20" s="27">
        <f t="shared" si="2"/>
        <v>30900</v>
      </c>
      <c r="F20" s="16">
        <f t="shared" si="2"/>
        <v>54650</v>
      </c>
      <c r="G20" s="16">
        <f>SUM(G6:G19)</f>
        <v>800</v>
      </c>
      <c r="H20" s="17">
        <f>SUM(H6:H19)</f>
        <v>53850</v>
      </c>
      <c r="I20" s="15">
        <f t="shared" si="2"/>
        <v>0</v>
      </c>
    </row>
    <row r="21" spans="1:10" x14ac:dyDescent="0.25">
      <c r="G21" s="16"/>
      <c r="H21" s="28">
        <f>H20-5000</f>
        <v>48850</v>
      </c>
      <c r="I21" s="3"/>
    </row>
    <row r="22" spans="1:10" x14ac:dyDescent="0.25">
      <c r="G22" s="16"/>
    </row>
    <row r="23" spans="1:10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0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0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  <c r="J25" s="28">
        <f>E20</f>
        <v>30900</v>
      </c>
    </row>
    <row r="26" spans="1:10" x14ac:dyDescent="0.25">
      <c r="A26" s="26" t="s">
        <v>91</v>
      </c>
      <c r="B26" s="38">
        <f>E20</f>
        <v>30900</v>
      </c>
      <c r="C26" s="26"/>
      <c r="D26" s="26"/>
      <c r="E26" s="26" t="s">
        <v>91</v>
      </c>
      <c r="F26" s="38">
        <f>G20</f>
        <v>800</v>
      </c>
      <c r="G26" s="26"/>
      <c r="H26" s="26"/>
      <c r="I26" s="34"/>
      <c r="J26" s="48">
        <f>C30</f>
        <v>3090</v>
      </c>
    </row>
    <row r="27" spans="1:10" x14ac:dyDescent="0.25">
      <c r="A27" s="26" t="s">
        <v>34</v>
      </c>
      <c r="B27" s="38">
        <f>NOVEMBER!D38</f>
        <v>-8400</v>
      </c>
      <c r="C27" s="26"/>
      <c r="D27" s="26"/>
      <c r="E27" s="26" t="s">
        <v>34</v>
      </c>
      <c r="F27" s="38">
        <f>NOVEMBER!H38</f>
        <v>-29150</v>
      </c>
      <c r="G27" s="26"/>
      <c r="H27" s="26"/>
      <c r="I27" s="34"/>
      <c r="J27" s="48">
        <f>J25-J26</f>
        <v>27810</v>
      </c>
    </row>
    <row r="28" spans="1:10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  <c r="J28">
        <f>C33</f>
        <v>20000</v>
      </c>
    </row>
    <row r="29" spans="1:10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  <c r="J29" s="48">
        <f>J27-J28</f>
        <v>7810</v>
      </c>
    </row>
    <row r="30" spans="1:10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  <c r="J30">
        <v>2000</v>
      </c>
    </row>
    <row r="31" spans="1:10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  <c r="J31" s="48">
        <f>J29-J30</f>
        <v>5810</v>
      </c>
    </row>
    <row r="32" spans="1:10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2" x14ac:dyDescent="0.25">
      <c r="A33" s="40" t="s">
        <v>79</v>
      </c>
      <c r="C33">
        <v>20000</v>
      </c>
      <c r="D33" s="42"/>
      <c r="E33" s="40" t="s">
        <v>79</v>
      </c>
      <c r="G33">
        <v>20000</v>
      </c>
      <c r="H33" s="26"/>
      <c r="I33" s="3"/>
    </row>
    <row r="34" spans="1:12" x14ac:dyDescent="0.25">
      <c r="A34" s="40"/>
      <c r="B34" s="39"/>
      <c r="C34" s="26"/>
      <c r="D34" s="26"/>
      <c r="E34" s="40"/>
      <c r="F34" s="39"/>
      <c r="G34" s="26"/>
      <c r="H34" s="26"/>
      <c r="I34" s="3"/>
    </row>
    <row r="35" spans="1:12" x14ac:dyDescent="0.25">
      <c r="A35" s="40"/>
      <c r="B35" s="39"/>
      <c r="C35" s="26"/>
      <c r="D35" s="26"/>
      <c r="E35" s="40"/>
      <c r="F35" s="39"/>
      <c r="G35" s="26"/>
      <c r="H35" s="26"/>
      <c r="I35" s="53" t="s">
        <v>93</v>
      </c>
      <c r="J35" s="54"/>
      <c r="K35" s="54"/>
      <c r="L35" s="54"/>
    </row>
    <row r="36" spans="1:12" x14ac:dyDescent="0.25">
      <c r="A36" s="40"/>
      <c r="B36" s="26"/>
      <c r="C36" s="42"/>
      <c r="D36" s="26"/>
      <c r="E36" s="40"/>
      <c r="F36" s="26"/>
      <c r="G36" s="42"/>
      <c r="H36" s="26"/>
      <c r="I36" s="54"/>
      <c r="J36" s="54"/>
      <c r="K36" s="54"/>
      <c r="L36" s="54"/>
    </row>
    <row r="37" spans="1:12" x14ac:dyDescent="0.25">
      <c r="A37" s="40"/>
      <c r="B37" s="26"/>
      <c r="C37" s="42"/>
      <c r="D37" s="26"/>
      <c r="E37" s="40"/>
      <c r="F37" s="26"/>
      <c r="G37" s="42"/>
      <c r="H37" s="26"/>
      <c r="I37" s="54"/>
      <c r="J37" s="54" t="s">
        <v>94</v>
      </c>
      <c r="K37" s="54">
        <v>10400</v>
      </c>
      <c r="L37" s="54"/>
    </row>
    <row r="38" spans="1:12" x14ac:dyDescent="0.25">
      <c r="A38" s="37" t="s">
        <v>26</v>
      </c>
      <c r="B38" s="44">
        <f>B29+B26+B27+B28-C30</f>
        <v>19410</v>
      </c>
      <c r="C38" s="44">
        <f>SUM(C32:C37)</f>
        <v>20000</v>
      </c>
      <c r="D38" s="44">
        <f>B38-C38</f>
        <v>-590</v>
      </c>
      <c r="E38" s="37" t="s">
        <v>26</v>
      </c>
      <c r="F38" s="44">
        <f>F26+F27+F29+F28-G30</f>
        <v>-31440</v>
      </c>
      <c r="G38" s="44">
        <f>SUM(G32:G37)</f>
        <v>20000</v>
      </c>
      <c r="H38" s="44">
        <f>F38-G38</f>
        <v>-51440</v>
      </c>
      <c r="I38" s="55"/>
      <c r="J38" s="54" t="s">
        <v>95</v>
      </c>
      <c r="K38" s="54">
        <v>2000</v>
      </c>
      <c r="L38" s="54"/>
    </row>
    <row r="39" spans="1:12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54"/>
      <c r="J39" s="54" t="s">
        <v>9</v>
      </c>
      <c r="K39" s="54">
        <f>K37-K38</f>
        <v>8400</v>
      </c>
      <c r="L39" s="54"/>
    </row>
    <row r="40" spans="1:12" x14ac:dyDescent="0.25">
      <c r="A40" s="45" t="s">
        <v>43</v>
      </c>
      <c r="B40" s="46"/>
      <c r="C40" s="46" t="s">
        <v>44</v>
      </c>
      <c r="D40" s="47"/>
      <c r="E40" s="45"/>
      <c r="F40" s="45" t="s">
        <v>46</v>
      </c>
      <c r="G40" s="3"/>
      <c r="H40" s="3"/>
      <c r="I40" s="55"/>
      <c r="J40" s="54"/>
      <c r="K40" s="54"/>
      <c r="L40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FEBRUARY21</vt:lpstr>
      <vt:lpstr>MARCH 21</vt:lpstr>
      <vt:lpstr>APRIL21</vt:lpstr>
      <vt:lpstr>MAY21</vt:lpstr>
      <vt:lpstr>JUNE 21</vt:lpstr>
      <vt:lpstr>JULY 21</vt:lpstr>
      <vt:lpstr>AUGUST 21</vt:lpstr>
      <vt:lpstr>SEPT 21</vt:lpstr>
      <vt:lpstr>OCTOBER 21</vt:lpstr>
      <vt:lpstr>NOVEMBER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 PC3</cp:lastModifiedBy>
  <dcterms:created xsi:type="dcterms:W3CDTF">2021-02-12T13:19:06Z</dcterms:created>
  <dcterms:modified xsi:type="dcterms:W3CDTF">2021-12-03T11:04:20Z</dcterms:modified>
</cp:coreProperties>
</file>