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1200" yWindow="930" windowWidth="17475" windowHeight="10965" firstSheet="12" activeTab="15"/>
  </bookViews>
  <sheets>
    <sheet name="SEPTEMBER" sheetId="1" r:id="rId1"/>
    <sheet name="OCTOBER 20" sheetId="2" r:id="rId2"/>
    <sheet name="NOVEMBER20" sheetId="3" r:id="rId3"/>
    <sheet name="DECEMBER 20" sheetId="4" r:id="rId4"/>
    <sheet name="JANUARY 21" sheetId="5" r:id="rId5"/>
    <sheet name="FEBRUARY 21" sheetId="6" r:id="rId6"/>
    <sheet name="MARCH 21" sheetId="7" r:id="rId7"/>
    <sheet name="APRIL 21" sheetId="8" r:id="rId8"/>
    <sheet name="MAY 21" sheetId="9" r:id="rId9"/>
    <sheet name="JUNE 21" sheetId="10" r:id="rId10"/>
    <sheet name="JULY 21" sheetId="11" r:id="rId11"/>
    <sheet name="AUGUST 21" sheetId="12" r:id="rId12"/>
    <sheet name="SEPTEMBER 21" sheetId="13" r:id="rId13"/>
    <sheet name="OCTOBER 21" sheetId="14" r:id="rId14"/>
    <sheet name="NOVEMBER" sheetId="15" r:id="rId15"/>
    <sheet name="DECEMBER 21" sheetId="16" r:id="rId16"/>
  </sheets>
  <calcPr calcId="162913"/>
</workbook>
</file>

<file path=xl/calcChain.xml><?xml version="1.0" encoding="utf-8"?>
<calcChain xmlns="http://schemas.openxmlformats.org/spreadsheetml/2006/main">
  <c r="L32" i="16" l="1"/>
  <c r="L8" i="15" l="1"/>
  <c r="C41" i="16" l="1"/>
  <c r="C33" i="16"/>
  <c r="E47" i="16"/>
  <c r="I32" i="16"/>
  <c r="C37" i="16" s="1"/>
  <c r="H32" i="16"/>
  <c r="C36" i="16" s="1"/>
  <c r="G32" i="16"/>
  <c r="F32" i="16"/>
  <c r="C40" i="16" s="1"/>
  <c r="E32" i="16"/>
  <c r="C39" i="16" s="1"/>
  <c r="D32" i="16"/>
  <c r="C42" i="16" s="1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7" i="16"/>
  <c r="J5" i="16"/>
  <c r="J32" i="16" l="1"/>
  <c r="C38" i="16" s="1"/>
  <c r="E45" i="16"/>
  <c r="E50" i="16" s="1"/>
  <c r="K45" i="16"/>
  <c r="H36" i="16"/>
  <c r="K47" i="16"/>
  <c r="L18" i="15"/>
  <c r="K50" i="16" l="1"/>
  <c r="K51" i="16" s="1"/>
  <c r="L18" i="14"/>
  <c r="O20" i="14" s="1"/>
  <c r="C33" i="15" l="1"/>
  <c r="L32" i="15"/>
  <c r="I32" i="15"/>
  <c r="C37" i="15" s="1"/>
  <c r="H32" i="15"/>
  <c r="C36" i="15" s="1"/>
  <c r="G32" i="15"/>
  <c r="C41" i="15" s="1"/>
  <c r="F32" i="15"/>
  <c r="C40" i="15" s="1"/>
  <c r="E32" i="15"/>
  <c r="C39" i="15" s="1"/>
  <c r="D32" i="15"/>
  <c r="C42" i="15" s="1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7" i="15"/>
  <c r="J5" i="15"/>
  <c r="K45" i="15" l="1"/>
  <c r="E45" i="15"/>
  <c r="K47" i="15"/>
  <c r="K50" i="15" s="1"/>
  <c r="K51" i="15" s="1"/>
  <c r="H36" i="15"/>
  <c r="E47" i="15"/>
  <c r="J32" i="15"/>
  <c r="C38" i="15" s="1"/>
  <c r="L20" i="13"/>
  <c r="E50" i="15" l="1"/>
  <c r="L31" i="13"/>
  <c r="C33" i="14" l="1"/>
  <c r="I32" i="14"/>
  <c r="C37" i="14" s="1"/>
  <c r="H32" i="14"/>
  <c r="C36" i="14" s="1"/>
  <c r="G32" i="14"/>
  <c r="C41" i="14" s="1"/>
  <c r="F32" i="14"/>
  <c r="C40" i="14" s="1"/>
  <c r="E32" i="14"/>
  <c r="C39" i="14" s="1"/>
  <c r="D32" i="14"/>
  <c r="C42" i="14" s="1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L32" i="14"/>
  <c r="J10" i="14"/>
  <c r="J7" i="14"/>
  <c r="J5" i="14"/>
  <c r="J32" i="14" l="1"/>
  <c r="C38" i="14" s="1"/>
  <c r="E45" i="14"/>
  <c r="K45" i="14"/>
  <c r="E47" i="14"/>
  <c r="K47" i="14"/>
  <c r="H36" i="14"/>
  <c r="J20" i="13"/>
  <c r="K50" i="14" l="1"/>
  <c r="K51" i="14" s="1"/>
  <c r="E50" i="14"/>
  <c r="L14" i="13"/>
  <c r="L29" i="13" l="1"/>
  <c r="L25" i="13" l="1"/>
  <c r="L16" i="13" l="1"/>
  <c r="L10" i="13" l="1"/>
  <c r="L13" i="13" l="1"/>
  <c r="I32" i="13" l="1"/>
  <c r="C37" i="13" s="1"/>
  <c r="H32" i="13"/>
  <c r="C36" i="13" s="1"/>
  <c r="G32" i="13"/>
  <c r="C41" i="13" s="1"/>
  <c r="F32" i="13"/>
  <c r="C40" i="13" s="1"/>
  <c r="E32" i="13"/>
  <c r="C39" i="13" s="1"/>
  <c r="D32" i="13"/>
  <c r="C42" i="13" s="1"/>
  <c r="J31" i="13"/>
  <c r="J30" i="13"/>
  <c r="J29" i="13"/>
  <c r="J28" i="13"/>
  <c r="J27" i="13"/>
  <c r="J26" i="13"/>
  <c r="J25" i="13"/>
  <c r="J24" i="13"/>
  <c r="J23" i="13"/>
  <c r="J22" i="13"/>
  <c r="J21" i="13"/>
  <c r="J19" i="13"/>
  <c r="J18" i="13"/>
  <c r="J17" i="13"/>
  <c r="J16" i="13"/>
  <c r="J15" i="13"/>
  <c r="J14" i="13"/>
  <c r="J13" i="13"/>
  <c r="J12" i="13"/>
  <c r="J11" i="13"/>
  <c r="J10" i="13"/>
  <c r="J7" i="13"/>
  <c r="L32" i="13"/>
  <c r="J5" i="13"/>
  <c r="J32" i="13" l="1"/>
  <c r="C38" i="13" s="1"/>
  <c r="E45" i="13"/>
  <c r="K45" i="13"/>
  <c r="E47" i="13"/>
  <c r="K47" i="13"/>
  <c r="H36" i="13"/>
  <c r="L17" i="12"/>
  <c r="E50" i="13" l="1"/>
  <c r="K50" i="13"/>
  <c r="K51" i="13" s="1"/>
  <c r="O34" i="8"/>
  <c r="O35" i="8" s="1"/>
  <c r="L14" i="12" l="1"/>
  <c r="L6" i="12"/>
  <c r="L29" i="12" l="1"/>
  <c r="L8" i="12" l="1"/>
  <c r="L21" i="12" l="1"/>
  <c r="L25" i="12" l="1"/>
  <c r="L13" i="12" l="1"/>
  <c r="L10" i="12" l="1"/>
  <c r="I32" i="12" l="1"/>
  <c r="C37" i="12" s="1"/>
  <c r="H32" i="12"/>
  <c r="C36" i="12" s="1"/>
  <c r="G32" i="12"/>
  <c r="C41" i="12" s="1"/>
  <c r="F32" i="12"/>
  <c r="C40" i="12" s="1"/>
  <c r="E32" i="12"/>
  <c r="C39" i="12" s="1"/>
  <c r="D32" i="12"/>
  <c r="C42" i="12" s="1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7" i="12"/>
  <c r="L32" i="12"/>
  <c r="K47" i="12" s="1"/>
  <c r="J5" i="12"/>
  <c r="J32" i="12" l="1"/>
  <c r="C38" i="12" s="1"/>
  <c r="E47" i="12"/>
  <c r="H36" i="12"/>
  <c r="E45" i="12"/>
  <c r="K45" i="12"/>
  <c r="K50" i="12" s="1"/>
  <c r="K51" i="12" s="1"/>
  <c r="L16" i="11"/>
  <c r="L18" i="11"/>
  <c r="E50" i="12" l="1"/>
  <c r="L25" i="11"/>
  <c r="L31" i="11" l="1"/>
  <c r="L29" i="11" l="1"/>
  <c r="L14" i="11" l="1"/>
  <c r="L13" i="11" l="1"/>
  <c r="L10" i="11" l="1"/>
  <c r="L6" i="11" l="1"/>
  <c r="P49" i="10" l="1"/>
  <c r="O27" i="10" l="1"/>
  <c r="C33" i="11" l="1"/>
  <c r="I32" i="11"/>
  <c r="C37" i="11" s="1"/>
  <c r="H32" i="11"/>
  <c r="C36" i="11" s="1"/>
  <c r="G32" i="11"/>
  <c r="C41" i="11" s="1"/>
  <c r="F32" i="11"/>
  <c r="C40" i="11" s="1"/>
  <c r="E32" i="11"/>
  <c r="C39" i="11" s="1"/>
  <c r="D32" i="11"/>
  <c r="C42" i="11" s="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L32" i="11"/>
  <c r="J10" i="11"/>
  <c r="J7" i="11"/>
  <c r="J5" i="11"/>
  <c r="J32" i="11" l="1"/>
  <c r="C38" i="11" s="1"/>
  <c r="E47" i="11"/>
  <c r="K47" i="11"/>
  <c r="H36" i="11"/>
  <c r="E45" i="11"/>
  <c r="K45" i="11"/>
  <c r="K50" i="11" s="1"/>
  <c r="K51" i="11" s="1"/>
  <c r="J22" i="10"/>
  <c r="J23" i="10"/>
  <c r="J24" i="10"/>
  <c r="J25" i="10"/>
  <c r="J26" i="10"/>
  <c r="E50" i="11" l="1"/>
  <c r="P45" i="10"/>
  <c r="L15" i="10" l="1"/>
  <c r="L10" i="10" l="1"/>
  <c r="C33" i="10" l="1"/>
  <c r="I32" i="10"/>
  <c r="C37" i="10" s="1"/>
  <c r="H32" i="10"/>
  <c r="C36" i="10" s="1"/>
  <c r="G32" i="10"/>
  <c r="C41" i="10" s="1"/>
  <c r="F32" i="10"/>
  <c r="C40" i="10" s="1"/>
  <c r="E32" i="10"/>
  <c r="C39" i="10" s="1"/>
  <c r="D32" i="10"/>
  <c r="C42" i="10" s="1"/>
  <c r="J31" i="10"/>
  <c r="J30" i="10"/>
  <c r="J29" i="10"/>
  <c r="J28" i="10"/>
  <c r="L32" i="10"/>
  <c r="J27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7" i="10"/>
  <c r="J5" i="10"/>
  <c r="J32" i="10" l="1"/>
  <c r="C38" i="10" s="1"/>
  <c r="E47" i="10"/>
  <c r="K47" i="10"/>
  <c r="H36" i="10"/>
  <c r="E45" i="10"/>
  <c r="K45" i="10"/>
  <c r="E50" i="10" l="1"/>
  <c r="K50" i="10"/>
  <c r="K51" i="10" s="1"/>
  <c r="L27" i="9" l="1"/>
  <c r="L14" i="8" l="1"/>
  <c r="L29" i="8" l="1"/>
  <c r="J16" i="9"/>
  <c r="L27" i="8"/>
  <c r="C33" i="9" l="1"/>
  <c r="I32" i="9"/>
  <c r="C37" i="9" s="1"/>
  <c r="H32" i="9"/>
  <c r="C36" i="9" s="1"/>
  <c r="G32" i="9"/>
  <c r="C41" i="9" s="1"/>
  <c r="F32" i="9"/>
  <c r="C40" i="9" s="1"/>
  <c r="E32" i="9"/>
  <c r="C39" i="9" s="1"/>
  <c r="D32" i="9"/>
  <c r="C42" i="9" s="1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L32" i="9"/>
  <c r="J15" i="9"/>
  <c r="J14" i="9"/>
  <c r="J13" i="9"/>
  <c r="J12" i="9"/>
  <c r="J11" i="9"/>
  <c r="J10" i="9"/>
  <c r="J7" i="9"/>
  <c r="J5" i="9"/>
  <c r="J32" i="9" l="1"/>
  <c r="C38" i="9" s="1"/>
  <c r="E47" i="9"/>
  <c r="K47" i="9"/>
  <c r="H36" i="9"/>
  <c r="E45" i="9"/>
  <c r="K45" i="9"/>
  <c r="E50" i="9" l="1"/>
  <c r="K50" i="9"/>
  <c r="K51" i="9" s="1"/>
  <c r="L15" i="8" l="1"/>
  <c r="J24" i="7" l="1"/>
  <c r="M74" i="7" l="1"/>
  <c r="J11" i="8" l="1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10" i="8"/>
  <c r="C75" i="8" l="1"/>
  <c r="C74" i="8"/>
  <c r="C73" i="8"/>
  <c r="C72" i="8"/>
  <c r="C70" i="8"/>
  <c r="L64" i="8"/>
  <c r="E80" i="8" s="1"/>
  <c r="H64" i="8"/>
  <c r="J63" i="8"/>
  <c r="C63" i="8"/>
  <c r="J62" i="8"/>
  <c r="C62" i="8"/>
  <c r="J61" i="8"/>
  <c r="C61" i="8"/>
  <c r="J60" i="8"/>
  <c r="J64" i="8" s="1"/>
  <c r="C71" i="8" s="1"/>
  <c r="C60" i="8"/>
  <c r="C33" i="8"/>
  <c r="I32" i="8"/>
  <c r="C37" i="8" s="1"/>
  <c r="H32" i="8"/>
  <c r="C36" i="8" s="1"/>
  <c r="G32" i="8"/>
  <c r="C41" i="8" s="1"/>
  <c r="F32" i="8"/>
  <c r="C40" i="8" s="1"/>
  <c r="E32" i="8"/>
  <c r="C39" i="8" s="1"/>
  <c r="D32" i="8"/>
  <c r="C42" i="8" s="1"/>
  <c r="L32" i="8"/>
  <c r="J7" i="8"/>
  <c r="J5" i="8"/>
  <c r="K60" i="8" l="1"/>
  <c r="K61" i="8"/>
  <c r="M61" i="8" s="1"/>
  <c r="K62" i="8"/>
  <c r="M62" i="8" s="1"/>
  <c r="K63" i="8"/>
  <c r="M63" i="8" s="1"/>
  <c r="C69" i="8"/>
  <c r="M68" i="8"/>
  <c r="J32" i="8"/>
  <c r="C38" i="8" s="1"/>
  <c r="H69" i="8"/>
  <c r="H85" i="8" s="1"/>
  <c r="K47" i="8"/>
  <c r="H36" i="8"/>
  <c r="E47" i="8"/>
  <c r="E78" i="8"/>
  <c r="E85" i="8" s="1"/>
  <c r="J78" i="8"/>
  <c r="K45" i="8"/>
  <c r="E45" i="8"/>
  <c r="J80" i="8"/>
  <c r="K50" i="8" l="1"/>
  <c r="K51" i="8" s="1"/>
  <c r="O67" i="8"/>
  <c r="E50" i="8"/>
  <c r="J85" i="8"/>
  <c r="J86" i="8" l="1"/>
  <c r="K85" i="8"/>
  <c r="L8" i="7" l="1"/>
  <c r="L13" i="7" l="1"/>
  <c r="L9" i="7" l="1"/>
  <c r="C75" i="7" l="1"/>
  <c r="C74" i="7"/>
  <c r="C73" i="7"/>
  <c r="C72" i="7"/>
  <c r="C70" i="7"/>
  <c r="L64" i="7"/>
  <c r="E80" i="7" s="1"/>
  <c r="H64" i="7"/>
  <c r="C69" i="7" s="1"/>
  <c r="J63" i="7"/>
  <c r="C63" i="7"/>
  <c r="J62" i="7"/>
  <c r="C62" i="7"/>
  <c r="J61" i="7"/>
  <c r="C61" i="7"/>
  <c r="J60" i="7"/>
  <c r="J64" i="7" s="1"/>
  <c r="C71" i="7" s="1"/>
  <c r="C60" i="7"/>
  <c r="C33" i="7"/>
  <c r="I32" i="7"/>
  <c r="C37" i="7" s="1"/>
  <c r="H32" i="7"/>
  <c r="C36" i="7" s="1"/>
  <c r="E45" i="7" s="1"/>
  <c r="G32" i="7"/>
  <c r="C41" i="7" s="1"/>
  <c r="F32" i="7"/>
  <c r="C40" i="7" s="1"/>
  <c r="E32" i="7"/>
  <c r="C39" i="7" s="1"/>
  <c r="D32" i="7"/>
  <c r="C42" i="7" s="1"/>
  <c r="J28" i="7"/>
  <c r="J26" i="7"/>
  <c r="J25" i="7"/>
  <c r="J23" i="7"/>
  <c r="J22" i="7"/>
  <c r="K21" i="7"/>
  <c r="M21" i="7" s="1"/>
  <c r="J20" i="7"/>
  <c r="J19" i="7"/>
  <c r="J17" i="7"/>
  <c r="J16" i="7"/>
  <c r="K16" i="7" s="1"/>
  <c r="M16" i="7" s="1"/>
  <c r="K16" i="8" s="1"/>
  <c r="M16" i="8" s="1"/>
  <c r="C16" i="9" s="1"/>
  <c r="K16" i="9" s="1"/>
  <c r="M16" i="9" s="1"/>
  <c r="C16" i="10" s="1"/>
  <c r="K16" i="10" s="1"/>
  <c r="M16" i="10" s="1"/>
  <c r="C16" i="11" s="1"/>
  <c r="K16" i="11" s="1"/>
  <c r="M16" i="11" s="1"/>
  <c r="C16" i="12" s="1"/>
  <c r="K16" i="12" s="1"/>
  <c r="M16" i="12" s="1"/>
  <c r="C16" i="13" s="1"/>
  <c r="K16" i="13" s="1"/>
  <c r="M16" i="13" s="1"/>
  <c r="C16" i="14" s="1"/>
  <c r="K16" i="14" s="1"/>
  <c r="M16" i="14" s="1"/>
  <c r="C16" i="15" s="1"/>
  <c r="K16" i="15" s="1"/>
  <c r="M16" i="15" s="1"/>
  <c r="C16" i="16" s="1"/>
  <c r="K16" i="16" s="1"/>
  <c r="M16" i="16" s="1"/>
  <c r="L32" i="7"/>
  <c r="J14" i="7"/>
  <c r="J12" i="7"/>
  <c r="J11" i="7"/>
  <c r="J10" i="7"/>
  <c r="J7" i="7"/>
  <c r="J5" i="7"/>
  <c r="K60" i="7" l="1"/>
  <c r="K61" i="7"/>
  <c r="M61" i="7" s="1"/>
  <c r="K62" i="7"/>
  <c r="M62" i="7" s="1"/>
  <c r="K63" i="7"/>
  <c r="M63" i="7" s="1"/>
  <c r="J32" i="7"/>
  <c r="C38" i="7" s="1"/>
  <c r="H69" i="7"/>
  <c r="H85" i="7" s="1"/>
  <c r="E78" i="7"/>
  <c r="E85" i="7" s="1"/>
  <c r="J78" i="7"/>
  <c r="K47" i="7"/>
  <c r="H36" i="7"/>
  <c r="E47" i="7"/>
  <c r="K45" i="7"/>
  <c r="J80" i="7"/>
  <c r="L59" i="2"/>
  <c r="E50" i="7" l="1"/>
  <c r="K50" i="7"/>
  <c r="K51" i="7" s="1"/>
  <c r="J85" i="7"/>
  <c r="Q60" i="6"/>
  <c r="Q61" i="6" s="1"/>
  <c r="J86" i="7" l="1"/>
  <c r="K85" i="7"/>
  <c r="L15" i="6" l="1"/>
  <c r="L29" i="6" l="1"/>
  <c r="L59" i="5" l="1"/>
  <c r="C60" i="6" l="1"/>
  <c r="C33" i="6"/>
  <c r="C75" i="6"/>
  <c r="C74" i="6"/>
  <c r="C73" i="6"/>
  <c r="C72" i="6"/>
  <c r="C70" i="6"/>
  <c r="L64" i="6"/>
  <c r="H64" i="6"/>
  <c r="C69" i="6" s="1"/>
  <c r="J63" i="6"/>
  <c r="J62" i="6"/>
  <c r="J61" i="6"/>
  <c r="J60" i="6"/>
  <c r="K60" i="6"/>
  <c r="I32" i="6"/>
  <c r="C37" i="6" s="1"/>
  <c r="H32" i="6"/>
  <c r="C36" i="6" s="1"/>
  <c r="G32" i="6"/>
  <c r="C41" i="6" s="1"/>
  <c r="F32" i="6"/>
  <c r="C40" i="6" s="1"/>
  <c r="E32" i="6"/>
  <c r="C39" i="6" s="1"/>
  <c r="D32" i="6"/>
  <c r="C42" i="6" s="1"/>
  <c r="J31" i="6"/>
  <c r="J30" i="6"/>
  <c r="J28" i="6"/>
  <c r="J26" i="6"/>
  <c r="J25" i="6"/>
  <c r="J24" i="6"/>
  <c r="J23" i="6"/>
  <c r="J22" i="6"/>
  <c r="J20" i="6"/>
  <c r="J19" i="6"/>
  <c r="J17" i="6"/>
  <c r="J16" i="6"/>
  <c r="J14" i="6"/>
  <c r="J12" i="6"/>
  <c r="J11" i="6"/>
  <c r="J10" i="6"/>
  <c r="J7" i="6"/>
  <c r="J5" i="6"/>
  <c r="L15" i="5"/>
  <c r="J64" i="6" l="1"/>
  <c r="C71" i="6" s="1"/>
  <c r="E80" i="6"/>
  <c r="J80" i="6"/>
  <c r="J32" i="6"/>
  <c r="C38" i="6" s="1"/>
  <c r="L32" i="6"/>
  <c r="K47" i="6" s="1"/>
  <c r="K45" i="6"/>
  <c r="E45" i="6"/>
  <c r="J78" i="6"/>
  <c r="J85" i="6" s="1"/>
  <c r="J86" i="6" s="1"/>
  <c r="E78" i="6"/>
  <c r="H69" i="6"/>
  <c r="H85" i="6" s="1"/>
  <c r="E85" i="6" l="1"/>
  <c r="K85" i="6"/>
  <c r="H70" i="7" s="1"/>
  <c r="H36" i="6"/>
  <c r="E47" i="6"/>
  <c r="E50" i="6" s="1"/>
  <c r="K50" i="6"/>
  <c r="K51" i="6" s="1"/>
  <c r="L9" i="5"/>
  <c r="L8" i="5" l="1"/>
  <c r="P18" i="5" s="1"/>
  <c r="L27" i="5" l="1"/>
  <c r="L29" i="5" l="1"/>
  <c r="P35" i="5" l="1"/>
  <c r="J9" i="4" l="1"/>
  <c r="J8" i="4"/>
  <c r="J13" i="4"/>
  <c r="J15" i="4"/>
  <c r="J18" i="4"/>
  <c r="J21" i="4"/>
  <c r="J27" i="4"/>
  <c r="J29" i="4"/>
  <c r="C60" i="5" l="1"/>
  <c r="C75" i="5"/>
  <c r="C74" i="5"/>
  <c r="C73" i="5"/>
  <c r="C72" i="5"/>
  <c r="C70" i="5"/>
  <c r="L64" i="5"/>
  <c r="H64" i="5"/>
  <c r="C69" i="5" s="1"/>
  <c r="J63" i="5"/>
  <c r="J62" i="5"/>
  <c r="J61" i="5"/>
  <c r="J60" i="5"/>
  <c r="J64" i="5" s="1"/>
  <c r="C71" i="5" s="1"/>
  <c r="C33" i="5"/>
  <c r="I32" i="5"/>
  <c r="C37" i="5" s="1"/>
  <c r="H32" i="5"/>
  <c r="C36" i="5" s="1"/>
  <c r="G32" i="5"/>
  <c r="C41" i="5" s="1"/>
  <c r="F32" i="5"/>
  <c r="C40" i="5" s="1"/>
  <c r="E32" i="5"/>
  <c r="C39" i="5" s="1"/>
  <c r="D32" i="5"/>
  <c r="C42" i="5" s="1"/>
  <c r="J31" i="5"/>
  <c r="J30" i="5"/>
  <c r="J28" i="5"/>
  <c r="J26" i="5"/>
  <c r="J25" i="5"/>
  <c r="J24" i="5"/>
  <c r="J23" i="5"/>
  <c r="J22" i="5"/>
  <c r="J20" i="5"/>
  <c r="J19" i="5"/>
  <c r="J17" i="5"/>
  <c r="J16" i="5"/>
  <c r="J14" i="5"/>
  <c r="J12" i="5"/>
  <c r="J11" i="5"/>
  <c r="J10" i="5"/>
  <c r="J7" i="5"/>
  <c r="L32" i="5"/>
  <c r="J5" i="5"/>
  <c r="J32" i="5" l="1"/>
  <c r="C38" i="5" s="1"/>
  <c r="K60" i="5"/>
  <c r="H69" i="5"/>
  <c r="H85" i="5" s="1"/>
  <c r="J80" i="5"/>
  <c r="E45" i="5"/>
  <c r="K45" i="5"/>
  <c r="J78" i="5"/>
  <c r="E78" i="5"/>
  <c r="E47" i="5"/>
  <c r="K47" i="5"/>
  <c r="H36" i="5"/>
  <c r="E80" i="5"/>
  <c r="J85" i="5" l="1"/>
  <c r="J86" i="5" s="1"/>
  <c r="K85" i="5"/>
  <c r="H70" i="6" s="1"/>
  <c r="E50" i="5"/>
  <c r="E85" i="5"/>
  <c r="C76" i="8" s="1"/>
  <c r="C85" i="8" s="1"/>
  <c r="F85" i="8" s="1"/>
  <c r="K50" i="5"/>
  <c r="K51" i="5" s="1"/>
  <c r="H70" i="8" l="1"/>
  <c r="L13" i="4"/>
  <c r="L29" i="4" l="1"/>
  <c r="L6" i="4" l="1"/>
  <c r="T63" i="1" l="1"/>
  <c r="S66" i="1"/>
  <c r="R69" i="1"/>
  <c r="C60" i="4" l="1"/>
  <c r="J60" i="4"/>
  <c r="J61" i="4"/>
  <c r="J62" i="4"/>
  <c r="J63" i="4"/>
  <c r="H64" i="4"/>
  <c r="C69" i="4" s="1"/>
  <c r="L64" i="4"/>
  <c r="C70" i="4"/>
  <c r="C72" i="4"/>
  <c r="C73" i="4"/>
  <c r="C74" i="4"/>
  <c r="C75" i="4"/>
  <c r="H32" i="3"/>
  <c r="K60" i="4" l="1"/>
  <c r="J64" i="4"/>
  <c r="C71" i="4" s="1"/>
  <c r="H69" i="4"/>
  <c r="H85" i="4" s="1"/>
  <c r="J80" i="4"/>
  <c r="E80" i="4"/>
  <c r="E78" i="4"/>
  <c r="J78" i="4"/>
  <c r="L32" i="4"/>
  <c r="C33" i="4"/>
  <c r="I32" i="4"/>
  <c r="C37" i="4" s="1"/>
  <c r="H32" i="4"/>
  <c r="C36" i="4" s="1"/>
  <c r="G32" i="4"/>
  <c r="C41" i="4" s="1"/>
  <c r="F32" i="4"/>
  <c r="C40" i="4" s="1"/>
  <c r="E32" i="4"/>
  <c r="C39" i="4" s="1"/>
  <c r="D32" i="4"/>
  <c r="C42" i="4" s="1"/>
  <c r="J31" i="4"/>
  <c r="J30" i="4"/>
  <c r="J28" i="4"/>
  <c r="J26" i="4"/>
  <c r="J25" i="4"/>
  <c r="J24" i="4"/>
  <c r="J23" i="4"/>
  <c r="J22" i="4"/>
  <c r="J20" i="4"/>
  <c r="J19" i="4"/>
  <c r="J17" i="4"/>
  <c r="J16" i="4"/>
  <c r="J14" i="4"/>
  <c r="J12" i="4"/>
  <c r="J11" i="4"/>
  <c r="J10" i="4"/>
  <c r="J7" i="4"/>
  <c r="J5" i="4"/>
  <c r="J85" i="4" l="1"/>
  <c r="J86" i="4" s="1"/>
  <c r="H36" i="4"/>
  <c r="K47" i="4"/>
  <c r="E47" i="4"/>
  <c r="E85" i="4"/>
  <c r="J32" i="4"/>
  <c r="C38" i="4" s="1"/>
  <c r="K85" i="4"/>
  <c r="H70" i="5" s="1"/>
  <c r="K45" i="4"/>
  <c r="K50" i="4" s="1"/>
  <c r="K51" i="4" s="1"/>
  <c r="E45" i="4"/>
  <c r="E50" i="4" l="1"/>
  <c r="L13" i="3"/>
  <c r="C60" i="3" l="1"/>
  <c r="L21" i="3" l="1"/>
  <c r="L32" i="3" s="1"/>
  <c r="K47" i="3" l="1"/>
  <c r="E47" i="3"/>
  <c r="H32" i="2" l="1"/>
  <c r="C36" i="2" s="1"/>
  <c r="C75" i="3" l="1"/>
  <c r="C74" i="3"/>
  <c r="C73" i="3"/>
  <c r="C72" i="3"/>
  <c r="C70" i="3"/>
  <c r="L64" i="3"/>
  <c r="H64" i="3"/>
  <c r="C69" i="3" s="1"/>
  <c r="J78" i="3" s="1"/>
  <c r="J63" i="3"/>
  <c r="J62" i="3"/>
  <c r="J61" i="3"/>
  <c r="J60" i="3"/>
  <c r="K60" i="3" s="1"/>
  <c r="C33" i="3"/>
  <c r="I32" i="3"/>
  <c r="C37" i="3" s="1"/>
  <c r="C36" i="3"/>
  <c r="G32" i="3"/>
  <c r="C41" i="3" s="1"/>
  <c r="F32" i="3"/>
  <c r="C40" i="3" s="1"/>
  <c r="E32" i="3"/>
  <c r="C39" i="3" s="1"/>
  <c r="D32" i="3"/>
  <c r="C42" i="3" s="1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H36" i="3"/>
  <c r="J9" i="3"/>
  <c r="J8" i="3"/>
  <c r="J7" i="3"/>
  <c r="J6" i="3"/>
  <c r="J5" i="3"/>
  <c r="J64" i="3" l="1"/>
  <c r="C71" i="3" s="1"/>
  <c r="E81" i="3"/>
  <c r="J81" i="3"/>
  <c r="J85" i="3" s="1"/>
  <c r="J86" i="3" s="1"/>
  <c r="K45" i="3"/>
  <c r="K50" i="3" s="1"/>
  <c r="K51" i="3" s="1"/>
  <c r="E78" i="3"/>
  <c r="H69" i="3"/>
  <c r="J32" i="3"/>
  <c r="C38" i="3" s="1"/>
  <c r="E45" i="3"/>
  <c r="E50" i="3" s="1"/>
  <c r="L29" i="2"/>
  <c r="E85" i="3" l="1"/>
  <c r="H32" i="1"/>
  <c r="L9" i="2" l="1"/>
  <c r="L32" i="2" l="1"/>
  <c r="E47" i="2" l="1"/>
  <c r="K47" i="2"/>
  <c r="C75" i="2"/>
  <c r="C74" i="2"/>
  <c r="C73" i="2"/>
  <c r="C72" i="2"/>
  <c r="C70" i="2"/>
  <c r="L64" i="2"/>
  <c r="H64" i="2"/>
  <c r="C69" i="2" s="1"/>
  <c r="J63" i="2"/>
  <c r="K63" i="2" s="1"/>
  <c r="M63" i="2" s="1"/>
  <c r="C63" i="3" s="1"/>
  <c r="K63" i="3" s="1"/>
  <c r="M63" i="3" s="1"/>
  <c r="C63" i="4" s="1"/>
  <c r="K63" i="4" s="1"/>
  <c r="M63" i="4" s="1"/>
  <c r="C63" i="5" s="1"/>
  <c r="K63" i="5" s="1"/>
  <c r="M63" i="5" s="1"/>
  <c r="C63" i="6" s="1"/>
  <c r="K63" i="6" s="1"/>
  <c r="M63" i="6" s="1"/>
  <c r="J62" i="2"/>
  <c r="K62" i="2" s="1"/>
  <c r="M62" i="2" s="1"/>
  <c r="C62" i="3" s="1"/>
  <c r="K62" i="3" s="1"/>
  <c r="M62" i="3" s="1"/>
  <c r="C62" i="4" s="1"/>
  <c r="K62" i="4" s="1"/>
  <c r="M62" i="4" s="1"/>
  <c r="C62" i="5" s="1"/>
  <c r="K62" i="5" s="1"/>
  <c r="M62" i="5" s="1"/>
  <c r="C62" i="6" s="1"/>
  <c r="K62" i="6" s="1"/>
  <c r="M62" i="6" s="1"/>
  <c r="J61" i="2"/>
  <c r="K61" i="2" s="1"/>
  <c r="M61" i="2" s="1"/>
  <c r="C61" i="3" s="1"/>
  <c r="K61" i="3" s="1"/>
  <c r="M61" i="3" s="1"/>
  <c r="C61" i="4" s="1"/>
  <c r="K61" i="4" s="1"/>
  <c r="M61" i="4" s="1"/>
  <c r="C61" i="5" s="1"/>
  <c r="K61" i="5" s="1"/>
  <c r="M61" i="5" s="1"/>
  <c r="C61" i="6" s="1"/>
  <c r="K61" i="6" s="1"/>
  <c r="M61" i="6" s="1"/>
  <c r="J60" i="2"/>
  <c r="K60" i="2" s="1"/>
  <c r="F32" i="1"/>
  <c r="E80" i="2" l="1"/>
  <c r="J80" i="2"/>
  <c r="H69" i="2"/>
  <c r="H85" i="2" s="1"/>
  <c r="J78" i="2"/>
  <c r="J85" i="2" s="1"/>
  <c r="J86" i="2" s="1"/>
  <c r="E78" i="2"/>
  <c r="E85" i="2" s="1"/>
  <c r="J64" i="2"/>
  <c r="C71" i="2" s="1"/>
  <c r="K85" i="2" l="1"/>
  <c r="C33" i="2"/>
  <c r="I32" i="2"/>
  <c r="C37" i="2" s="1"/>
  <c r="G32" i="2"/>
  <c r="C41" i="2" s="1"/>
  <c r="F32" i="2"/>
  <c r="C40" i="2" s="1"/>
  <c r="E32" i="2"/>
  <c r="C39" i="2" s="1"/>
  <c r="D32" i="2"/>
  <c r="C42" i="2" s="1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H36" i="2"/>
  <c r="J6" i="2"/>
  <c r="J5" i="2"/>
  <c r="H76" i="3" l="1"/>
  <c r="J32" i="2"/>
  <c r="C38" i="2" s="1"/>
  <c r="K5" i="2"/>
  <c r="M5" i="2" s="1"/>
  <c r="C5" i="3" s="1"/>
  <c r="K5" i="3" s="1"/>
  <c r="M5" i="3" s="1"/>
  <c r="C5" i="4" s="1"/>
  <c r="K45" i="2"/>
  <c r="K50" i="2" s="1"/>
  <c r="K51" i="2" s="1"/>
  <c r="E45" i="2"/>
  <c r="E50" i="2" s="1"/>
  <c r="L63" i="1"/>
  <c r="H68" i="1" l="1"/>
  <c r="H81" i="1" s="1"/>
  <c r="E78" i="1"/>
  <c r="J78" i="1"/>
  <c r="H85" i="3"/>
  <c r="K85" i="3" s="1"/>
  <c r="H70" i="4" s="1"/>
  <c r="K5" i="4"/>
  <c r="J27" i="1"/>
  <c r="J28" i="1"/>
  <c r="J29" i="1"/>
  <c r="J30" i="1"/>
  <c r="J31" i="1"/>
  <c r="L6" i="1"/>
  <c r="J13" i="1"/>
  <c r="J6" i="1"/>
  <c r="M5" i="4" l="1"/>
  <c r="C5" i="5" s="1"/>
  <c r="K5" i="5" s="1"/>
  <c r="M5" i="5" s="1"/>
  <c r="C5" i="6" s="1"/>
  <c r="K5" i="6" s="1"/>
  <c r="M5" i="6" s="1"/>
  <c r="C5" i="7" s="1"/>
  <c r="K5" i="7" s="1"/>
  <c r="M5" i="7" s="1"/>
  <c r="C5" i="8" s="1"/>
  <c r="K5" i="8" s="1"/>
  <c r="M5" i="8" s="1"/>
  <c r="C5" i="9" s="1"/>
  <c r="K5" i="9" s="1"/>
  <c r="M5" i="9" s="1"/>
  <c r="C5" i="10" s="1"/>
  <c r="L9" i="1"/>
  <c r="K5" i="10" l="1"/>
  <c r="L21" i="1"/>
  <c r="J21" i="1"/>
  <c r="M5" i="10" l="1"/>
  <c r="C5" i="11" s="1"/>
  <c r="L13" i="1"/>
  <c r="K5" i="11" l="1"/>
  <c r="L16" i="1"/>
  <c r="M5" i="11" l="1"/>
  <c r="C5" i="12" s="1"/>
  <c r="H63" i="1"/>
  <c r="C68" i="1" s="1"/>
  <c r="E76" i="1" s="1"/>
  <c r="C74" i="1"/>
  <c r="C73" i="1"/>
  <c r="C72" i="1"/>
  <c r="C71" i="1"/>
  <c r="C69" i="1"/>
  <c r="J62" i="1"/>
  <c r="K62" i="1" s="1"/>
  <c r="M62" i="1" s="1"/>
  <c r="C62" i="2" s="1"/>
  <c r="J61" i="1"/>
  <c r="K61" i="1" s="1"/>
  <c r="M61" i="1" s="1"/>
  <c r="C61" i="2" s="1"/>
  <c r="J60" i="1"/>
  <c r="K60" i="1" s="1"/>
  <c r="M60" i="1" s="1"/>
  <c r="C60" i="2" s="1"/>
  <c r="J59" i="1"/>
  <c r="K59" i="1" s="1"/>
  <c r="K58" i="1"/>
  <c r="M58" i="1" s="1"/>
  <c r="C59" i="2" s="1"/>
  <c r="K59" i="2" s="1"/>
  <c r="J7" i="1"/>
  <c r="J8" i="1"/>
  <c r="J9" i="1"/>
  <c r="K9" i="1" s="1"/>
  <c r="M9" i="1" s="1"/>
  <c r="C9" i="2" s="1"/>
  <c r="K9" i="2" s="1"/>
  <c r="M9" i="2" s="1"/>
  <c r="C9" i="3" s="1"/>
  <c r="K9" i="3" s="1"/>
  <c r="M9" i="3" s="1"/>
  <c r="C9" i="4" s="1"/>
  <c r="K9" i="4" s="1"/>
  <c r="M9" i="4" s="1"/>
  <c r="C9" i="5" s="1"/>
  <c r="K9" i="5" s="1"/>
  <c r="M9" i="5" s="1"/>
  <c r="C9" i="6" s="1"/>
  <c r="K9" i="6" s="1"/>
  <c r="M9" i="6" s="1"/>
  <c r="C9" i="7" s="1"/>
  <c r="K9" i="7" s="1"/>
  <c r="M9" i="7" s="1"/>
  <c r="J10" i="1"/>
  <c r="J11" i="1"/>
  <c r="J12" i="1"/>
  <c r="J14" i="1"/>
  <c r="J15" i="1"/>
  <c r="J16" i="1"/>
  <c r="J17" i="1"/>
  <c r="J18" i="1"/>
  <c r="J19" i="1"/>
  <c r="J20" i="1"/>
  <c r="J22" i="1"/>
  <c r="J23" i="1"/>
  <c r="J24" i="1"/>
  <c r="J25" i="1"/>
  <c r="J26" i="1"/>
  <c r="J5" i="1"/>
  <c r="K9" i="8" l="1"/>
  <c r="M9" i="8" s="1"/>
  <c r="C9" i="9" s="1"/>
  <c r="K9" i="9" s="1"/>
  <c r="M9" i="9" s="1"/>
  <c r="C9" i="10" s="1"/>
  <c r="K9" i="10" s="1"/>
  <c r="M9" i="10" s="1"/>
  <c r="C9" i="11" s="1"/>
  <c r="K9" i="11" s="1"/>
  <c r="M9" i="11" s="1"/>
  <c r="C9" i="12" s="1"/>
  <c r="K9" i="12" s="1"/>
  <c r="M9" i="12" s="1"/>
  <c r="C9" i="13" s="1"/>
  <c r="K9" i="13" s="1"/>
  <c r="M9" i="13" s="1"/>
  <c r="C9" i="14" s="1"/>
  <c r="K9" i="14" s="1"/>
  <c r="M9" i="14" s="1"/>
  <c r="C9" i="15" s="1"/>
  <c r="K9" i="15" s="1"/>
  <c r="M9" i="15" s="1"/>
  <c r="C9" i="16" s="1"/>
  <c r="K9" i="16" s="1"/>
  <c r="M9" i="16" s="1"/>
  <c r="C10" i="8"/>
  <c r="K5" i="12"/>
  <c r="C64" i="2"/>
  <c r="M63" i="1"/>
  <c r="J76" i="1"/>
  <c r="J81" i="1" s="1"/>
  <c r="J32" i="1"/>
  <c r="J63" i="1"/>
  <c r="C70" i="1" s="1"/>
  <c r="K63" i="1"/>
  <c r="E81" i="1"/>
  <c r="M5" i="12" l="1"/>
  <c r="K81" i="1"/>
  <c r="J82" i="1"/>
  <c r="J76" i="3"/>
  <c r="C81" i="1"/>
  <c r="F81" i="1" s="1"/>
  <c r="C76" i="2" s="1"/>
  <c r="C85" i="2" s="1"/>
  <c r="K27" i="1"/>
  <c r="M27" i="1" s="1"/>
  <c r="C27" i="2" s="1"/>
  <c r="K27" i="2" s="1"/>
  <c r="M27" i="2" s="1"/>
  <c r="C27" i="3" s="1"/>
  <c r="K27" i="3" s="1"/>
  <c r="M27" i="3" s="1"/>
  <c r="C27" i="4" s="1"/>
  <c r="K27" i="4" s="1"/>
  <c r="M27" i="4" s="1"/>
  <c r="C27" i="5" s="1"/>
  <c r="K27" i="5" s="1"/>
  <c r="M27" i="5" s="1"/>
  <c r="C27" i="6" s="1"/>
  <c r="K27" i="6" s="1"/>
  <c r="M27" i="6" s="1"/>
  <c r="C27" i="7" s="1"/>
  <c r="K27" i="7" s="1"/>
  <c r="M27" i="7" s="1"/>
  <c r="C27" i="8" s="1"/>
  <c r="K27" i="8" s="1"/>
  <c r="M27" i="8" s="1"/>
  <c r="C27" i="9" s="1"/>
  <c r="K27" i="9" s="1"/>
  <c r="M27" i="9" s="1"/>
  <c r="C27" i="10" s="1"/>
  <c r="K27" i="10" s="1"/>
  <c r="M27" i="10" s="1"/>
  <c r="C27" i="11" s="1"/>
  <c r="K27" i="11" s="1"/>
  <c r="M27" i="11" s="1"/>
  <c r="C27" i="12" s="1"/>
  <c r="K27" i="12" s="1"/>
  <c r="M27" i="12" s="1"/>
  <c r="C27" i="13" s="1"/>
  <c r="K27" i="13" s="1"/>
  <c r="M27" i="13" s="1"/>
  <c r="C27" i="14" s="1"/>
  <c r="K27" i="14" s="1"/>
  <c r="M27" i="14" s="1"/>
  <c r="C27" i="15" s="1"/>
  <c r="K27" i="15" s="1"/>
  <c r="M27" i="15" s="1"/>
  <c r="C27" i="16" s="1"/>
  <c r="K27" i="16" s="1"/>
  <c r="M27" i="16" s="1"/>
  <c r="K28" i="1"/>
  <c r="M28" i="1" s="1"/>
  <c r="C28" i="2" s="1"/>
  <c r="K28" i="2" s="1"/>
  <c r="M28" i="2" s="1"/>
  <c r="C28" i="3" s="1"/>
  <c r="K28" i="3" s="1"/>
  <c r="M28" i="3" s="1"/>
  <c r="C28" i="4" s="1"/>
  <c r="K28" i="4" s="1"/>
  <c r="M28" i="4" s="1"/>
  <c r="C28" i="5" s="1"/>
  <c r="K28" i="5" s="1"/>
  <c r="M28" i="5" s="1"/>
  <c r="C28" i="6" s="1"/>
  <c r="K28" i="6" s="1"/>
  <c r="M28" i="6" s="1"/>
  <c r="C28" i="7" s="1"/>
  <c r="K28" i="7" s="1"/>
  <c r="M28" i="7" s="1"/>
  <c r="C28" i="8" s="1"/>
  <c r="K28" i="8" s="1"/>
  <c r="M28" i="8" s="1"/>
  <c r="C28" i="9" s="1"/>
  <c r="K28" i="9" s="1"/>
  <c r="M28" i="9" s="1"/>
  <c r="C28" i="10" s="1"/>
  <c r="K28" i="10" s="1"/>
  <c r="M28" i="10" s="1"/>
  <c r="C28" i="11" s="1"/>
  <c r="K28" i="11" s="1"/>
  <c r="M28" i="11" s="1"/>
  <c r="C28" i="12" s="1"/>
  <c r="K28" i="12" s="1"/>
  <c r="M28" i="12" s="1"/>
  <c r="C28" i="13" s="1"/>
  <c r="K28" i="13" s="1"/>
  <c r="M28" i="13" s="1"/>
  <c r="C28" i="14" s="1"/>
  <c r="K28" i="14" s="1"/>
  <c r="M28" i="14" s="1"/>
  <c r="C28" i="15" s="1"/>
  <c r="K28" i="15" s="1"/>
  <c r="M28" i="15" s="1"/>
  <c r="C28" i="16" s="1"/>
  <c r="K28" i="16" s="1"/>
  <c r="M28" i="16" s="1"/>
  <c r="K29" i="1"/>
  <c r="M29" i="1" s="1"/>
  <c r="C29" i="2" s="1"/>
  <c r="K29" i="2" s="1"/>
  <c r="K30" i="1"/>
  <c r="M30" i="1" s="1"/>
  <c r="C30" i="2" s="1"/>
  <c r="K30" i="2" s="1"/>
  <c r="M30" i="2" s="1"/>
  <c r="C30" i="3" s="1"/>
  <c r="K30" i="3" s="1"/>
  <c r="M30" i="3" s="1"/>
  <c r="C30" i="4" s="1"/>
  <c r="K30" i="4" s="1"/>
  <c r="M30" i="4" s="1"/>
  <c r="C30" i="5" s="1"/>
  <c r="K30" i="5" s="1"/>
  <c r="M30" i="5" s="1"/>
  <c r="C30" i="6" s="1"/>
  <c r="K30" i="6" s="1"/>
  <c r="M30" i="6" s="1"/>
  <c r="C30" i="7" s="1"/>
  <c r="K30" i="7" s="1"/>
  <c r="M30" i="7" s="1"/>
  <c r="C30" i="8" s="1"/>
  <c r="K30" i="8" s="1"/>
  <c r="M30" i="8" s="1"/>
  <c r="C30" i="9" s="1"/>
  <c r="K30" i="9" s="1"/>
  <c r="M30" i="9" s="1"/>
  <c r="C30" i="10" s="1"/>
  <c r="K30" i="10" s="1"/>
  <c r="M30" i="10" s="1"/>
  <c r="C30" i="11" s="1"/>
  <c r="K30" i="11" s="1"/>
  <c r="M30" i="11" s="1"/>
  <c r="C30" i="12" s="1"/>
  <c r="K30" i="12" s="1"/>
  <c r="M30" i="12" s="1"/>
  <c r="C30" i="13" s="1"/>
  <c r="K30" i="13" s="1"/>
  <c r="M30" i="13" s="1"/>
  <c r="C30" i="14" s="1"/>
  <c r="K30" i="14" s="1"/>
  <c r="M30" i="14" s="1"/>
  <c r="C30" i="15" s="1"/>
  <c r="K30" i="15" s="1"/>
  <c r="M30" i="15" s="1"/>
  <c r="C30" i="16" s="1"/>
  <c r="K30" i="16" s="1"/>
  <c r="M30" i="16" s="1"/>
  <c r="K31" i="1"/>
  <c r="M31" i="1" s="1"/>
  <c r="C31" i="2" s="1"/>
  <c r="K31" i="2" s="1"/>
  <c r="M31" i="2" s="1"/>
  <c r="C31" i="3" s="1"/>
  <c r="K31" i="3" s="1"/>
  <c r="M31" i="3" s="1"/>
  <c r="C31" i="4" s="1"/>
  <c r="K31" i="4" s="1"/>
  <c r="M31" i="4" s="1"/>
  <c r="C31" i="5" s="1"/>
  <c r="K31" i="5" s="1"/>
  <c r="M31" i="5" s="1"/>
  <c r="C31" i="6" s="1"/>
  <c r="K31" i="6" s="1"/>
  <c r="M31" i="6" s="1"/>
  <c r="C5" i="13" l="1"/>
  <c r="J76" i="2"/>
  <c r="J76" i="4"/>
  <c r="F85" i="2"/>
  <c r="C76" i="3" s="1"/>
  <c r="K64" i="2"/>
  <c r="M59" i="2"/>
  <c r="C59" i="3" s="1"/>
  <c r="M29" i="2"/>
  <c r="K22" i="1"/>
  <c r="M22" i="1" s="1"/>
  <c r="C22" i="2" s="1"/>
  <c r="K22" i="2" s="1"/>
  <c r="M22" i="2" s="1"/>
  <c r="C22" i="3" s="1"/>
  <c r="K22" i="3" s="1"/>
  <c r="M22" i="3" s="1"/>
  <c r="C22" i="4" s="1"/>
  <c r="K22" i="4" s="1"/>
  <c r="M22" i="4" s="1"/>
  <c r="C22" i="5" s="1"/>
  <c r="K22" i="5" s="1"/>
  <c r="M22" i="5" s="1"/>
  <c r="C22" i="6" s="1"/>
  <c r="K22" i="6" s="1"/>
  <c r="M22" i="6" s="1"/>
  <c r="C22" i="7" s="1"/>
  <c r="K22" i="7" s="1"/>
  <c r="M22" i="7" s="1"/>
  <c r="C22" i="8" s="1"/>
  <c r="K22" i="8" s="1"/>
  <c r="M22" i="8" s="1"/>
  <c r="C22" i="9" s="1"/>
  <c r="K22" i="9" s="1"/>
  <c r="M22" i="9" s="1"/>
  <c r="C22" i="10" s="1"/>
  <c r="K22" i="10" s="1"/>
  <c r="M22" i="10" s="1"/>
  <c r="C22" i="11" s="1"/>
  <c r="K22" i="11" s="1"/>
  <c r="M22" i="11" s="1"/>
  <c r="C22" i="12" s="1"/>
  <c r="K22" i="12" s="1"/>
  <c r="M22" i="12" s="1"/>
  <c r="C22" i="13" s="1"/>
  <c r="K22" i="13" s="1"/>
  <c r="M22" i="13" s="1"/>
  <c r="C22" i="14" s="1"/>
  <c r="K22" i="14" s="1"/>
  <c r="M22" i="14" s="1"/>
  <c r="C22" i="15" s="1"/>
  <c r="K22" i="15" s="1"/>
  <c r="M22" i="15" s="1"/>
  <c r="C22" i="16" s="1"/>
  <c r="K22" i="16" s="1"/>
  <c r="M22" i="16" s="1"/>
  <c r="K23" i="1"/>
  <c r="M23" i="1" s="1"/>
  <c r="C23" i="2" s="1"/>
  <c r="K23" i="2" s="1"/>
  <c r="M23" i="2" s="1"/>
  <c r="C23" i="3" s="1"/>
  <c r="K23" i="3" s="1"/>
  <c r="M23" i="3" s="1"/>
  <c r="C23" i="4" s="1"/>
  <c r="K23" i="4" s="1"/>
  <c r="M23" i="4" s="1"/>
  <c r="C23" i="5" s="1"/>
  <c r="K23" i="5" s="1"/>
  <c r="M23" i="5" s="1"/>
  <c r="C23" i="6" s="1"/>
  <c r="K23" i="6" s="1"/>
  <c r="M23" i="6" s="1"/>
  <c r="C23" i="7" s="1"/>
  <c r="K23" i="7" s="1"/>
  <c r="M23" i="7" s="1"/>
  <c r="C23" i="8" s="1"/>
  <c r="K23" i="8" s="1"/>
  <c r="M23" i="8" s="1"/>
  <c r="C23" i="9" s="1"/>
  <c r="K23" i="9" s="1"/>
  <c r="M23" i="9" s="1"/>
  <c r="C23" i="10" s="1"/>
  <c r="K23" i="10" s="1"/>
  <c r="M23" i="10" s="1"/>
  <c r="C23" i="11" s="1"/>
  <c r="K23" i="11" s="1"/>
  <c r="M23" i="11" s="1"/>
  <c r="C23" i="12" s="1"/>
  <c r="K23" i="12" s="1"/>
  <c r="M23" i="12" s="1"/>
  <c r="C23" i="13" s="1"/>
  <c r="K23" i="13" s="1"/>
  <c r="M23" i="13" s="1"/>
  <c r="C23" i="14" s="1"/>
  <c r="K23" i="14" s="1"/>
  <c r="M23" i="14" s="1"/>
  <c r="C23" i="15" s="1"/>
  <c r="K23" i="15" s="1"/>
  <c r="M23" i="15" s="1"/>
  <c r="C23" i="16" s="1"/>
  <c r="K23" i="16" s="1"/>
  <c r="M23" i="16" s="1"/>
  <c r="K24" i="1"/>
  <c r="M24" i="1" s="1"/>
  <c r="C24" i="2" s="1"/>
  <c r="K24" i="2" s="1"/>
  <c r="M24" i="2" s="1"/>
  <c r="C24" i="3" s="1"/>
  <c r="K24" i="3" s="1"/>
  <c r="M24" i="3" s="1"/>
  <c r="C24" i="4" s="1"/>
  <c r="K24" i="4" s="1"/>
  <c r="M24" i="4" s="1"/>
  <c r="C24" i="5" s="1"/>
  <c r="K24" i="5" s="1"/>
  <c r="M24" i="5" s="1"/>
  <c r="C24" i="6" s="1"/>
  <c r="K24" i="6" s="1"/>
  <c r="M24" i="6" s="1"/>
  <c r="C24" i="7" s="1"/>
  <c r="K24" i="7" s="1"/>
  <c r="M24" i="7" s="1"/>
  <c r="K25" i="1"/>
  <c r="M25" i="1" s="1"/>
  <c r="C25" i="2" s="1"/>
  <c r="K25" i="2" s="1"/>
  <c r="M25" i="2" s="1"/>
  <c r="C25" i="3" s="1"/>
  <c r="K25" i="3" s="1"/>
  <c r="M25" i="3" s="1"/>
  <c r="C25" i="4" s="1"/>
  <c r="K25" i="4" s="1"/>
  <c r="M25" i="4" s="1"/>
  <c r="C25" i="5" s="1"/>
  <c r="K25" i="5" s="1"/>
  <c r="M25" i="5" s="1"/>
  <c r="C25" i="6" s="1"/>
  <c r="K25" i="6" s="1"/>
  <c r="M25" i="6" s="1"/>
  <c r="C25" i="7" s="1"/>
  <c r="K25" i="7" s="1"/>
  <c r="M25" i="7" s="1"/>
  <c r="C25" i="8" s="1"/>
  <c r="K25" i="8" s="1"/>
  <c r="M25" i="8" s="1"/>
  <c r="C25" i="9" s="1"/>
  <c r="K25" i="9" s="1"/>
  <c r="M25" i="9" s="1"/>
  <c r="C25" i="10" s="1"/>
  <c r="K25" i="10" s="1"/>
  <c r="M25" i="10" s="1"/>
  <c r="C25" i="11" s="1"/>
  <c r="K25" i="11" s="1"/>
  <c r="M25" i="11" s="1"/>
  <c r="C25" i="12" s="1"/>
  <c r="K25" i="12" s="1"/>
  <c r="M25" i="12" s="1"/>
  <c r="C25" i="13" s="1"/>
  <c r="K25" i="13" s="1"/>
  <c r="M25" i="13" s="1"/>
  <c r="C25" i="14" s="1"/>
  <c r="K25" i="14" s="1"/>
  <c r="M25" i="14" s="1"/>
  <c r="C25" i="15" s="1"/>
  <c r="K25" i="15" s="1"/>
  <c r="M25" i="15" s="1"/>
  <c r="C25" i="16" s="1"/>
  <c r="K25" i="16" s="1"/>
  <c r="M25" i="16" s="1"/>
  <c r="K26" i="1"/>
  <c r="M26" i="1" s="1"/>
  <c r="C26" i="2" s="1"/>
  <c r="K26" i="2" s="1"/>
  <c r="M26" i="2" s="1"/>
  <c r="C26" i="3" s="1"/>
  <c r="K26" i="3" s="1"/>
  <c r="M26" i="3" s="1"/>
  <c r="C26" i="4" s="1"/>
  <c r="K26" i="4" s="1"/>
  <c r="M26" i="4" s="1"/>
  <c r="C26" i="5" s="1"/>
  <c r="K26" i="5" s="1"/>
  <c r="M26" i="5" s="1"/>
  <c r="C26" i="6" s="1"/>
  <c r="K26" i="6" s="1"/>
  <c r="M26" i="6" s="1"/>
  <c r="C26" i="7" s="1"/>
  <c r="K26" i="7" s="1"/>
  <c r="M26" i="7" s="1"/>
  <c r="C26" i="8" s="1"/>
  <c r="K26" i="8" s="1"/>
  <c r="M26" i="8" s="1"/>
  <c r="C26" i="9" s="1"/>
  <c r="K26" i="9" s="1"/>
  <c r="M26" i="9" s="1"/>
  <c r="C26" i="10" s="1"/>
  <c r="K26" i="10" s="1"/>
  <c r="M26" i="10" s="1"/>
  <c r="C26" i="11" s="1"/>
  <c r="K26" i="11" s="1"/>
  <c r="M26" i="11" s="1"/>
  <c r="C26" i="12" s="1"/>
  <c r="K26" i="12" s="1"/>
  <c r="M26" i="12" s="1"/>
  <c r="C26" i="13" s="1"/>
  <c r="K26" i="13" s="1"/>
  <c r="M26" i="13" s="1"/>
  <c r="C26" i="14" s="1"/>
  <c r="K26" i="14" s="1"/>
  <c r="M26" i="14" s="1"/>
  <c r="C26" i="15" s="1"/>
  <c r="K26" i="15" s="1"/>
  <c r="M26" i="15" s="1"/>
  <c r="C26" i="16" s="1"/>
  <c r="K26" i="16" s="1"/>
  <c r="M26" i="16" s="1"/>
  <c r="K21" i="1"/>
  <c r="M21" i="1" s="1"/>
  <c r="C21" i="2" s="1"/>
  <c r="K21" i="2" s="1"/>
  <c r="M21" i="2" s="1"/>
  <c r="C21" i="3" s="1"/>
  <c r="K21" i="3" s="1"/>
  <c r="M21" i="3" s="1"/>
  <c r="C21" i="4" s="1"/>
  <c r="K21" i="4" s="1"/>
  <c r="M21" i="4" s="1"/>
  <c r="C21" i="5" s="1"/>
  <c r="K21" i="5" s="1"/>
  <c r="M21" i="5" s="1"/>
  <c r="C21" i="6" s="1"/>
  <c r="K21" i="6" s="1"/>
  <c r="M21" i="6" s="1"/>
  <c r="C31" i="7" s="1"/>
  <c r="K31" i="7" s="1"/>
  <c r="M31" i="7" s="1"/>
  <c r="C31" i="8" s="1"/>
  <c r="K31" i="8" s="1"/>
  <c r="M31" i="8" s="1"/>
  <c r="C31" i="9" s="1"/>
  <c r="K31" i="9" s="1"/>
  <c r="M31" i="9" s="1"/>
  <c r="C31" i="10" s="1"/>
  <c r="K31" i="10" s="1"/>
  <c r="M31" i="10" s="1"/>
  <c r="C31" i="11" s="1"/>
  <c r="K31" i="11" s="1"/>
  <c r="M31" i="11" s="1"/>
  <c r="C31" i="12" s="1"/>
  <c r="K31" i="12" s="1"/>
  <c r="M31" i="12" s="1"/>
  <c r="C31" i="13" s="1"/>
  <c r="K31" i="13" s="1"/>
  <c r="M31" i="13" s="1"/>
  <c r="K31" i="14" s="1"/>
  <c r="M31" i="14" s="1"/>
  <c r="C31" i="15" s="1"/>
  <c r="K31" i="15" s="1"/>
  <c r="M31" i="15" s="1"/>
  <c r="C31" i="16" s="1"/>
  <c r="K31" i="16" s="1"/>
  <c r="M31" i="16" s="1"/>
  <c r="L32" i="1"/>
  <c r="C38" i="1"/>
  <c r="I32" i="1"/>
  <c r="C37" i="1" s="1"/>
  <c r="C36" i="1"/>
  <c r="G32" i="1"/>
  <c r="C41" i="1" s="1"/>
  <c r="C40" i="1"/>
  <c r="E32" i="1"/>
  <c r="C39" i="1" s="1"/>
  <c r="D32" i="1"/>
  <c r="C42" i="1" s="1"/>
  <c r="C32" i="1"/>
  <c r="K20" i="1"/>
  <c r="M20" i="1" s="1"/>
  <c r="C20" i="2" s="1"/>
  <c r="K20" i="2" s="1"/>
  <c r="M20" i="2" s="1"/>
  <c r="C20" i="3" s="1"/>
  <c r="K20" i="3" s="1"/>
  <c r="M20" i="3" s="1"/>
  <c r="C20" i="4" s="1"/>
  <c r="K20" i="4" s="1"/>
  <c r="M20" i="4" s="1"/>
  <c r="C20" i="5" s="1"/>
  <c r="K20" i="5" s="1"/>
  <c r="M20" i="5" s="1"/>
  <c r="C20" i="6" s="1"/>
  <c r="K20" i="6" s="1"/>
  <c r="M20" i="6" s="1"/>
  <c r="C20" i="7" s="1"/>
  <c r="K20" i="7" s="1"/>
  <c r="M20" i="7" s="1"/>
  <c r="C20" i="8" s="1"/>
  <c r="K20" i="8" s="1"/>
  <c r="M20" i="8" s="1"/>
  <c r="C20" i="9" s="1"/>
  <c r="K20" i="9" s="1"/>
  <c r="M20" i="9" s="1"/>
  <c r="C20" i="10" s="1"/>
  <c r="K20" i="10" s="1"/>
  <c r="M20" i="10" s="1"/>
  <c r="C20" i="11" s="1"/>
  <c r="K20" i="11" s="1"/>
  <c r="M20" i="11" s="1"/>
  <c r="C20" i="12" s="1"/>
  <c r="K20" i="12" s="1"/>
  <c r="M20" i="12" s="1"/>
  <c r="C20" i="13" s="1"/>
  <c r="K20" i="13" s="1"/>
  <c r="M20" i="13" s="1"/>
  <c r="C20" i="14" s="1"/>
  <c r="K20" i="14" s="1"/>
  <c r="M20" i="14" s="1"/>
  <c r="C20" i="15" s="1"/>
  <c r="K20" i="15" s="1"/>
  <c r="M20" i="15" s="1"/>
  <c r="C20" i="16" s="1"/>
  <c r="K20" i="16" s="1"/>
  <c r="M20" i="16" s="1"/>
  <c r="K19" i="1"/>
  <c r="M19" i="1" s="1"/>
  <c r="C19" i="2" s="1"/>
  <c r="K19" i="2" s="1"/>
  <c r="M19" i="2" s="1"/>
  <c r="C19" i="3" s="1"/>
  <c r="K19" i="3" s="1"/>
  <c r="M19" i="3" s="1"/>
  <c r="C19" i="4" s="1"/>
  <c r="K19" i="4" s="1"/>
  <c r="M19" i="4" s="1"/>
  <c r="C19" i="5" s="1"/>
  <c r="K19" i="5" s="1"/>
  <c r="M19" i="5" s="1"/>
  <c r="C19" i="6" s="1"/>
  <c r="K19" i="6" s="1"/>
  <c r="M19" i="6" s="1"/>
  <c r="C19" i="7" s="1"/>
  <c r="K19" i="7" s="1"/>
  <c r="M19" i="7" s="1"/>
  <c r="C19" i="8" s="1"/>
  <c r="K19" i="8" s="1"/>
  <c r="M19" i="8" s="1"/>
  <c r="C19" i="9" s="1"/>
  <c r="K19" i="9" s="1"/>
  <c r="M19" i="9" s="1"/>
  <c r="C19" i="10" s="1"/>
  <c r="K19" i="10" s="1"/>
  <c r="M19" i="10" s="1"/>
  <c r="C19" i="11" s="1"/>
  <c r="K19" i="11" s="1"/>
  <c r="M19" i="11" s="1"/>
  <c r="C19" i="12" s="1"/>
  <c r="K19" i="12" s="1"/>
  <c r="M19" i="12" s="1"/>
  <c r="C19" i="13" s="1"/>
  <c r="K19" i="13" s="1"/>
  <c r="M19" i="13" s="1"/>
  <c r="C19" i="14" s="1"/>
  <c r="K19" i="14" s="1"/>
  <c r="M19" i="14" s="1"/>
  <c r="C19" i="15" s="1"/>
  <c r="K19" i="15" s="1"/>
  <c r="M19" i="15" s="1"/>
  <c r="C19" i="16" s="1"/>
  <c r="K19" i="16" s="1"/>
  <c r="M19" i="16" s="1"/>
  <c r="K18" i="1"/>
  <c r="M18" i="1" s="1"/>
  <c r="C18" i="2" s="1"/>
  <c r="K18" i="2" s="1"/>
  <c r="M18" i="2" s="1"/>
  <c r="C18" i="3" s="1"/>
  <c r="K18" i="3" s="1"/>
  <c r="M18" i="3" s="1"/>
  <c r="C18" i="4" s="1"/>
  <c r="K18" i="4" s="1"/>
  <c r="M18" i="4" s="1"/>
  <c r="C18" i="5" s="1"/>
  <c r="K18" i="5" s="1"/>
  <c r="M18" i="5" s="1"/>
  <c r="C18" i="6" s="1"/>
  <c r="K17" i="1"/>
  <c r="M17" i="1" s="1"/>
  <c r="C17" i="2" s="1"/>
  <c r="K17" i="2" s="1"/>
  <c r="M17" i="2" s="1"/>
  <c r="C17" i="3" s="1"/>
  <c r="K17" i="3" s="1"/>
  <c r="M17" i="3" s="1"/>
  <c r="C17" i="4" s="1"/>
  <c r="K17" i="4" s="1"/>
  <c r="M17" i="4" s="1"/>
  <c r="C17" i="5" s="1"/>
  <c r="K17" i="5" s="1"/>
  <c r="M17" i="5" s="1"/>
  <c r="C17" i="6" s="1"/>
  <c r="K17" i="6" s="1"/>
  <c r="M17" i="6" s="1"/>
  <c r="C17" i="7" s="1"/>
  <c r="K17" i="7" s="1"/>
  <c r="M17" i="7" s="1"/>
  <c r="C17" i="8" s="1"/>
  <c r="K17" i="8" s="1"/>
  <c r="M17" i="8" s="1"/>
  <c r="C17" i="9" s="1"/>
  <c r="K17" i="9" s="1"/>
  <c r="M17" i="9" s="1"/>
  <c r="C17" i="10" s="1"/>
  <c r="K17" i="10" s="1"/>
  <c r="M17" i="10" s="1"/>
  <c r="C17" i="11" s="1"/>
  <c r="K17" i="11" s="1"/>
  <c r="M17" i="11" s="1"/>
  <c r="C17" i="12" s="1"/>
  <c r="K17" i="12" s="1"/>
  <c r="M17" i="12" s="1"/>
  <c r="C17" i="13" s="1"/>
  <c r="K17" i="13" s="1"/>
  <c r="M17" i="13" s="1"/>
  <c r="C17" i="14" s="1"/>
  <c r="K17" i="14" s="1"/>
  <c r="M17" i="14" s="1"/>
  <c r="C17" i="15" s="1"/>
  <c r="K17" i="15" s="1"/>
  <c r="M17" i="15" s="1"/>
  <c r="C17" i="16" s="1"/>
  <c r="K17" i="16" s="1"/>
  <c r="M17" i="16" s="1"/>
  <c r="K16" i="1"/>
  <c r="M16" i="1" s="1"/>
  <c r="C16" i="2" s="1"/>
  <c r="K16" i="2" s="1"/>
  <c r="M16" i="2" s="1"/>
  <c r="C16" i="3" s="1"/>
  <c r="K16" i="3" s="1"/>
  <c r="M16" i="3" s="1"/>
  <c r="C16" i="4" s="1"/>
  <c r="K16" i="4" s="1"/>
  <c r="M16" i="4" s="1"/>
  <c r="C16" i="5" s="1"/>
  <c r="K16" i="5" s="1"/>
  <c r="M16" i="5" s="1"/>
  <c r="C16" i="6" s="1"/>
  <c r="K16" i="6" s="1"/>
  <c r="M16" i="6" s="1"/>
  <c r="K15" i="1"/>
  <c r="M15" i="1" s="1"/>
  <c r="C15" i="2" s="1"/>
  <c r="K15" i="2" s="1"/>
  <c r="M15" i="2" s="1"/>
  <c r="C15" i="3" s="1"/>
  <c r="K15" i="3" s="1"/>
  <c r="M15" i="3" s="1"/>
  <c r="C15" i="4" s="1"/>
  <c r="K15" i="4" s="1"/>
  <c r="M15" i="4" s="1"/>
  <c r="C15" i="5" s="1"/>
  <c r="K15" i="5" s="1"/>
  <c r="M15" i="5" s="1"/>
  <c r="C15" i="6" s="1"/>
  <c r="K15" i="6" s="1"/>
  <c r="M15" i="6" s="1"/>
  <c r="C15" i="7" s="1"/>
  <c r="K15" i="7" s="1"/>
  <c r="M15" i="7" s="1"/>
  <c r="C15" i="8" s="1"/>
  <c r="K15" i="8" s="1"/>
  <c r="M15" i="8" s="1"/>
  <c r="C15" i="9" s="1"/>
  <c r="K15" i="9" s="1"/>
  <c r="M15" i="9" s="1"/>
  <c r="C15" i="10" s="1"/>
  <c r="K15" i="10" s="1"/>
  <c r="M15" i="10" s="1"/>
  <c r="C15" i="11" s="1"/>
  <c r="K15" i="11" s="1"/>
  <c r="M15" i="11" s="1"/>
  <c r="C15" i="12" s="1"/>
  <c r="K15" i="12" s="1"/>
  <c r="M15" i="12" s="1"/>
  <c r="C15" i="13" s="1"/>
  <c r="K15" i="13" s="1"/>
  <c r="M15" i="13" s="1"/>
  <c r="C15" i="14" s="1"/>
  <c r="K15" i="14" s="1"/>
  <c r="M15" i="14" s="1"/>
  <c r="C15" i="15" s="1"/>
  <c r="K15" i="15" s="1"/>
  <c r="M15" i="15" s="1"/>
  <c r="C15" i="16" s="1"/>
  <c r="K15" i="16" s="1"/>
  <c r="M15" i="16" s="1"/>
  <c r="K14" i="1"/>
  <c r="M14" i="1" s="1"/>
  <c r="C14" i="2" s="1"/>
  <c r="K14" i="2" s="1"/>
  <c r="M14" i="2" s="1"/>
  <c r="C14" i="3" s="1"/>
  <c r="K14" i="3" s="1"/>
  <c r="M14" i="3" s="1"/>
  <c r="C14" i="4" s="1"/>
  <c r="K14" i="4" s="1"/>
  <c r="M14" i="4" s="1"/>
  <c r="C14" i="5" s="1"/>
  <c r="K14" i="5" s="1"/>
  <c r="M14" i="5" s="1"/>
  <c r="C14" i="6" s="1"/>
  <c r="K14" i="6" s="1"/>
  <c r="M14" i="6" s="1"/>
  <c r="C14" i="7" s="1"/>
  <c r="K14" i="7" s="1"/>
  <c r="M14" i="7" s="1"/>
  <c r="C14" i="8" s="1"/>
  <c r="K14" i="8" s="1"/>
  <c r="M14" i="8" s="1"/>
  <c r="K13" i="1"/>
  <c r="M13" i="1" s="1"/>
  <c r="C13" i="2" s="1"/>
  <c r="K13" i="2" s="1"/>
  <c r="M13" i="2" s="1"/>
  <c r="C13" i="3" s="1"/>
  <c r="K13" i="3" s="1"/>
  <c r="M13" i="3" s="1"/>
  <c r="C13" i="4" s="1"/>
  <c r="K13" i="4" s="1"/>
  <c r="M13" i="4" s="1"/>
  <c r="C13" i="5" s="1"/>
  <c r="K13" i="5" s="1"/>
  <c r="M13" i="5" s="1"/>
  <c r="C13" i="6" s="1"/>
  <c r="K13" i="6" s="1"/>
  <c r="M13" i="6" s="1"/>
  <c r="C13" i="7" s="1"/>
  <c r="K13" i="7" s="1"/>
  <c r="M13" i="7" s="1"/>
  <c r="C13" i="8" s="1"/>
  <c r="K13" i="8" s="1"/>
  <c r="M13" i="8" s="1"/>
  <c r="C13" i="9" s="1"/>
  <c r="K13" i="9" s="1"/>
  <c r="M13" i="9" s="1"/>
  <c r="C13" i="10" s="1"/>
  <c r="K13" i="10" s="1"/>
  <c r="M13" i="10" s="1"/>
  <c r="C13" i="11" s="1"/>
  <c r="K13" i="11" s="1"/>
  <c r="M13" i="11" s="1"/>
  <c r="C13" i="12" s="1"/>
  <c r="K13" i="12" s="1"/>
  <c r="M13" i="12" s="1"/>
  <c r="C13" i="13" s="1"/>
  <c r="K13" i="13" s="1"/>
  <c r="M13" i="13" s="1"/>
  <c r="C13" i="14" s="1"/>
  <c r="K13" i="14" s="1"/>
  <c r="M13" i="14" s="1"/>
  <c r="C13" i="15" s="1"/>
  <c r="K13" i="15" s="1"/>
  <c r="M13" i="15" s="1"/>
  <c r="C13" i="16" s="1"/>
  <c r="K13" i="16" s="1"/>
  <c r="M13" i="16" s="1"/>
  <c r="K12" i="1"/>
  <c r="K11" i="1"/>
  <c r="M11" i="1" s="1"/>
  <c r="C11" i="2" s="1"/>
  <c r="K11" i="2" s="1"/>
  <c r="M11" i="2" s="1"/>
  <c r="C11" i="3" s="1"/>
  <c r="K11" i="3" s="1"/>
  <c r="M11" i="3" s="1"/>
  <c r="C11" i="4" s="1"/>
  <c r="K11" i="4" s="1"/>
  <c r="M11" i="4" s="1"/>
  <c r="C11" i="5" s="1"/>
  <c r="K11" i="5" s="1"/>
  <c r="M11" i="5" s="1"/>
  <c r="C11" i="6" s="1"/>
  <c r="K11" i="6" s="1"/>
  <c r="M11" i="6" s="1"/>
  <c r="C11" i="7" s="1"/>
  <c r="K11" i="7" s="1"/>
  <c r="M11" i="7" s="1"/>
  <c r="C11" i="8" s="1"/>
  <c r="K11" i="8" s="1"/>
  <c r="M11" i="8" s="1"/>
  <c r="C11" i="9" s="1"/>
  <c r="K11" i="9" s="1"/>
  <c r="M11" i="9" s="1"/>
  <c r="C11" i="10" s="1"/>
  <c r="K11" i="10" s="1"/>
  <c r="M11" i="10" s="1"/>
  <c r="C11" i="11" s="1"/>
  <c r="K11" i="11" s="1"/>
  <c r="M11" i="11" s="1"/>
  <c r="C11" i="12" s="1"/>
  <c r="K11" i="12" s="1"/>
  <c r="M11" i="12" s="1"/>
  <c r="C11" i="13" s="1"/>
  <c r="K11" i="13" s="1"/>
  <c r="M11" i="13" s="1"/>
  <c r="C11" i="14" s="1"/>
  <c r="K11" i="14" s="1"/>
  <c r="M11" i="14" s="1"/>
  <c r="C11" i="15" s="1"/>
  <c r="K11" i="15" s="1"/>
  <c r="M11" i="15" s="1"/>
  <c r="C11" i="16" s="1"/>
  <c r="K11" i="16" s="1"/>
  <c r="M11" i="16" s="1"/>
  <c r="K10" i="1"/>
  <c r="M10" i="1" s="1"/>
  <c r="C10" i="2" s="1"/>
  <c r="K10" i="2" s="1"/>
  <c r="M10" i="2" s="1"/>
  <c r="C10" i="3" s="1"/>
  <c r="K10" i="3" s="1"/>
  <c r="M10" i="3" s="1"/>
  <c r="C10" i="4" s="1"/>
  <c r="K10" i="4" s="1"/>
  <c r="M10" i="4" s="1"/>
  <c r="C10" i="5" s="1"/>
  <c r="K10" i="5" s="1"/>
  <c r="M10" i="5" s="1"/>
  <c r="C10" i="6" s="1"/>
  <c r="K10" i="6" s="1"/>
  <c r="M10" i="6" s="1"/>
  <c r="C10" i="7" s="1"/>
  <c r="K10" i="7" s="1"/>
  <c r="M10" i="7" s="1"/>
  <c r="K10" i="8" s="1"/>
  <c r="M10" i="8" s="1"/>
  <c r="C10" i="9" s="1"/>
  <c r="K10" i="9" s="1"/>
  <c r="M10" i="9" s="1"/>
  <c r="C10" i="10" s="1"/>
  <c r="K10" i="10" s="1"/>
  <c r="M10" i="10" s="1"/>
  <c r="C10" i="11" s="1"/>
  <c r="K10" i="11" s="1"/>
  <c r="M10" i="11" s="1"/>
  <c r="C10" i="12" s="1"/>
  <c r="K10" i="12" s="1"/>
  <c r="M10" i="12" s="1"/>
  <c r="C10" i="13" s="1"/>
  <c r="K10" i="13" s="1"/>
  <c r="M10" i="13" s="1"/>
  <c r="C10" i="14" s="1"/>
  <c r="K10" i="14" s="1"/>
  <c r="M10" i="14" s="1"/>
  <c r="C10" i="15" s="1"/>
  <c r="K10" i="15" s="1"/>
  <c r="M10" i="15" s="1"/>
  <c r="C10" i="16" s="1"/>
  <c r="K8" i="1"/>
  <c r="K7" i="1"/>
  <c r="M7" i="1" s="1"/>
  <c r="C7" i="2" s="1"/>
  <c r="K7" i="2" s="1"/>
  <c r="M7" i="2" s="1"/>
  <c r="C7" i="3" s="1"/>
  <c r="K7" i="3" s="1"/>
  <c r="M7" i="3" s="1"/>
  <c r="C7" i="4" s="1"/>
  <c r="K7" i="4" s="1"/>
  <c r="M7" i="4" s="1"/>
  <c r="C7" i="5" s="1"/>
  <c r="K7" i="5" s="1"/>
  <c r="M7" i="5" s="1"/>
  <c r="C7" i="6" s="1"/>
  <c r="K7" i="6" s="1"/>
  <c r="M7" i="6" s="1"/>
  <c r="C7" i="7" s="1"/>
  <c r="K7" i="7" s="1"/>
  <c r="M7" i="7" s="1"/>
  <c r="C7" i="8" s="1"/>
  <c r="K7" i="8" s="1"/>
  <c r="M7" i="8" s="1"/>
  <c r="C7" i="9" s="1"/>
  <c r="K7" i="9" s="1"/>
  <c r="M7" i="9" s="1"/>
  <c r="C7" i="10" s="1"/>
  <c r="K7" i="10" s="1"/>
  <c r="M7" i="10" s="1"/>
  <c r="C7" i="11" s="1"/>
  <c r="K7" i="11" s="1"/>
  <c r="M7" i="11" s="1"/>
  <c r="C7" i="12" s="1"/>
  <c r="K7" i="12" s="1"/>
  <c r="M7" i="12" s="1"/>
  <c r="C7" i="13" s="1"/>
  <c r="K7" i="13" s="1"/>
  <c r="M7" i="13" s="1"/>
  <c r="C7" i="14" s="1"/>
  <c r="K7" i="14" s="1"/>
  <c r="M7" i="14" s="1"/>
  <c r="C7" i="15" s="1"/>
  <c r="K7" i="15" s="1"/>
  <c r="M7" i="15" s="1"/>
  <c r="C7" i="16" s="1"/>
  <c r="K7" i="16" s="1"/>
  <c r="M7" i="16" s="1"/>
  <c r="K6" i="1"/>
  <c r="M6" i="1" s="1"/>
  <c r="C6" i="2" s="1"/>
  <c r="K6" i="2" s="1"/>
  <c r="M6" i="2" s="1"/>
  <c r="C6" i="3" s="1"/>
  <c r="K6" i="3" s="1"/>
  <c r="M6" i="3" s="1"/>
  <c r="C6" i="4" s="1"/>
  <c r="K6" i="4" s="1"/>
  <c r="M6" i="4" s="1"/>
  <c r="C6" i="5" s="1"/>
  <c r="K5" i="1"/>
  <c r="M5" i="1" s="1"/>
  <c r="K10" i="16" l="1"/>
  <c r="C14" i="9"/>
  <c r="K14" i="9" s="1"/>
  <c r="M14" i="9" s="1"/>
  <c r="C14" i="10" s="1"/>
  <c r="K14" i="10" s="1"/>
  <c r="M14" i="10" s="1"/>
  <c r="C14" i="11" s="1"/>
  <c r="K14" i="11" s="1"/>
  <c r="M14" i="11" s="1"/>
  <c r="C14" i="12" s="1"/>
  <c r="K14" i="12" s="1"/>
  <c r="M14" i="12" s="1"/>
  <c r="C14" i="13" s="1"/>
  <c r="K14" i="13" s="1"/>
  <c r="M14" i="13" s="1"/>
  <c r="C14" i="14" s="1"/>
  <c r="K14" i="14" s="1"/>
  <c r="M14" i="14" s="1"/>
  <c r="C14" i="15" s="1"/>
  <c r="K14" i="15" s="1"/>
  <c r="M14" i="15" s="1"/>
  <c r="C14" i="16" s="1"/>
  <c r="K14" i="16" s="1"/>
  <c r="M14" i="16" s="1"/>
  <c r="K5" i="13"/>
  <c r="K24" i="8"/>
  <c r="M24" i="8" s="1"/>
  <c r="C24" i="9" s="1"/>
  <c r="K24" i="9" s="1"/>
  <c r="M24" i="9" s="1"/>
  <c r="C24" i="10" s="1"/>
  <c r="K24" i="10" s="1"/>
  <c r="M24" i="10" s="1"/>
  <c r="C24" i="11" s="1"/>
  <c r="K24" i="11" s="1"/>
  <c r="M24" i="11" s="1"/>
  <c r="C21" i="8"/>
  <c r="K21" i="8" s="1"/>
  <c r="M21" i="8" s="1"/>
  <c r="C21" i="9" s="1"/>
  <c r="K21" i="9" s="1"/>
  <c r="M21" i="9" s="1"/>
  <c r="C21" i="10" s="1"/>
  <c r="K21" i="10" s="1"/>
  <c r="M21" i="10" s="1"/>
  <c r="C21" i="11" s="1"/>
  <c r="K21" i="11" s="1"/>
  <c r="M21" i="11" s="1"/>
  <c r="C21" i="12" s="1"/>
  <c r="K21" i="12" s="1"/>
  <c r="M21" i="12" s="1"/>
  <c r="C21" i="13" s="1"/>
  <c r="K21" i="13" s="1"/>
  <c r="M21" i="13" s="1"/>
  <c r="C21" i="14" s="1"/>
  <c r="K21" i="14" s="1"/>
  <c r="M21" i="14" s="1"/>
  <c r="C21" i="15" s="1"/>
  <c r="K21" i="15" s="1"/>
  <c r="M21" i="15" s="1"/>
  <c r="C21" i="16" s="1"/>
  <c r="K21" i="16" s="1"/>
  <c r="M21" i="16" s="1"/>
  <c r="K18" i="6"/>
  <c r="K6" i="5"/>
  <c r="C49" i="1"/>
  <c r="E44" i="1"/>
  <c r="E49" i="1" s="1"/>
  <c r="C85" i="3"/>
  <c r="F85" i="3" s="1"/>
  <c r="C76" i="4" s="1"/>
  <c r="C64" i="3"/>
  <c r="K59" i="3"/>
  <c r="C29" i="3"/>
  <c r="K29" i="3" s="1"/>
  <c r="M64" i="2"/>
  <c r="H36" i="1"/>
  <c r="H49" i="1" s="1"/>
  <c r="K44" i="1"/>
  <c r="K49" i="1" s="1"/>
  <c r="K50" i="1" s="1"/>
  <c r="M8" i="1"/>
  <c r="C8" i="2" s="1"/>
  <c r="K8" i="2" s="1"/>
  <c r="M8" i="2" s="1"/>
  <c r="C8" i="3" s="1"/>
  <c r="K8" i="3" s="1"/>
  <c r="M8" i="3" s="1"/>
  <c r="C8" i="4" s="1"/>
  <c r="K8" i="4" s="1"/>
  <c r="M8" i="4" s="1"/>
  <c r="C8" i="5" s="1"/>
  <c r="K8" i="5" s="1"/>
  <c r="M8" i="5" s="1"/>
  <c r="C8" i="6" s="1"/>
  <c r="K8" i="6" s="1"/>
  <c r="M8" i="6" s="1"/>
  <c r="C8" i="7" s="1"/>
  <c r="K8" i="7" s="1"/>
  <c r="M8" i="7" s="1"/>
  <c r="C8" i="8" s="1"/>
  <c r="K8" i="8" s="1"/>
  <c r="M8" i="8" s="1"/>
  <c r="C8" i="9" s="1"/>
  <c r="K8" i="9" s="1"/>
  <c r="M8" i="9" s="1"/>
  <c r="C8" i="10" s="1"/>
  <c r="K8" i="10" s="1"/>
  <c r="M8" i="10" s="1"/>
  <c r="K32" i="1"/>
  <c r="M12" i="1"/>
  <c r="M10" i="16" l="1"/>
  <c r="M5" i="13"/>
  <c r="C8" i="11"/>
  <c r="K8" i="11" s="1"/>
  <c r="M8" i="11" s="1"/>
  <c r="C8" i="12" s="1"/>
  <c r="K8" i="12" s="1"/>
  <c r="M8" i="12" s="1"/>
  <c r="C8" i="13" s="1"/>
  <c r="K8" i="13" s="1"/>
  <c r="M8" i="13" s="1"/>
  <c r="C8" i="14" s="1"/>
  <c r="K8" i="14" s="1"/>
  <c r="M8" i="14" s="1"/>
  <c r="C8" i="15" s="1"/>
  <c r="K8" i="15" s="1"/>
  <c r="M8" i="15" s="1"/>
  <c r="C8" i="16" s="1"/>
  <c r="C24" i="12"/>
  <c r="K24" i="12" s="1"/>
  <c r="M24" i="12" s="1"/>
  <c r="C24" i="13" s="1"/>
  <c r="K24" i="13" s="1"/>
  <c r="M24" i="13" s="1"/>
  <c r="C24" i="14" s="1"/>
  <c r="K24" i="14" s="1"/>
  <c r="M24" i="14" s="1"/>
  <c r="C24" i="15" s="1"/>
  <c r="K24" i="15" s="1"/>
  <c r="M24" i="15" s="1"/>
  <c r="C24" i="16" s="1"/>
  <c r="K24" i="16" s="1"/>
  <c r="M24" i="16" s="1"/>
  <c r="M18" i="6"/>
  <c r="C85" i="4"/>
  <c r="F85" i="4" s="1"/>
  <c r="C76" i="5" s="1"/>
  <c r="C85" i="5" s="1"/>
  <c r="F85" i="5" s="1"/>
  <c r="C76" i="6" s="1"/>
  <c r="C85" i="6" s="1"/>
  <c r="F85" i="6" s="1"/>
  <c r="C76" i="7" s="1"/>
  <c r="C85" i="7" s="1"/>
  <c r="F85" i="7" s="1"/>
  <c r="M6" i="5"/>
  <c r="C6" i="6" s="1"/>
  <c r="M32" i="1"/>
  <c r="C32" i="2" s="1"/>
  <c r="C12" i="2"/>
  <c r="K12" i="2" s="1"/>
  <c r="M12" i="2" s="1"/>
  <c r="C12" i="3" s="1"/>
  <c r="K12" i="3" s="1"/>
  <c r="M12" i="3" s="1"/>
  <c r="C12" i="4" s="1"/>
  <c r="K12" i="4" s="1"/>
  <c r="M12" i="4" s="1"/>
  <c r="C12" i="5" s="1"/>
  <c r="K12" i="5" s="1"/>
  <c r="M12" i="5" s="1"/>
  <c r="C12" i="6" s="1"/>
  <c r="K12" i="6" s="1"/>
  <c r="M12" i="6" s="1"/>
  <c r="C12" i="7" s="1"/>
  <c r="K12" i="7" s="1"/>
  <c r="M12" i="7" s="1"/>
  <c r="C12" i="8" s="1"/>
  <c r="K12" i="8" s="1"/>
  <c r="M12" i="8" s="1"/>
  <c r="C12" i="9" s="1"/>
  <c r="K12" i="9" s="1"/>
  <c r="M12" i="9" s="1"/>
  <c r="C12" i="10" s="1"/>
  <c r="K12" i="10" s="1"/>
  <c r="M12" i="10" s="1"/>
  <c r="C12" i="11" s="1"/>
  <c r="K12" i="11" s="1"/>
  <c r="M12" i="11" s="1"/>
  <c r="C12" i="12" s="1"/>
  <c r="K12" i="12" s="1"/>
  <c r="M12" i="12" s="1"/>
  <c r="C12" i="13" s="1"/>
  <c r="K12" i="13" s="1"/>
  <c r="M12" i="13" s="1"/>
  <c r="C12" i="14" s="1"/>
  <c r="K12" i="14" s="1"/>
  <c r="M12" i="14" s="1"/>
  <c r="C12" i="15" s="1"/>
  <c r="K12" i="15" s="1"/>
  <c r="M12" i="15" s="1"/>
  <c r="C12" i="16" s="1"/>
  <c r="K12" i="16" s="1"/>
  <c r="M12" i="16" s="1"/>
  <c r="K64" i="3"/>
  <c r="M59" i="3"/>
  <c r="M29" i="3"/>
  <c r="L49" i="1"/>
  <c r="H38" i="2" s="1"/>
  <c r="H50" i="2" s="1"/>
  <c r="L50" i="2" s="1"/>
  <c r="H38" i="3" s="1"/>
  <c r="F49" i="1"/>
  <c r="C43" i="2" s="1"/>
  <c r="C50" i="2" s="1"/>
  <c r="F50" i="2" s="1"/>
  <c r="C43" i="3" s="1"/>
  <c r="K8" i="16" l="1"/>
  <c r="K6" i="6"/>
  <c r="C5" i="14"/>
  <c r="K5" i="14" s="1"/>
  <c r="C18" i="7"/>
  <c r="C50" i="3"/>
  <c r="F50" i="3" s="1"/>
  <c r="C43" i="4" s="1"/>
  <c r="H50" i="3"/>
  <c r="L50" i="3" s="1"/>
  <c r="H38" i="4" s="1"/>
  <c r="K32" i="3"/>
  <c r="K32" i="2"/>
  <c r="M32" i="2"/>
  <c r="C32" i="3" s="1"/>
  <c r="M64" i="3"/>
  <c r="C59" i="4"/>
  <c r="M32" i="3"/>
  <c r="C29" i="4"/>
  <c r="M8" i="16" l="1"/>
  <c r="M5" i="14"/>
  <c r="C5" i="15" s="1"/>
  <c r="K5" i="15" s="1"/>
  <c r="M5" i="15" s="1"/>
  <c r="C5" i="16" s="1"/>
  <c r="M6" i="6"/>
  <c r="H50" i="4"/>
  <c r="L50" i="4" s="1"/>
  <c r="H38" i="5" s="1"/>
  <c r="C50" i="4"/>
  <c r="F50" i="4" s="1"/>
  <c r="C43" i="5" s="1"/>
  <c r="C50" i="5" s="1"/>
  <c r="F50" i="5" s="1"/>
  <c r="C43" i="6" s="1"/>
  <c r="C50" i="6" s="1"/>
  <c r="F50" i="6" s="1"/>
  <c r="K18" i="7"/>
  <c r="K59" i="4"/>
  <c r="M70" i="4"/>
  <c r="C64" i="4"/>
  <c r="K29" i="4"/>
  <c r="C32" i="4"/>
  <c r="K5" i="16" l="1"/>
  <c r="C43" i="7"/>
  <c r="C50" i="7" s="1"/>
  <c r="F50" i="7" s="1"/>
  <c r="C43" i="8"/>
  <c r="C50" i="8" s="1"/>
  <c r="F50" i="8" s="1"/>
  <c r="C43" i="9" s="1"/>
  <c r="C50" i="9" s="1"/>
  <c r="F50" i="9" s="1"/>
  <c r="C43" i="10" s="1"/>
  <c r="C50" i="10" s="1"/>
  <c r="F50" i="10" s="1"/>
  <c r="C43" i="11" s="1"/>
  <c r="C50" i="11" s="1"/>
  <c r="F50" i="11" s="1"/>
  <c r="C43" i="12" s="1"/>
  <c r="C50" i="12" s="1"/>
  <c r="F50" i="12" s="1"/>
  <c r="C43" i="13" s="1"/>
  <c r="C50" i="13" s="1"/>
  <c r="F50" i="13" s="1"/>
  <c r="C43" i="14" s="1"/>
  <c r="C50" i="14" s="1"/>
  <c r="F50" i="14" s="1"/>
  <c r="C43" i="15" s="1"/>
  <c r="C50" i="15" s="1"/>
  <c r="F50" i="15" s="1"/>
  <c r="C43" i="16" s="1"/>
  <c r="C50" i="16" s="1"/>
  <c r="F50" i="16" s="1"/>
  <c r="C6" i="7"/>
  <c r="H50" i="5"/>
  <c r="L50" i="5" s="1"/>
  <c r="H38" i="6" s="1"/>
  <c r="H50" i="6" s="1"/>
  <c r="L50" i="6" s="1"/>
  <c r="H38" i="8" s="1"/>
  <c r="H50" i="8" s="1"/>
  <c r="L50" i="8" s="1"/>
  <c r="H38" i="9" s="1"/>
  <c r="H50" i="9" s="1"/>
  <c r="L50" i="9" s="1"/>
  <c r="H38" i="10" s="1"/>
  <c r="H50" i="10" s="1"/>
  <c r="L50" i="10" s="1"/>
  <c r="H38" i="11" s="1"/>
  <c r="H50" i="11" s="1"/>
  <c r="L50" i="11" s="1"/>
  <c r="H38" i="12" s="1"/>
  <c r="H50" i="12" s="1"/>
  <c r="L50" i="12" s="1"/>
  <c r="H38" i="13" s="1"/>
  <c r="H50" i="13" s="1"/>
  <c r="L50" i="13" s="1"/>
  <c r="H38" i="14" s="1"/>
  <c r="H50" i="14" s="1"/>
  <c r="L50" i="14" s="1"/>
  <c r="H38" i="15" s="1"/>
  <c r="H50" i="15" s="1"/>
  <c r="L50" i="15" s="1"/>
  <c r="H38" i="16" s="1"/>
  <c r="H50" i="16" s="1"/>
  <c r="L50" i="16" s="1"/>
  <c r="M18" i="7"/>
  <c r="M59" i="4"/>
  <c r="K64" i="4"/>
  <c r="M29" i="4"/>
  <c r="K32" i="4"/>
  <c r="M5" i="16" l="1"/>
  <c r="K6" i="7"/>
  <c r="C18" i="8"/>
  <c r="H38" i="7"/>
  <c r="H50" i="7" s="1"/>
  <c r="L50" i="7" s="1"/>
  <c r="M32" i="4"/>
  <c r="C29" i="5"/>
  <c r="M64" i="4"/>
  <c r="C59" i="5"/>
  <c r="M6" i="7" l="1"/>
  <c r="K18" i="8"/>
  <c r="K29" i="5"/>
  <c r="C32" i="5"/>
  <c r="K59" i="5"/>
  <c r="C64" i="5"/>
  <c r="C6" i="8" l="1"/>
  <c r="M18" i="8"/>
  <c r="M29" i="5"/>
  <c r="K32" i="5"/>
  <c r="M59" i="5"/>
  <c r="K64" i="5"/>
  <c r="M32" i="5" l="1"/>
  <c r="C29" i="6"/>
  <c r="K6" i="8"/>
  <c r="C18" i="9"/>
  <c r="M64" i="5"/>
  <c r="C59" i="6"/>
  <c r="K29" i="6" l="1"/>
  <c r="C32" i="6"/>
  <c r="M6" i="8"/>
  <c r="K18" i="9"/>
  <c r="C64" i="6"/>
  <c r="K59" i="6"/>
  <c r="C6" i="9" l="1"/>
  <c r="M29" i="6"/>
  <c r="K32" i="6"/>
  <c r="M18" i="9"/>
  <c r="M59" i="6"/>
  <c r="K64" i="6"/>
  <c r="C59" i="8" l="1"/>
  <c r="C59" i="7"/>
  <c r="C18" i="10"/>
  <c r="K18" i="10" s="1"/>
  <c r="M18" i="10" s="1"/>
  <c r="C18" i="11" s="1"/>
  <c r="K18" i="11" s="1"/>
  <c r="M18" i="11" s="1"/>
  <c r="C18" i="12" s="1"/>
  <c r="K18" i="12" s="1"/>
  <c r="M18" i="12" s="1"/>
  <c r="C18" i="13" s="1"/>
  <c r="K18" i="13" s="1"/>
  <c r="M18" i="13" s="1"/>
  <c r="C18" i="14" s="1"/>
  <c r="K18" i="14" s="1"/>
  <c r="M18" i="14" s="1"/>
  <c r="C18" i="15" s="1"/>
  <c r="K18" i="15" s="1"/>
  <c r="M18" i="15" s="1"/>
  <c r="C18" i="16" s="1"/>
  <c r="K18" i="16" s="1"/>
  <c r="M18" i="16" s="1"/>
  <c r="C29" i="7"/>
  <c r="M32" i="6"/>
  <c r="K6" i="9"/>
  <c r="M64" i="6"/>
  <c r="K59" i="7" l="1"/>
  <c r="C64" i="7"/>
  <c r="M6" i="9"/>
  <c r="K29" i="7"/>
  <c r="C32" i="7"/>
  <c r="C64" i="8"/>
  <c r="K59" i="8"/>
  <c r="M59" i="8" l="1"/>
  <c r="M64" i="8" s="1"/>
  <c r="K64" i="8"/>
  <c r="M29" i="7"/>
  <c r="K32" i="7"/>
  <c r="C6" i="10"/>
  <c r="M59" i="7"/>
  <c r="M64" i="7" s="1"/>
  <c r="K64" i="7"/>
  <c r="K6" i="10" l="1"/>
  <c r="C29" i="8"/>
  <c r="M32" i="7"/>
  <c r="K29" i="8" l="1"/>
  <c r="C32" i="8"/>
  <c r="M6" i="10"/>
  <c r="C6" i="11" l="1"/>
  <c r="M29" i="8"/>
  <c r="K32" i="8"/>
  <c r="C29" i="9" l="1"/>
  <c r="M32" i="8"/>
  <c r="K6" i="11"/>
  <c r="M6" i="11" l="1"/>
  <c r="K29" i="9"/>
  <c r="C32" i="9"/>
  <c r="M29" i="9" l="1"/>
  <c r="K32" i="9"/>
  <c r="C6" i="12"/>
  <c r="K6" i="12" l="1"/>
  <c r="C29" i="10"/>
  <c r="M32" i="9"/>
  <c r="K29" i="10" l="1"/>
  <c r="C32" i="10"/>
  <c r="M6" i="12"/>
  <c r="C6" i="13" l="1"/>
  <c r="M29" i="10"/>
  <c r="K32" i="10"/>
  <c r="C29" i="11" l="1"/>
  <c r="M32" i="10"/>
  <c r="K6" i="13"/>
  <c r="M6" i="13" l="1"/>
  <c r="K29" i="11"/>
  <c r="C32" i="11"/>
  <c r="M29" i="11" l="1"/>
  <c r="K32" i="11"/>
  <c r="C6" i="14"/>
  <c r="K6" i="14" s="1"/>
  <c r="M6" i="14" l="1"/>
  <c r="C6" i="15" s="1"/>
  <c r="C29" i="12"/>
  <c r="M32" i="11"/>
  <c r="K6" i="15" l="1"/>
  <c r="K29" i="12"/>
  <c r="C32" i="12"/>
  <c r="M6" i="15" l="1"/>
  <c r="C6" i="16" s="1"/>
  <c r="M29" i="12"/>
  <c r="K32" i="12"/>
  <c r="K6" i="16" l="1"/>
  <c r="C29" i="13"/>
  <c r="M32" i="12"/>
  <c r="M6" i="16" l="1"/>
  <c r="K29" i="13"/>
  <c r="C32" i="13"/>
  <c r="M29" i="13" l="1"/>
  <c r="K32" i="13"/>
  <c r="C29" i="14" l="1"/>
  <c r="K29" i="14" s="1"/>
  <c r="M32" i="13"/>
  <c r="C32" i="14" s="1"/>
  <c r="M29" i="14" l="1"/>
  <c r="K32" i="14"/>
  <c r="M32" i="14" l="1"/>
  <c r="C29" i="15"/>
  <c r="K29" i="15" l="1"/>
  <c r="C32" i="15"/>
  <c r="M29" i="15" l="1"/>
  <c r="K32" i="15"/>
  <c r="M32" i="15" l="1"/>
  <c r="C29" i="16"/>
  <c r="K29" i="16" l="1"/>
  <c r="C32" i="16"/>
  <c r="M29" i="16" l="1"/>
  <c r="M32" i="16" s="1"/>
  <c r="K32" i="16"/>
</calcChain>
</file>

<file path=xl/sharedStrings.xml><?xml version="1.0" encoding="utf-8"?>
<sst xmlns="http://schemas.openxmlformats.org/spreadsheetml/2006/main" count="1964" uniqueCount="118">
  <si>
    <t xml:space="preserve">RENT STATEMENT </t>
  </si>
  <si>
    <t xml:space="preserve">NO. </t>
  </si>
  <si>
    <t>NAME</t>
  </si>
  <si>
    <t>BF</t>
  </si>
  <si>
    <t>ADVOCATE FEE</t>
  </si>
  <si>
    <t>DEPOSIT</t>
  </si>
  <si>
    <t>WATER DEP</t>
  </si>
  <si>
    <t>ELEC DEP</t>
  </si>
  <si>
    <t>RENT</t>
  </si>
  <si>
    <t>SERVICE CHARGE</t>
  </si>
  <si>
    <t>VAT</t>
  </si>
  <si>
    <t>TOTAL DUE</t>
  </si>
  <si>
    <t xml:space="preserve">PAID </t>
  </si>
  <si>
    <t>BAL</t>
  </si>
  <si>
    <t>TOTAL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</si>
  <si>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</si>
  <si>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</si>
  <si>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</si>
  <si>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</si>
  <si>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</si>
  <si>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</si>
  <si>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</si>
  <si>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ELECTRICITY DEP</t>
  </si>
  <si>
    <t>FROM NGONG BUTCHERS</t>
  </si>
  <si>
    <t>COMM</t>
  </si>
  <si>
    <t>PAYMENTS</t>
  </si>
  <si>
    <t xml:space="preserve"> </t>
  </si>
  <si>
    <t xml:space="preserve">TOTAL </t>
  </si>
  <si>
    <t>PREPARED BY</t>
  </si>
  <si>
    <t>APPROVED BY</t>
  </si>
  <si>
    <t>RECEIVED BY</t>
  </si>
  <si>
    <t>FLORENCE</t>
  </si>
  <si>
    <t>GRACE</t>
  </si>
  <si>
    <t>NGONG BUTCHERS</t>
  </si>
  <si>
    <t>WAWERU MUNYI</t>
  </si>
  <si>
    <t>NGONG BUTCHERS PLOT NO.23124/49</t>
  </si>
  <si>
    <t>F3-1</t>
  </si>
  <si>
    <t>F3-2</t>
  </si>
  <si>
    <t>F3-3</t>
  </si>
  <si>
    <t>F3-4</t>
  </si>
  <si>
    <t>F3-5</t>
  </si>
  <si>
    <t>F3-6</t>
  </si>
  <si>
    <t>F3-7</t>
  </si>
  <si>
    <t>F3-8</t>
  </si>
  <si>
    <t>F3-9</t>
  </si>
  <si>
    <t>F3-10</t>
  </si>
  <si>
    <t>F3-11</t>
  </si>
  <si>
    <t>F3-12</t>
  </si>
  <si>
    <t>F3-13</t>
  </si>
  <si>
    <t>F3-14</t>
  </si>
  <si>
    <t>F4-1</t>
  </si>
  <si>
    <t>F4-2</t>
  </si>
  <si>
    <t>F4-3</t>
  </si>
  <si>
    <t>F4-4</t>
  </si>
  <si>
    <t>F4-5</t>
  </si>
  <si>
    <t>F4-6</t>
  </si>
  <si>
    <t>F4-7</t>
  </si>
  <si>
    <t>F4-8</t>
  </si>
  <si>
    <t>F4-9</t>
  </si>
  <si>
    <t>F4-10</t>
  </si>
  <si>
    <t>F4-11</t>
  </si>
  <si>
    <t>F4-12</t>
  </si>
  <si>
    <t>F4-13</t>
  </si>
  <si>
    <t>ANTONY NJOGU</t>
  </si>
  <si>
    <t>HUMPHREY ORANJA</t>
  </si>
  <si>
    <t>TITUS MATHEKA</t>
  </si>
  <si>
    <t>VAT14%</t>
  </si>
  <si>
    <t>NGONG BUTCHERS PLOT NO.23124/3</t>
  </si>
  <si>
    <t>FOR THE MONTH OF SEPTEMBER 2020</t>
  </si>
  <si>
    <t>SEPTEMBER</t>
  </si>
  <si>
    <t>HYDROMASTER</t>
  </si>
  <si>
    <t>FRIDAH MARETE</t>
  </si>
  <si>
    <t>ABRAHAM SHEM</t>
  </si>
  <si>
    <t>HAVE NO BALANCE</t>
  </si>
  <si>
    <t>ASSETFLOW LTD</t>
  </si>
  <si>
    <t>TOPAZ DRIVING COLLEGE</t>
  </si>
  <si>
    <t>DIRECT TO LL</t>
  </si>
  <si>
    <t>B/F</t>
  </si>
  <si>
    <t>FOR THE MONTH OF NOVEMBER 2020</t>
  </si>
  <si>
    <t>NOVEMBER</t>
  </si>
  <si>
    <t>FOR THE MONTH OF OCTOBER  2020</t>
  </si>
  <si>
    <t>FOR THE MONTH OF OCTOBER 2020</t>
  </si>
  <si>
    <t>OCTOBER</t>
  </si>
  <si>
    <t>MPESA  OJ7795L7UF $ OJ628M7RR6</t>
  </si>
  <si>
    <t>RCCG OFFICE</t>
  </si>
  <si>
    <t>RCCG DESIRE OF NATIONS</t>
  </si>
  <si>
    <t>LOCKED</t>
  </si>
  <si>
    <t>MPESA:OK445W0URA</t>
  </si>
  <si>
    <t>FOR THE MONTH OF DECEMBER 2020</t>
  </si>
  <si>
    <t>DECEMBER</t>
  </si>
  <si>
    <t>RCCG CHURCH</t>
  </si>
  <si>
    <t>FOR THE MONTH OF JANUARY 2021</t>
  </si>
  <si>
    <t>JANUARY</t>
  </si>
  <si>
    <t>VAT16%</t>
  </si>
  <si>
    <t>FOR THE MONTH OF FEBRUARY 2021</t>
  </si>
  <si>
    <t>FEBRUARY</t>
  </si>
  <si>
    <t xml:space="preserve">MARCH </t>
  </si>
  <si>
    <t>MARCH</t>
  </si>
  <si>
    <t>FOR THE MONTH OF MARCH  2021</t>
  </si>
  <si>
    <t>FOR THE MONTH OF APRIL  2021</t>
  </si>
  <si>
    <t>FOR THE MONTH OF APRIL 2021</t>
  </si>
  <si>
    <t>FOR THE MONTH OF MARCH 2021</t>
  </si>
  <si>
    <t>FELICITY/TERESIA</t>
  </si>
  <si>
    <t>FOR THE MONTH OF MAY  2021</t>
  </si>
  <si>
    <t>MAY</t>
  </si>
  <si>
    <t>OVERCOMERS CHURCH</t>
  </si>
  <si>
    <t>FOR THE MONTH OF JUNE  2021</t>
  </si>
  <si>
    <t xml:space="preserve"> THOMAS RUDOLF</t>
  </si>
  <si>
    <t>FOR THE MONTH OF JULY  2021</t>
  </si>
  <si>
    <t>JULY</t>
  </si>
  <si>
    <t>JUNE</t>
  </si>
  <si>
    <t>FOR THE MONTH OF AUGUST  2021</t>
  </si>
  <si>
    <t>AUGUST</t>
  </si>
  <si>
    <t>FOR THE MONTH OF SEPTEMBER  2021</t>
  </si>
  <si>
    <t>FOR THE MONTH OF OCTOBER  2021</t>
  </si>
  <si>
    <t>FOR THE MONTH OF NOVEMBER  2021</t>
  </si>
  <si>
    <t>LAWRENCE KARISA</t>
  </si>
  <si>
    <t>FOR THE MONTH OF DECEMBER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</si>
</sst>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17" fontId="3" fillId="0" borderId="0" xfId="0" applyNumberFormat="1" applyFont="1"/>
    <xf numFmtId="0" fontId="3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2" xfId="0" applyFont="1" applyFill="1" applyBorder="1"/>
    <xf numFmtId="0" fontId="6" fillId="0" borderId="2" xfId="0" applyFont="1" applyFill="1" applyBorder="1"/>
    <xf numFmtId="49" fontId="7" fillId="0" borderId="0" xfId="1" applyNumberFormat="1" applyFont="1" applyBorder="1" applyAlignment="1">
      <alignment horizontal="right"/>
    </xf>
    <xf numFmtId="0" fontId="4" fillId="0" borderId="0" xfId="0" applyFont="1"/>
    <xf numFmtId="0" fontId="3" fillId="0" borderId="0" xfId="0" applyFont="1" applyBorder="1"/>
    <xf numFmtId="4" fontId="3" fillId="0" borderId="0" xfId="0" applyNumberFormat="1" applyFont="1" applyBorder="1"/>
    <xf numFmtId="164" fontId="8" fillId="0" borderId="0" xfId="0" applyNumberFormat="1" applyFont="1" applyBorder="1"/>
    <xf numFmtId="0" fontId="3" fillId="0" borderId="3" xfId="0" applyFont="1" applyBorder="1"/>
    <xf numFmtId="3" fontId="2" fillId="0" borderId="1" xfId="0" applyNumberFormat="1" applyFont="1" applyBorder="1"/>
    <xf numFmtId="0" fontId="2" fillId="0" borderId="1" xfId="0" applyFont="1" applyFill="1" applyBorder="1"/>
    <xf numFmtId="9" fontId="2" fillId="0" borderId="1" xfId="0" applyNumberFormat="1" applyFont="1" applyBorder="1"/>
    <xf numFmtId="0" fontId="9" fillId="0" borderId="1" xfId="0" applyFont="1" applyBorder="1"/>
    <xf numFmtId="3" fontId="3" fillId="0" borderId="1" xfId="0" applyNumberFormat="1" applyFont="1" applyBorder="1"/>
    <xf numFmtId="14" fontId="2" fillId="0" borderId="1" xfId="0" applyNumberFormat="1" applyFont="1" applyBorder="1"/>
    <xf numFmtId="16" fontId="2" fillId="0" borderId="1" xfId="0" applyNumberFormat="1" applyFont="1" applyBorder="1"/>
    <xf numFmtId="3" fontId="2" fillId="0" borderId="0" xfId="0" applyNumberFormat="1" applyFont="1"/>
    <xf numFmtId="14" fontId="3" fillId="0" borderId="1" xfId="0" applyNumberFormat="1" applyFont="1" applyBorder="1"/>
    <xf numFmtId="3" fontId="3" fillId="0" borderId="1" xfId="0" applyNumberFormat="1" applyFont="1" applyFill="1" applyBorder="1"/>
    <xf numFmtId="3" fontId="0" fillId="0" borderId="0" xfId="0" applyNumberFormat="1"/>
    <xf numFmtId="0" fontId="10" fillId="0" borderId="1" xfId="0" applyFont="1" applyBorder="1"/>
    <xf numFmtId="0" fontId="5" fillId="0" borderId="0" xfId="0" applyFont="1"/>
    <xf numFmtId="0" fontId="0" fillId="0" borderId="1" xfId="0" applyBorder="1"/>
    <xf numFmtId="0" fontId="2" fillId="0" borderId="4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opLeftCell="B49" zoomScale="90" zoomScaleNormal="90" workbookViewId="0">
      <selection activeCell="P80" sqref="P80"/>
    </sheetView>
  </sheetViews>
  <sheetFormatPr defaultRowHeight="15" x14ac:dyDescent="0.25"/>
  <cols>
    <col min="1" max="1" width="4.7109375" customWidth="1"/>
    <col min="2" max="2" width="19" customWidth="1"/>
    <col min="3" max="3" width="10.5703125" customWidth="1"/>
    <col min="4" max="4" width="7.85546875" customWidth="1"/>
    <col min="5" max="5" width="8.85546875" customWidth="1"/>
    <col min="6" max="6" width="11.28515625" customWidth="1"/>
    <col min="7" max="7" width="10.140625" customWidth="1"/>
    <col min="8" max="8" width="8.140625" customWidth="1"/>
    <col min="9" max="9" width="15.140625" customWidth="1"/>
    <col min="10" max="10" width="10" customWidth="1"/>
    <col min="11" max="11" width="12.85546875" bestFit="1" customWidth="1"/>
    <col min="12" max="12" width="9" customWidth="1"/>
    <col min="13" max="13" width="7.42578125" customWidth="1"/>
  </cols>
  <sheetData>
    <row r="1" spans="1:15" ht="15.75" x14ac:dyDescent="0.25">
      <c r="A1" s="1"/>
      <c r="B1" s="1"/>
      <c r="C1" s="1"/>
      <c r="D1" s="1"/>
      <c r="E1" s="1"/>
      <c r="F1" s="2" t="s">
        <v>35</v>
      </c>
      <c r="G1" s="2"/>
      <c r="H1" s="2"/>
      <c r="I1" s="2"/>
      <c r="J1" s="2"/>
      <c r="K1" s="2"/>
      <c r="L1" s="2"/>
      <c r="M1" s="1"/>
      <c r="N1" s="1"/>
      <c r="O1" s="1"/>
    </row>
    <row r="2" spans="1:15" ht="15.75" x14ac:dyDescent="0.25">
      <c r="A2" s="1"/>
      <c r="B2" s="1"/>
      <c r="C2" s="1"/>
      <c r="D2" s="1"/>
      <c r="E2" s="1"/>
      <c r="F2" s="2" t="s">
        <v>0</v>
      </c>
      <c r="G2" s="2"/>
      <c r="H2" s="2"/>
      <c r="I2" s="2"/>
      <c r="J2" s="2"/>
      <c r="K2" s="2"/>
      <c r="L2" s="2"/>
      <c r="M2" s="1"/>
      <c r="N2" s="1"/>
      <c r="O2" s="1"/>
    </row>
    <row r="3" spans="1:15" ht="15.75" x14ac:dyDescent="0.25">
      <c r="A3" s="1"/>
      <c r="B3" s="1"/>
      <c r="C3" s="1"/>
      <c r="D3" s="1"/>
      <c r="E3" s="1"/>
      <c r="F3" s="2" t="s">
        <v>68</v>
      </c>
      <c r="G3" s="2"/>
      <c r="H3" s="2"/>
      <c r="I3" s="2"/>
      <c r="J3" s="2"/>
      <c r="K3" s="3"/>
      <c r="L3" s="2"/>
      <c r="M3" s="1"/>
      <c r="N3" s="1"/>
      <c r="O3" s="1"/>
    </row>
    <row r="4" spans="1:15" ht="15.75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66</v>
      </c>
      <c r="K4" s="4" t="s">
        <v>11</v>
      </c>
      <c r="L4" s="4" t="s">
        <v>12</v>
      </c>
      <c r="M4" s="4" t="s">
        <v>13</v>
      </c>
      <c r="N4" s="1"/>
      <c r="O4" s="1"/>
    </row>
    <row r="5" spans="1:15" ht="15.75" x14ac:dyDescent="0.25">
      <c r="A5" s="5" t="s">
        <v>36</v>
      </c>
      <c r="B5" s="5"/>
      <c r="C5" s="5"/>
      <c r="D5" s="5"/>
      <c r="E5" s="5"/>
      <c r="F5" s="5"/>
      <c r="G5" s="5"/>
      <c r="H5" s="5"/>
      <c r="I5" s="5"/>
      <c r="J5" s="5">
        <f>14%*H5</f>
        <v>0</v>
      </c>
      <c r="K5" s="5">
        <f>C5+D5+E5+F5+G5+H5+I5+J5</f>
        <v>0</v>
      </c>
      <c r="L5" s="5"/>
      <c r="M5" s="5">
        <f>K5-L5</f>
        <v>0</v>
      </c>
      <c r="N5" s="1"/>
      <c r="O5" s="1"/>
    </row>
    <row r="6" spans="1:15" ht="15.75" x14ac:dyDescent="0.25">
      <c r="A6" s="5" t="s">
        <v>37</v>
      </c>
      <c r="B6" s="5" t="s">
        <v>63</v>
      </c>
      <c r="C6" s="5"/>
      <c r="D6" s="5"/>
      <c r="E6" s="5"/>
      <c r="F6" s="5"/>
      <c r="G6" s="5"/>
      <c r="H6" s="5">
        <v>10000</v>
      </c>
      <c r="I6" s="5">
        <v>600</v>
      </c>
      <c r="J6" s="5">
        <f>14%*H6</f>
        <v>1400.0000000000002</v>
      </c>
      <c r="K6" s="5">
        <f t="shared" ref="K6:K20" si="0">C6+D6+E6+F6+G6+H6+I6+J6</f>
        <v>12000</v>
      </c>
      <c r="L6" s="5">
        <f>12200</f>
        <v>12200</v>
      </c>
      <c r="M6" s="5">
        <f>K6-L6</f>
        <v>-200</v>
      </c>
      <c r="N6" s="1"/>
      <c r="O6" s="1"/>
    </row>
    <row r="7" spans="1:15" ht="15.75" x14ac:dyDescent="0.25">
      <c r="A7" s="5" t="s">
        <v>38</v>
      </c>
      <c r="B7" s="5"/>
      <c r="C7" s="5"/>
      <c r="D7" s="5"/>
      <c r="E7" s="5"/>
      <c r="F7" s="5"/>
      <c r="G7" s="5"/>
      <c r="H7" s="5"/>
      <c r="I7" s="5"/>
      <c r="J7" s="5">
        <f t="shared" ref="J7:J31" si="1">14%*H7</f>
        <v>0</v>
      </c>
      <c r="K7" s="5">
        <f t="shared" si="0"/>
        <v>0</v>
      </c>
      <c r="L7" s="5"/>
      <c r="M7" s="5">
        <f t="shared" ref="M7:M31" si="2">K7-L7</f>
        <v>0</v>
      </c>
      <c r="N7" s="1"/>
      <c r="O7" s="1"/>
    </row>
    <row r="8" spans="1:15" ht="15.75" x14ac:dyDescent="0.25">
      <c r="A8" s="5" t="s">
        <v>39</v>
      </c>
      <c r="B8" s="5"/>
      <c r="C8" s="5"/>
      <c r="D8" s="5"/>
      <c r="E8" s="5"/>
      <c r="F8" s="5"/>
      <c r="G8" s="5"/>
      <c r="H8" s="5"/>
      <c r="I8" s="5"/>
      <c r="J8" s="5">
        <f t="shared" si="1"/>
        <v>0</v>
      </c>
      <c r="K8" s="5">
        <f t="shared" si="0"/>
        <v>0</v>
      </c>
      <c r="L8" s="5"/>
      <c r="M8" s="5">
        <f>K8-L8</f>
        <v>0</v>
      </c>
      <c r="N8" s="1"/>
      <c r="O8" s="1"/>
    </row>
    <row r="9" spans="1:15" ht="15.75" x14ac:dyDescent="0.25">
      <c r="A9" s="5" t="s">
        <v>40</v>
      </c>
      <c r="B9" s="5" t="s">
        <v>64</v>
      </c>
      <c r="C9" s="6">
        <v>5000</v>
      </c>
      <c r="D9" s="5"/>
      <c r="E9" s="5"/>
      <c r="F9" s="5"/>
      <c r="G9" s="5"/>
      <c r="H9" s="5">
        <v>6000</v>
      </c>
      <c r="I9" s="5">
        <v>600</v>
      </c>
      <c r="J9" s="5">
        <f t="shared" si="1"/>
        <v>840.00000000000011</v>
      </c>
      <c r="K9" s="5">
        <f>D9+E9+F9+G9+H9+I9+J9</f>
        <v>7440</v>
      </c>
      <c r="L9" s="5">
        <f>7560</f>
        <v>7560</v>
      </c>
      <c r="M9" s="5">
        <f>K9-L9</f>
        <v>-120</v>
      </c>
      <c r="N9" s="1" t="s">
        <v>73</v>
      </c>
      <c r="O9" s="1"/>
    </row>
    <row r="10" spans="1:15" ht="15.75" x14ac:dyDescent="0.25">
      <c r="A10" s="5" t="s">
        <v>41</v>
      </c>
      <c r="B10" s="7"/>
      <c r="C10" s="5"/>
      <c r="D10" s="5"/>
      <c r="E10" s="5"/>
      <c r="F10" s="5"/>
      <c r="G10" s="5"/>
      <c r="H10" s="5"/>
      <c r="I10" s="5"/>
      <c r="J10" s="5">
        <f t="shared" si="1"/>
        <v>0</v>
      </c>
      <c r="K10" s="5">
        <f t="shared" si="0"/>
        <v>0</v>
      </c>
      <c r="L10" s="5"/>
      <c r="M10" s="5">
        <f t="shared" si="2"/>
        <v>0</v>
      </c>
      <c r="N10" s="1"/>
      <c r="O10" s="1"/>
    </row>
    <row r="11" spans="1:15" ht="15.75" x14ac:dyDescent="0.25">
      <c r="A11" s="5" t="s">
        <v>42</v>
      </c>
      <c r="B11" s="5"/>
      <c r="C11" s="5"/>
      <c r="D11" s="5"/>
      <c r="E11" s="5"/>
      <c r="F11" s="5"/>
      <c r="G11" s="5"/>
      <c r="H11" s="5"/>
      <c r="I11" s="5"/>
      <c r="J11" s="5">
        <f t="shared" si="1"/>
        <v>0</v>
      </c>
      <c r="K11" s="5">
        <f t="shared" si="0"/>
        <v>0</v>
      </c>
      <c r="L11" s="5"/>
      <c r="M11" s="5">
        <f>K11-L11</f>
        <v>0</v>
      </c>
      <c r="N11" s="1"/>
      <c r="O11" s="1"/>
    </row>
    <row r="12" spans="1:15" ht="15.75" x14ac:dyDescent="0.25">
      <c r="A12" s="5" t="s">
        <v>43</v>
      </c>
      <c r="B12" s="6" t="s">
        <v>33</v>
      </c>
      <c r="C12" s="5"/>
      <c r="D12" s="5"/>
      <c r="E12" s="5"/>
      <c r="F12" s="5"/>
      <c r="G12" s="5"/>
      <c r="H12" s="5"/>
      <c r="I12" s="5"/>
      <c r="J12" s="5">
        <f t="shared" si="1"/>
        <v>0</v>
      </c>
      <c r="K12" s="5">
        <f t="shared" si="0"/>
        <v>0</v>
      </c>
      <c r="L12" s="5"/>
      <c r="M12" s="5">
        <f t="shared" si="2"/>
        <v>0</v>
      </c>
      <c r="N12" s="1"/>
      <c r="O12" s="1"/>
    </row>
    <row r="13" spans="1:15" ht="15.75" x14ac:dyDescent="0.25">
      <c r="A13" s="5" t="s">
        <v>44</v>
      </c>
      <c r="B13" s="8" t="s">
        <v>74</v>
      </c>
      <c r="C13" s="5"/>
      <c r="D13" s="5"/>
      <c r="E13" s="5"/>
      <c r="F13" s="5"/>
      <c r="G13" s="5"/>
      <c r="H13" s="5">
        <v>12000</v>
      </c>
      <c r="I13" s="5">
        <v>600</v>
      </c>
      <c r="J13" s="5">
        <f>14%*H13</f>
        <v>1680.0000000000002</v>
      </c>
      <c r="K13" s="5">
        <f t="shared" si="0"/>
        <v>14280</v>
      </c>
      <c r="L13" s="5">
        <f>14280</f>
        <v>14280</v>
      </c>
      <c r="M13" s="5">
        <f t="shared" si="2"/>
        <v>0</v>
      </c>
      <c r="N13" s="1"/>
      <c r="O13" s="1"/>
    </row>
    <row r="14" spans="1:15" ht="15.75" x14ac:dyDescent="0.25">
      <c r="A14" s="5" t="s">
        <v>45</v>
      </c>
      <c r="B14" s="5"/>
      <c r="C14" s="5"/>
      <c r="D14" s="5"/>
      <c r="E14" s="5"/>
      <c r="F14" s="5"/>
      <c r="G14" s="5"/>
      <c r="H14" s="5"/>
      <c r="I14" s="5"/>
      <c r="J14" s="5">
        <f t="shared" si="1"/>
        <v>0</v>
      </c>
      <c r="K14" s="5">
        <f t="shared" si="0"/>
        <v>0</v>
      </c>
      <c r="L14" s="5"/>
      <c r="M14" s="5">
        <f t="shared" si="2"/>
        <v>0</v>
      </c>
      <c r="N14" s="1"/>
      <c r="O14" s="1"/>
    </row>
    <row r="15" spans="1:15" ht="15.75" x14ac:dyDescent="0.25">
      <c r="A15" s="6" t="s">
        <v>46</v>
      </c>
      <c r="B15" s="6" t="s">
        <v>75</v>
      </c>
      <c r="C15" s="6"/>
      <c r="D15" s="6">
        <v>3000</v>
      </c>
      <c r="E15" s="6">
        <v>24000</v>
      </c>
      <c r="F15" s="6">
        <v>3000</v>
      </c>
      <c r="G15" s="6">
        <v>5000</v>
      </c>
      <c r="H15" s="6">
        <v>12000</v>
      </c>
      <c r="I15" s="6">
        <v>600</v>
      </c>
      <c r="J15" s="6">
        <f t="shared" si="1"/>
        <v>1680.0000000000002</v>
      </c>
      <c r="K15" s="6">
        <f t="shared" si="0"/>
        <v>49280</v>
      </c>
      <c r="L15" s="6">
        <v>49520</v>
      </c>
      <c r="M15" s="6">
        <f t="shared" si="2"/>
        <v>-240</v>
      </c>
      <c r="N15" s="1"/>
      <c r="O15" s="1"/>
    </row>
    <row r="16" spans="1:15" ht="15.75" x14ac:dyDescent="0.25">
      <c r="A16" s="5" t="s">
        <v>47</v>
      </c>
      <c r="B16" s="6" t="s">
        <v>34</v>
      </c>
      <c r="C16" s="6"/>
      <c r="D16" s="6">
        <v>3000</v>
      </c>
      <c r="E16" s="6">
        <v>24000</v>
      </c>
      <c r="F16" s="6">
        <v>3000</v>
      </c>
      <c r="G16" s="6">
        <v>5000</v>
      </c>
      <c r="H16" s="6">
        <v>12000</v>
      </c>
      <c r="I16" s="6">
        <v>600</v>
      </c>
      <c r="J16" s="6">
        <f t="shared" si="1"/>
        <v>1680.0000000000002</v>
      </c>
      <c r="K16" s="6">
        <f t="shared" si="0"/>
        <v>49280</v>
      </c>
      <c r="L16" s="6">
        <f>14000+14100+21180</f>
        <v>49280</v>
      </c>
      <c r="M16" s="6">
        <f t="shared" si="2"/>
        <v>0</v>
      </c>
      <c r="N16" s="1"/>
      <c r="O16" s="1"/>
    </row>
    <row r="17" spans="1:15" ht="15.75" x14ac:dyDescent="0.25">
      <c r="A17" s="5" t="s">
        <v>48</v>
      </c>
      <c r="B17" s="5"/>
      <c r="C17" s="5"/>
      <c r="D17" s="5"/>
      <c r="E17" s="5"/>
      <c r="F17" s="5"/>
      <c r="G17" s="5"/>
      <c r="H17" s="5"/>
      <c r="I17" s="5"/>
      <c r="J17" s="5">
        <f t="shared" si="1"/>
        <v>0</v>
      </c>
      <c r="K17" s="5">
        <f t="shared" si="0"/>
        <v>0</v>
      </c>
      <c r="L17" s="5"/>
      <c r="M17" s="5">
        <f>K17-L17</f>
        <v>0</v>
      </c>
      <c r="N17" s="1"/>
      <c r="O17" s="1"/>
    </row>
    <row r="18" spans="1:15" ht="15.75" x14ac:dyDescent="0.25">
      <c r="A18" s="5" t="s">
        <v>49</v>
      </c>
      <c r="B18" s="6"/>
      <c r="C18" s="5"/>
      <c r="D18" s="5"/>
      <c r="E18" s="5"/>
      <c r="F18" s="5"/>
      <c r="G18" s="5"/>
      <c r="H18" s="5"/>
      <c r="I18" s="5"/>
      <c r="J18" s="5">
        <f t="shared" si="1"/>
        <v>0</v>
      </c>
      <c r="K18" s="5">
        <f t="shared" si="0"/>
        <v>0</v>
      </c>
      <c r="L18" s="5"/>
      <c r="M18" s="5">
        <f t="shared" si="2"/>
        <v>0</v>
      </c>
      <c r="N18" s="1"/>
      <c r="O18" s="1"/>
    </row>
    <row r="19" spans="1:15" ht="15.75" x14ac:dyDescent="0.25">
      <c r="A19" s="5" t="s">
        <v>50</v>
      </c>
      <c r="B19" s="9"/>
      <c r="C19" s="5"/>
      <c r="D19" s="5"/>
      <c r="E19" s="5"/>
      <c r="F19" s="5"/>
      <c r="G19" s="5"/>
      <c r="H19" s="5"/>
      <c r="I19" s="5"/>
      <c r="J19" s="5">
        <f t="shared" si="1"/>
        <v>0</v>
      </c>
      <c r="K19" s="5">
        <f t="shared" si="0"/>
        <v>0</v>
      </c>
      <c r="L19" s="5"/>
      <c r="M19" s="5">
        <f t="shared" si="2"/>
        <v>0</v>
      </c>
      <c r="N19" s="1"/>
      <c r="O19" s="1"/>
    </row>
    <row r="20" spans="1:15" ht="15.75" x14ac:dyDescent="0.25">
      <c r="A20" s="5" t="s">
        <v>51</v>
      </c>
      <c r="B20" s="5"/>
      <c r="C20" s="5"/>
      <c r="D20" s="5"/>
      <c r="E20" s="5"/>
      <c r="F20" s="5"/>
      <c r="G20" s="5"/>
      <c r="H20" s="5"/>
      <c r="I20" s="5"/>
      <c r="J20" s="5">
        <f t="shared" si="1"/>
        <v>0</v>
      </c>
      <c r="K20" s="5">
        <f t="shared" si="0"/>
        <v>0</v>
      </c>
      <c r="L20" s="5"/>
      <c r="M20" s="5">
        <f t="shared" si="2"/>
        <v>0</v>
      </c>
      <c r="N20" s="1"/>
      <c r="O20" s="1"/>
    </row>
    <row r="21" spans="1:15" ht="15.75" x14ac:dyDescent="0.25">
      <c r="A21" s="5" t="s">
        <v>52</v>
      </c>
      <c r="B21" s="6" t="s">
        <v>72</v>
      </c>
      <c r="C21" s="6"/>
      <c r="D21" s="6">
        <v>3000</v>
      </c>
      <c r="E21" s="6">
        <v>24000</v>
      </c>
      <c r="F21" s="6">
        <v>3000</v>
      </c>
      <c r="G21" s="6">
        <v>5000</v>
      </c>
      <c r="H21" s="6">
        <v>12000</v>
      </c>
      <c r="I21" s="6">
        <v>600</v>
      </c>
      <c r="J21" s="6">
        <f t="shared" si="1"/>
        <v>1680.0000000000002</v>
      </c>
      <c r="K21" s="6">
        <f>C21+D21+E21+F21+G21+H21+I21+J21</f>
        <v>49280</v>
      </c>
      <c r="L21" s="6">
        <f>49280</f>
        <v>49280</v>
      </c>
      <c r="M21" s="6">
        <f t="shared" si="2"/>
        <v>0</v>
      </c>
      <c r="N21" s="1"/>
      <c r="O21" s="1"/>
    </row>
    <row r="22" spans="1:15" ht="15.75" x14ac:dyDescent="0.25">
      <c r="A22" s="5" t="s">
        <v>53</v>
      </c>
      <c r="B22" s="6"/>
      <c r="C22" s="5"/>
      <c r="D22" s="5"/>
      <c r="E22" s="5"/>
      <c r="F22" s="5"/>
      <c r="G22" s="5"/>
      <c r="H22" s="5"/>
      <c r="I22" s="5"/>
      <c r="J22" s="5">
        <f t="shared" si="1"/>
        <v>0</v>
      </c>
      <c r="K22" s="5">
        <f t="shared" ref="K22:K31" si="3">C22+D22+E22+F22+G22+H22+I22+J22</f>
        <v>0</v>
      </c>
      <c r="L22" s="5"/>
      <c r="M22" s="5">
        <f t="shared" si="2"/>
        <v>0</v>
      </c>
      <c r="N22" s="1"/>
      <c r="O22" s="1"/>
    </row>
    <row r="23" spans="1:15" ht="15.75" x14ac:dyDescent="0.25">
      <c r="A23" s="5" t="s">
        <v>54</v>
      </c>
      <c r="B23" s="6"/>
      <c r="C23" s="5"/>
      <c r="D23" s="5"/>
      <c r="E23" s="5"/>
      <c r="F23" s="5"/>
      <c r="G23" s="5"/>
      <c r="H23" s="5"/>
      <c r="I23" s="5"/>
      <c r="J23" s="5">
        <f t="shared" si="1"/>
        <v>0</v>
      </c>
      <c r="K23" s="5">
        <f t="shared" si="3"/>
        <v>0</v>
      </c>
      <c r="L23" s="5"/>
      <c r="M23" s="5">
        <f t="shared" si="2"/>
        <v>0</v>
      </c>
      <c r="N23" s="1"/>
      <c r="O23" s="1"/>
    </row>
    <row r="24" spans="1:15" ht="15.75" x14ac:dyDescent="0.25">
      <c r="A24" s="5" t="s">
        <v>55</v>
      </c>
      <c r="B24" s="6"/>
      <c r="C24" s="5"/>
      <c r="D24" s="5"/>
      <c r="E24" s="5"/>
      <c r="F24" s="5"/>
      <c r="G24" s="5"/>
      <c r="H24" s="5"/>
      <c r="I24" s="5"/>
      <c r="J24" s="5">
        <f t="shared" si="1"/>
        <v>0</v>
      </c>
      <c r="K24" s="5">
        <f t="shared" si="3"/>
        <v>0</v>
      </c>
      <c r="L24" s="5"/>
      <c r="M24" s="5">
        <f t="shared" si="2"/>
        <v>0</v>
      </c>
      <c r="N24" s="1"/>
      <c r="O24" s="1"/>
    </row>
    <row r="25" spans="1:15" ht="15.75" x14ac:dyDescent="0.25">
      <c r="A25" s="5" t="s">
        <v>56</v>
      </c>
      <c r="B25" s="6"/>
      <c r="C25" s="5"/>
      <c r="D25" s="5"/>
      <c r="E25" s="5"/>
      <c r="F25" s="5"/>
      <c r="G25" s="5"/>
      <c r="H25" s="5"/>
      <c r="I25" s="5"/>
      <c r="J25" s="5">
        <f t="shared" si="1"/>
        <v>0</v>
      </c>
      <c r="K25" s="5">
        <f t="shared" si="3"/>
        <v>0</v>
      </c>
      <c r="L25" s="5"/>
      <c r="M25" s="5">
        <f t="shared" si="2"/>
        <v>0</v>
      </c>
      <c r="N25" s="1"/>
      <c r="O25" s="1"/>
    </row>
    <row r="26" spans="1:15" ht="15.75" x14ac:dyDescent="0.25">
      <c r="A26" s="5" t="s">
        <v>57</v>
      </c>
      <c r="B26" s="6"/>
      <c r="C26" s="5"/>
      <c r="D26" s="5"/>
      <c r="E26" s="5"/>
      <c r="F26" s="5"/>
      <c r="G26" s="5"/>
      <c r="H26" s="5"/>
      <c r="I26" s="5"/>
      <c r="J26" s="5">
        <f t="shared" si="1"/>
        <v>0</v>
      </c>
      <c r="K26" s="5">
        <f t="shared" si="3"/>
        <v>0</v>
      </c>
      <c r="L26" s="5"/>
      <c r="M26" s="5">
        <f t="shared" si="2"/>
        <v>0</v>
      </c>
      <c r="N26" s="1"/>
      <c r="O26" s="1"/>
    </row>
    <row r="27" spans="1:15" ht="15.75" x14ac:dyDescent="0.25">
      <c r="A27" s="5" t="s">
        <v>58</v>
      </c>
      <c r="B27" s="6" t="s">
        <v>71</v>
      </c>
      <c r="C27" s="6"/>
      <c r="D27" s="6">
        <v>3000</v>
      </c>
      <c r="E27" s="6">
        <v>24000</v>
      </c>
      <c r="F27" s="6">
        <v>3000</v>
      </c>
      <c r="G27" s="6">
        <v>5000</v>
      </c>
      <c r="H27" s="6">
        <v>12000</v>
      </c>
      <c r="I27" s="6">
        <v>600</v>
      </c>
      <c r="J27" s="6">
        <f t="shared" si="1"/>
        <v>1680.0000000000002</v>
      </c>
      <c r="K27" s="6">
        <f t="shared" si="3"/>
        <v>49280</v>
      </c>
      <c r="L27" s="6">
        <v>49520</v>
      </c>
      <c r="M27" s="6">
        <f t="shared" si="2"/>
        <v>-240</v>
      </c>
      <c r="N27" s="1"/>
      <c r="O27" s="1"/>
    </row>
    <row r="28" spans="1:15" ht="15.75" x14ac:dyDescent="0.25">
      <c r="A28" s="5" t="s">
        <v>59</v>
      </c>
      <c r="B28" s="6"/>
      <c r="C28" s="5"/>
      <c r="D28" s="5"/>
      <c r="E28" s="5"/>
      <c r="F28" s="5"/>
      <c r="G28" s="5"/>
      <c r="H28" s="5"/>
      <c r="I28" s="5"/>
      <c r="J28" s="5">
        <f t="shared" si="1"/>
        <v>0</v>
      </c>
      <c r="K28" s="5">
        <f t="shared" si="3"/>
        <v>0</v>
      </c>
      <c r="L28" s="5"/>
      <c r="M28" s="5">
        <f t="shared" si="2"/>
        <v>0</v>
      </c>
      <c r="N28" s="1"/>
      <c r="O28" s="1"/>
    </row>
    <row r="29" spans="1:15" ht="15.75" x14ac:dyDescent="0.25">
      <c r="A29" s="5" t="s">
        <v>60</v>
      </c>
      <c r="B29" s="5" t="s">
        <v>65</v>
      </c>
      <c r="C29" s="5"/>
      <c r="D29" s="5"/>
      <c r="E29" s="5"/>
      <c r="F29" s="5"/>
      <c r="G29" s="5"/>
      <c r="H29" s="5">
        <v>12000</v>
      </c>
      <c r="I29" s="5">
        <v>600</v>
      </c>
      <c r="J29" s="5">
        <f t="shared" si="1"/>
        <v>1680.0000000000002</v>
      </c>
      <c r="K29" s="5">
        <f t="shared" si="3"/>
        <v>14280</v>
      </c>
      <c r="L29" s="5">
        <v>14280</v>
      </c>
      <c r="M29" s="5">
        <f t="shared" si="2"/>
        <v>0</v>
      </c>
      <c r="N29" s="1"/>
      <c r="O29" s="1"/>
    </row>
    <row r="30" spans="1:15" ht="15.75" x14ac:dyDescent="0.25">
      <c r="A30" s="5" t="s">
        <v>61</v>
      </c>
      <c r="B30" s="6"/>
      <c r="C30" s="5"/>
      <c r="D30" s="5"/>
      <c r="E30" s="5"/>
      <c r="F30" s="5"/>
      <c r="G30" s="5"/>
      <c r="H30" s="5"/>
      <c r="I30" s="5"/>
      <c r="J30" s="5">
        <f t="shared" si="1"/>
        <v>0</v>
      </c>
      <c r="K30" s="5">
        <f t="shared" si="3"/>
        <v>0</v>
      </c>
      <c r="L30" s="5"/>
      <c r="M30" s="5">
        <f t="shared" si="2"/>
        <v>0</v>
      </c>
      <c r="N30" s="1"/>
      <c r="O30" s="1"/>
    </row>
    <row r="31" spans="1:15" ht="15.75" x14ac:dyDescent="0.25">
      <c r="A31" s="5" t="s">
        <v>62</v>
      </c>
      <c r="B31" s="6"/>
      <c r="C31" s="5"/>
      <c r="D31" s="5"/>
      <c r="E31" s="5"/>
      <c r="F31" s="5"/>
      <c r="G31" s="5"/>
      <c r="H31" s="5"/>
      <c r="I31" s="5"/>
      <c r="J31" s="5">
        <f t="shared" si="1"/>
        <v>0</v>
      </c>
      <c r="K31" s="5">
        <f t="shared" si="3"/>
        <v>0</v>
      </c>
      <c r="L31" s="5"/>
      <c r="M31" s="5">
        <f t="shared" si="2"/>
        <v>0</v>
      </c>
      <c r="N31" s="1"/>
      <c r="O31" s="1"/>
    </row>
    <row r="32" spans="1:15" ht="15.75" x14ac:dyDescent="0.25">
      <c r="A32" s="5"/>
      <c r="B32" s="4" t="s">
        <v>14</v>
      </c>
      <c r="C32" s="5">
        <f t="shared" ref="C32:M32" si="4">SUM(C5:C31)</f>
        <v>5000</v>
      </c>
      <c r="D32" s="5">
        <f t="shared" si="4"/>
        <v>12000</v>
      </c>
      <c r="E32" s="5">
        <f t="shared" si="4"/>
        <v>96000</v>
      </c>
      <c r="F32" s="4">
        <f>SUM(F5:F31)</f>
        <v>12000</v>
      </c>
      <c r="G32" s="4">
        <f t="shared" si="4"/>
        <v>20000</v>
      </c>
      <c r="H32" s="4">
        <f>SUM(H5:H31)</f>
        <v>88000</v>
      </c>
      <c r="I32" s="4">
        <f t="shared" si="4"/>
        <v>4800</v>
      </c>
      <c r="J32" s="5">
        <f>SUM(J5:J31)</f>
        <v>12320.000000000002</v>
      </c>
      <c r="K32" s="5">
        <f>SUM(K5:K31)</f>
        <v>245120</v>
      </c>
      <c r="L32" s="4">
        <f t="shared" si="4"/>
        <v>245920</v>
      </c>
      <c r="M32" s="5">
        <f t="shared" si="4"/>
        <v>-800</v>
      </c>
      <c r="N32" s="1"/>
      <c r="O32" s="1"/>
    </row>
    <row r="33" spans="1:15" ht="15.75" x14ac:dyDescent="0.25">
      <c r="A33" s="1"/>
      <c r="B33" s="1"/>
      <c r="C33" s="10"/>
      <c r="D33" s="10"/>
      <c r="E33" s="10"/>
      <c r="F33" s="11" t="s">
        <v>15</v>
      </c>
      <c r="G33" s="11"/>
      <c r="H33" s="12"/>
      <c r="I33" s="12"/>
      <c r="J33" s="12"/>
      <c r="K33" s="13"/>
      <c r="L33" s="14"/>
      <c r="M33" s="13"/>
      <c r="N33" s="1"/>
      <c r="O33" s="1"/>
    </row>
    <row r="34" spans="1:15" ht="15.75" x14ac:dyDescent="0.25">
      <c r="A34" s="1"/>
      <c r="B34" s="2" t="s">
        <v>16</v>
      </c>
      <c r="C34" s="2"/>
      <c r="D34" s="2"/>
      <c r="E34" s="2"/>
      <c r="F34" s="2"/>
      <c r="G34" s="2"/>
      <c r="H34" s="15"/>
      <c r="I34" s="12"/>
      <c r="J34" s="12"/>
      <c r="K34" s="2" t="s">
        <v>17</v>
      </c>
      <c r="L34" s="1"/>
      <c r="M34" s="1"/>
      <c r="N34" s="1"/>
      <c r="O34" s="1"/>
    </row>
    <row r="35" spans="1:15" ht="15.75" x14ac:dyDescent="0.25">
      <c r="A35" s="1"/>
      <c r="B35" s="4" t="s">
        <v>18</v>
      </c>
      <c r="C35" s="4" t="s">
        <v>19</v>
      </c>
      <c r="D35" s="4"/>
      <c r="E35" s="4" t="s">
        <v>20</v>
      </c>
      <c r="F35" s="4" t="s">
        <v>21</v>
      </c>
      <c r="G35" s="4" t="s">
        <v>18</v>
      </c>
      <c r="H35" s="4" t="s">
        <v>19</v>
      </c>
      <c r="I35" s="4"/>
      <c r="J35" s="4"/>
      <c r="K35" s="4" t="s">
        <v>20</v>
      </c>
      <c r="L35" s="4" t="s">
        <v>13</v>
      </c>
      <c r="M35" s="1"/>
      <c r="N35" s="1"/>
      <c r="O35" s="1"/>
    </row>
    <row r="36" spans="1:15" ht="15.75" x14ac:dyDescent="0.25">
      <c r="A36" s="1"/>
      <c r="B36" s="5" t="s">
        <v>69</v>
      </c>
      <c r="C36" s="16">
        <f>H32</f>
        <v>88000</v>
      </c>
      <c r="D36" s="16"/>
      <c r="E36" s="5"/>
      <c r="F36" s="5"/>
      <c r="G36" s="5" t="s">
        <v>69</v>
      </c>
      <c r="H36" s="16">
        <f>L32</f>
        <v>245920</v>
      </c>
      <c r="I36" s="16"/>
      <c r="J36" s="16"/>
      <c r="K36" s="5"/>
      <c r="L36" s="5"/>
      <c r="M36" s="1"/>
      <c r="N36" s="1"/>
      <c r="O36" s="1"/>
    </row>
    <row r="37" spans="1:15" ht="15.75" x14ac:dyDescent="0.25">
      <c r="A37" s="1"/>
      <c r="B37" s="5" t="s">
        <v>9</v>
      </c>
      <c r="C37" s="16">
        <f>I32</f>
        <v>4800</v>
      </c>
      <c r="D37" s="16"/>
      <c r="E37" s="5"/>
      <c r="F37" s="5"/>
      <c r="G37" s="5"/>
      <c r="H37" s="16"/>
      <c r="I37" s="16"/>
      <c r="J37" s="16"/>
      <c r="K37" s="5"/>
      <c r="L37" s="5"/>
      <c r="M37" s="1"/>
      <c r="N37" s="1"/>
      <c r="O37" s="1"/>
    </row>
    <row r="38" spans="1:15" ht="15.75" x14ac:dyDescent="0.25">
      <c r="A38" s="1"/>
      <c r="B38" s="5" t="s">
        <v>10</v>
      </c>
      <c r="C38" s="16">
        <f>J32</f>
        <v>12320.000000000002</v>
      </c>
      <c r="D38" s="16"/>
      <c r="E38" s="5"/>
      <c r="F38" s="5"/>
      <c r="G38" s="5"/>
      <c r="H38" s="16"/>
      <c r="I38" s="16"/>
      <c r="J38" s="16"/>
      <c r="K38" s="5"/>
      <c r="L38" s="5"/>
      <c r="M38" s="1"/>
      <c r="N38" s="1"/>
      <c r="O38" s="1"/>
    </row>
    <row r="39" spans="1:15" ht="15.75" x14ac:dyDescent="0.25">
      <c r="A39" s="1"/>
      <c r="B39" s="17" t="s">
        <v>5</v>
      </c>
      <c r="C39" s="5">
        <f>E32</f>
        <v>96000</v>
      </c>
      <c r="D39" s="5"/>
      <c r="E39" s="5"/>
      <c r="F39" s="5"/>
      <c r="G39" s="17"/>
      <c r="H39" s="5"/>
      <c r="I39" s="5"/>
      <c r="J39" s="5"/>
      <c r="K39" s="5"/>
      <c r="L39" s="5"/>
      <c r="M39" s="1"/>
      <c r="N39" s="1"/>
      <c r="O39" s="1"/>
    </row>
    <row r="40" spans="1:15" ht="15.75" x14ac:dyDescent="0.25">
      <c r="A40" s="1"/>
      <c r="B40" s="17" t="s">
        <v>6</v>
      </c>
      <c r="C40" s="5">
        <f>F32</f>
        <v>12000</v>
      </c>
      <c r="D40" s="5"/>
      <c r="E40" s="5"/>
      <c r="F40" s="5"/>
      <c r="G40" s="17"/>
      <c r="H40" s="5"/>
      <c r="I40" s="5"/>
      <c r="J40" s="5"/>
      <c r="K40" s="5"/>
      <c r="L40" s="5"/>
      <c r="M40" s="1"/>
      <c r="N40" s="1"/>
      <c r="O40" s="1"/>
    </row>
    <row r="41" spans="1:15" ht="15.75" x14ac:dyDescent="0.25">
      <c r="A41" s="1"/>
      <c r="B41" s="17" t="s">
        <v>22</v>
      </c>
      <c r="C41" s="5">
        <f>G32</f>
        <v>20000</v>
      </c>
      <c r="D41" s="5"/>
      <c r="E41" s="5"/>
      <c r="F41" s="5"/>
      <c r="G41" s="17"/>
      <c r="H41" s="5"/>
      <c r="I41" s="5"/>
      <c r="J41" s="5"/>
      <c r="K41" s="5"/>
      <c r="L41" s="5"/>
      <c r="M41" s="1"/>
      <c r="N41" s="1"/>
      <c r="O41" s="1"/>
    </row>
    <row r="42" spans="1:15" ht="15.75" x14ac:dyDescent="0.25">
      <c r="A42" s="1"/>
      <c r="B42" s="17" t="s">
        <v>4</v>
      </c>
      <c r="C42" s="5">
        <f>D32</f>
        <v>12000</v>
      </c>
      <c r="D42" s="5"/>
      <c r="E42" s="5"/>
      <c r="F42" s="5"/>
      <c r="G42" s="17"/>
      <c r="H42" s="5"/>
      <c r="I42" s="5"/>
      <c r="J42" s="5"/>
      <c r="K42" s="5"/>
      <c r="L42" s="5"/>
      <c r="M42" s="1"/>
      <c r="N42" s="1"/>
      <c r="O42" s="1"/>
    </row>
    <row r="43" spans="1:15" ht="15.75" x14ac:dyDescent="0.25">
      <c r="A43" s="1"/>
      <c r="B43" s="17" t="s">
        <v>23</v>
      </c>
      <c r="C43" s="5">
        <v>4400</v>
      </c>
      <c r="D43" s="5"/>
      <c r="E43" s="5"/>
      <c r="F43" s="5"/>
      <c r="G43" s="17" t="s">
        <v>23</v>
      </c>
      <c r="H43" s="5">
        <v>4400</v>
      </c>
      <c r="I43" s="5"/>
      <c r="J43" s="5"/>
      <c r="K43" s="5"/>
      <c r="L43" s="5"/>
      <c r="M43" s="1"/>
      <c r="N43" s="1"/>
      <c r="O43" s="1"/>
    </row>
    <row r="44" spans="1:15" ht="15.75" x14ac:dyDescent="0.25">
      <c r="A44" s="1"/>
      <c r="B44" s="5" t="s">
        <v>24</v>
      </c>
      <c r="C44" s="18">
        <v>0.05</v>
      </c>
      <c r="D44" s="18"/>
      <c r="E44" s="16">
        <f>C44*C36</f>
        <v>4400</v>
      </c>
      <c r="F44" s="5"/>
      <c r="G44" s="5" t="s">
        <v>24</v>
      </c>
      <c r="H44" s="18">
        <v>0.05</v>
      </c>
      <c r="I44" s="18"/>
      <c r="J44" s="18"/>
      <c r="K44" s="16">
        <f>H44*C36</f>
        <v>4400</v>
      </c>
      <c r="L44" s="16"/>
      <c r="M44" s="1"/>
      <c r="N44" s="1"/>
      <c r="O44" s="1"/>
    </row>
    <row r="45" spans="1:15" ht="15.75" x14ac:dyDescent="0.25">
      <c r="A45" s="1"/>
      <c r="B45" s="19" t="s">
        <v>25</v>
      </c>
      <c r="C45" s="4" t="s">
        <v>26</v>
      </c>
      <c r="D45" s="4"/>
      <c r="E45" s="4"/>
      <c r="F45" s="4"/>
      <c r="G45" s="19" t="s">
        <v>25</v>
      </c>
      <c r="H45" s="20"/>
      <c r="I45" s="20"/>
      <c r="J45" s="20"/>
      <c r="K45" s="4"/>
      <c r="L45" s="4"/>
      <c r="M45" s="1"/>
      <c r="N45" s="1"/>
      <c r="O45" s="1"/>
    </row>
    <row r="46" spans="1:15" ht="15.75" x14ac:dyDescent="0.25">
      <c r="A46" s="1"/>
      <c r="B46" s="21" t="s">
        <v>76</v>
      </c>
      <c r="C46" s="18"/>
      <c r="D46" s="18"/>
      <c r="E46" s="5">
        <v>245920</v>
      </c>
      <c r="F46" s="5"/>
      <c r="G46" s="21" t="s">
        <v>76</v>
      </c>
      <c r="H46" s="18"/>
      <c r="I46" s="18"/>
      <c r="J46" s="5"/>
      <c r="K46" s="5">
        <v>245920</v>
      </c>
      <c r="L46" s="5"/>
      <c r="M46" s="1"/>
      <c r="N46" s="1"/>
      <c r="O46" s="1"/>
    </row>
    <row r="47" spans="1:15" ht="15.75" x14ac:dyDescent="0.25">
      <c r="A47" s="1"/>
      <c r="B47" s="22"/>
      <c r="C47" s="5"/>
      <c r="D47" s="5"/>
      <c r="E47" s="5"/>
      <c r="F47" s="21"/>
      <c r="G47" s="22"/>
      <c r="H47" s="5"/>
      <c r="I47" s="5"/>
      <c r="J47" s="5"/>
      <c r="K47" s="5"/>
      <c r="L47" s="5"/>
      <c r="M47" s="1"/>
      <c r="N47" s="1"/>
      <c r="O47" s="1"/>
    </row>
    <row r="48" spans="1:15" ht="15.75" x14ac:dyDescent="0.25">
      <c r="A48" s="1"/>
      <c r="B48" s="5"/>
      <c r="C48" s="18"/>
      <c r="D48" s="18"/>
      <c r="E48" s="5"/>
      <c r="F48" s="5"/>
      <c r="G48" s="5"/>
      <c r="H48" s="18"/>
      <c r="I48" s="18"/>
      <c r="J48" s="18"/>
      <c r="K48" s="5"/>
      <c r="L48" s="5"/>
      <c r="M48" s="1"/>
      <c r="N48" s="23"/>
      <c r="O48" s="1"/>
    </row>
    <row r="49" spans="1:20" ht="15.75" x14ac:dyDescent="0.25">
      <c r="A49" s="1"/>
      <c r="B49" s="24" t="s">
        <v>27</v>
      </c>
      <c r="C49" s="20">
        <f>C36+C37+C38+C39+C40+C41+C42+C43</f>
        <v>249520</v>
      </c>
      <c r="D49" s="20"/>
      <c r="E49" s="25">
        <f>SUM(E44:E48)</f>
        <v>250320</v>
      </c>
      <c r="F49" s="20">
        <f>C49-E49</f>
        <v>-800</v>
      </c>
      <c r="G49" s="24" t="s">
        <v>27</v>
      </c>
      <c r="H49" s="20">
        <f>H36+H38+H43</f>
        <v>250320</v>
      </c>
      <c r="I49" s="20"/>
      <c r="J49" s="20"/>
      <c r="K49" s="20">
        <f>SUM(K44:K48)</f>
        <v>250320</v>
      </c>
      <c r="L49" s="20">
        <f>H49-K49</f>
        <v>0</v>
      </c>
      <c r="M49" s="1"/>
      <c r="N49" s="1"/>
      <c r="O49" s="1"/>
    </row>
    <row r="50" spans="1:20" ht="15.75" x14ac:dyDescent="0.25">
      <c r="A50" s="1"/>
      <c r="B50" s="1" t="s">
        <v>28</v>
      </c>
      <c r="C50" s="1"/>
      <c r="D50" s="1"/>
      <c r="E50" s="1"/>
      <c r="F50" s="1" t="s">
        <v>29</v>
      </c>
      <c r="G50" s="1"/>
      <c r="H50" s="1"/>
      <c r="I50" s="1"/>
      <c r="J50" s="1"/>
      <c r="K50" s="23">
        <f>K49-K44</f>
        <v>245920</v>
      </c>
      <c r="L50" s="1" t="s">
        <v>30</v>
      </c>
      <c r="M50" s="1"/>
      <c r="N50" s="1"/>
      <c r="O50" s="1"/>
    </row>
    <row r="51" spans="1:20" ht="15.75" x14ac:dyDescent="0.25">
      <c r="A51" s="1"/>
      <c r="B51" s="1" t="s">
        <v>31</v>
      </c>
      <c r="C51" s="1"/>
      <c r="D51" s="1"/>
      <c r="E51" s="1"/>
      <c r="F51" s="1" t="s">
        <v>32</v>
      </c>
      <c r="G51" s="1"/>
      <c r="H51" s="23"/>
      <c r="I51" s="1"/>
      <c r="J51" s="1"/>
      <c r="K51" s="23"/>
      <c r="L51" s="1" t="s">
        <v>33</v>
      </c>
      <c r="M51" s="1"/>
      <c r="N51" s="1"/>
      <c r="O51" s="1"/>
    </row>
    <row r="52" spans="1:20" ht="15.75" x14ac:dyDescent="0.25">
      <c r="A52" s="1"/>
      <c r="B52" s="1"/>
      <c r="C52" s="1"/>
      <c r="D52" s="2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20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20" ht="15.75" x14ac:dyDescent="0.25">
      <c r="A54" s="1"/>
      <c r="B54" s="1"/>
      <c r="C54" s="1"/>
      <c r="D54" s="1"/>
      <c r="E54" s="1"/>
      <c r="F54" s="2" t="s">
        <v>67</v>
      </c>
      <c r="G54" s="2"/>
      <c r="H54" s="2"/>
      <c r="I54" s="2"/>
      <c r="J54" s="2"/>
      <c r="K54" s="2"/>
      <c r="L54" s="2"/>
      <c r="M54" s="2"/>
    </row>
    <row r="55" spans="1:20" ht="15.75" x14ac:dyDescent="0.25">
      <c r="A55" s="1"/>
      <c r="B55" s="1"/>
      <c r="C55" s="1"/>
      <c r="D55" s="1"/>
      <c r="E55" s="1"/>
      <c r="F55" s="2" t="s">
        <v>0</v>
      </c>
      <c r="G55" s="2"/>
      <c r="H55" s="2"/>
      <c r="I55" s="2"/>
      <c r="J55" s="2"/>
      <c r="K55" s="2"/>
      <c r="L55" s="2"/>
      <c r="M55" s="1"/>
    </row>
    <row r="56" spans="1:20" ht="15.75" x14ac:dyDescent="0.25">
      <c r="A56" s="1"/>
      <c r="B56" s="1"/>
      <c r="C56" s="1"/>
      <c r="D56" s="1"/>
      <c r="E56" s="1"/>
      <c r="F56" s="2" t="s">
        <v>68</v>
      </c>
      <c r="G56" s="2"/>
      <c r="H56" s="2"/>
      <c r="I56" s="2"/>
      <c r="J56" s="2"/>
      <c r="K56" s="3"/>
      <c r="L56" s="2"/>
      <c r="M56" s="1"/>
    </row>
    <row r="57" spans="1:20" ht="15.75" x14ac:dyDescent="0.25">
      <c r="A57" s="4" t="s">
        <v>1</v>
      </c>
      <c r="B57" s="4" t="s">
        <v>2</v>
      </c>
      <c r="C57" s="4" t="s">
        <v>3</v>
      </c>
      <c r="D57" s="4" t="s">
        <v>4</v>
      </c>
      <c r="E57" s="4" t="s">
        <v>5</v>
      </c>
      <c r="F57" s="4" t="s">
        <v>6</v>
      </c>
      <c r="G57" s="4" t="s">
        <v>7</v>
      </c>
      <c r="H57" s="4" t="s">
        <v>8</v>
      </c>
      <c r="I57" s="4" t="s">
        <v>9</v>
      </c>
      <c r="J57" s="4" t="s">
        <v>66</v>
      </c>
      <c r="K57" s="4" t="s">
        <v>11</v>
      </c>
      <c r="L57" s="4" t="s">
        <v>12</v>
      </c>
      <c r="M57" s="4" t="s">
        <v>13</v>
      </c>
    </row>
    <row r="58" spans="1:20" ht="15.75" x14ac:dyDescent="0.25">
      <c r="A58" s="5"/>
      <c r="B58" s="5" t="s">
        <v>70</v>
      </c>
      <c r="C58" s="5"/>
      <c r="D58" s="5"/>
      <c r="E58" s="5"/>
      <c r="F58" s="5"/>
      <c r="G58" s="5"/>
      <c r="H58" s="5">
        <v>655913</v>
      </c>
      <c r="I58" s="5"/>
      <c r="J58" s="5">
        <v>91828</v>
      </c>
      <c r="K58" s="5">
        <f>C58+D58+E58+F58+G58+H58+I58+J58</f>
        <v>747741</v>
      </c>
      <c r="L58" s="5">
        <v>450000</v>
      </c>
      <c r="M58" s="5">
        <f>K58-L58</f>
        <v>297741</v>
      </c>
    </row>
    <row r="59" spans="1:20" ht="15.75" x14ac:dyDescent="0.25">
      <c r="A59" s="5"/>
      <c r="B59" s="5"/>
      <c r="C59" s="5"/>
      <c r="D59" s="5"/>
      <c r="E59" s="5"/>
      <c r="F59" s="5"/>
      <c r="G59" s="5"/>
      <c r="H59" s="5"/>
      <c r="I59" s="5"/>
      <c r="J59" s="5">
        <f>14%*H59</f>
        <v>0</v>
      </c>
      <c r="K59" s="5">
        <f>C59+D59+E59+F59+G59+H59+I59+J59</f>
        <v>0</v>
      </c>
      <c r="L59" s="5"/>
      <c r="M59" s="5"/>
    </row>
    <row r="60" spans="1:20" ht="15.75" x14ac:dyDescent="0.25">
      <c r="A60" s="5"/>
      <c r="B60" s="5"/>
      <c r="C60" s="5"/>
      <c r="D60" s="5"/>
      <c r="E60" s="5"/>
      <c r="F60" s="5"/>
      <c r="G60" s="5"/>
      <c r="H60" s="5"/>
      <c r="I60" s="5"/>
      <c r="J60" s="5">
        <f>14%*H60</f>
        <v>0</v>
      </c>
      <c r="K60" s="5">
        <f>C60+D60+E60+F60+G60+H60+I60+J60</f>
        <v>0</v>
      </c>
      <c r="L60" s="5"/>
      <c r="M60" s="5">
        <f>K60-L60</f>
        <v>0</v>
      </c>
    </row>
    <row r="61" spans="1:20" ht="15.75" x14ac:dyDescent="0.25">
      <c r="A61" s="5"/>
      <c r="B61" s="5"/>
      <c r="C61" s="5"/>
      <c r="D61" s="5"/>
      <c r="E61" s="5"/>
      <c r="F61" s="5"/>
      <c r="G61" s="5"/>
      <c r="H61" s="5"/>
      <c r="I61" s="5"/>
      <c r="J61" s="5">
        <f>14%*H61</f>
        <v>0</v>
      </c>
      <c r="K61" s="5">
        <f>C61+D61+E61+F61+G61+H61+I61+J61</f>
        <v>0</v>
      </c>
      <c r="L61" s="5"/>
      <c r="M61" s="5">
        <f>K61-L61</f>
        <v>0</v>
      </c>
    </row>
    <row r="62" spans="1:20" ht="15.75" x14ac:dyDescent="0.25">
      <c r="A62" s="5"/>
      <c r="B62" s="5"/>
      <c r="C62" s="5"/>
      <c r="D62" s="5"/>
      <c r="E62" s="5"/>
      <c r="F62" s="5"/>
      <c r="G62" s="5"/>
      <c r="H62" s="5"/>
      <c r="I62" s="5"/>
      <c r="J62" s="5">
        <f>14%*H62</f>
        <v>0</v>
      </c>
      <c r="K62" s="5">
        <f>C62+D62+E62+F62+G62+H62+I62+J62</f>
        <v>0</v>
      </c>
      <c r="L62" s="5"/>
      <c r="M62" s="5">
        <f>K62-L62</f>
        <v>0</v>
      </c>
    </row>
    <row r="63" spans="1:20" ht="15.75" x14ac:dyDescent="0.25">
      <c r="A63" s="5" t="s">
        <v>14</v>
      </c>
      <c r="B63" s="7"/>
      <c r="C63" s="5"/>
      <c r="D63" s="5"/>
      <c r="E63" s="5"/>
      <c r="F63" s="5"/>
      <c r="G63" s="5"/>
      <c r="H63" s="5">
        <f>SUM(H58:H62)</f>
        <v>655913</v>
      </c>
      <c r="I63" s="5"/>
      <c r="J63" s="5">
        <f>SUM(J58:J62)</f>
        <v>91828</v>
      </c>
      <c r="K63" s="5">
        <f>SUM(K58:K62)</f>
        <v>747741</v>
      </c>
      <c r="L63" s="5">
        <f>SUM(L58:L62)</f>
        <v>450000</v>
      </c>
      <c r="M63" s="5">
        <f>SUM(M58:M62)</f>
        <v>297741</v>
      </c>
      <c r="T63">
        <f>0.05*12000</f>
        <v>600</v>
      </c>
    </row>
    <row r="64" spans="1:20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9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9" ht="15.75" x14ac:dyDescent="0.25">
      <c r="A66" s="1"/>
      <c r="B66" s="2" t="s">
        <v>16</v>
      </c>
      <c r="C66" s="2"/>
      <c r="D66" s="2"/>
      <c r="E66" s="2"/>
      <c r="F66" s="2"/>
      <c r="G66" s="2"/>
      <c r="H66" s="15"/>
      <c r="I66" s="12"/>
      <c r="J66" s="2" t="s">
        <v>17</v>
      </c>
      <c r="K66" s="1"/>
      <c r="L66" s="1"/>
      <c r="M66" s="1"/>
      <c r="R66">
        <v>23325</v>
      </c>
      <c r="S66">
        <f>R66-22725</f>
        <v>600</v>
      </c>
    </row>
    <row r="67" spans="1:19" ht="15.75" x14ac:dyDescent="0.25">
      <c r="A67" s="1"/>
      <c r="B67" s="4" t="s">
        <v>18</v>
      </c>
      <c r="C67" s="4" t="s">
        <v>19</v>
      </c>
      <c r="D67" s="4"/>
      <c r="E67" s="4" t="s">
        <v>20</v>
      </c>
      <c r="F67" s="4" t="s">
        <v>21</v>
      </c>
      <c r="G67" s="4" t="s">
        <v>18</v>
      </c>
      <c r="H67" s="4" t="s">
        <v>19</v>
      </c>
      <c r="I67" s="4"/>
      <c r="J67" s="4" t="s">
        <v>20</v>
      </c>
      <c r="K67" s="4" t="s">
        <v>13</v>
      </c>
      <c r="L67" s="1"/>
      <c r="M67" s="1"/>
      <c r="R67">
        <v>5500</v>
      </c>
    </row>
    <row r="68" spans="1:19" ht="15.75" x14ac:dyDescent="0.25">
      <c r="A68" s="1"/>
      <c r="B68" s="5" t="s">
        <v>69</v>
      </c>
      <c r="C68" s="16">
        <f>H63</f>
        <v>655913</v>
      </c>
      <c r="D68" s="16"/>
      <c r="E68" s="5"/>
      <c r="F68" s="5"/>
      <c r="G68" s="5" t="s">
        <v>69</v>
      </c>
      <c r="H68" s="16">
        <f>L63</f>
        <v>450000</v>
      </c>
      <c r="I68" s="16"/>
      <c r="J68" s="5"/>
      <c r="K68" s="5"/>
      <c r="L68" s="1"/>
      <c r="M68" s="1"/>
      <c r="R68">
        <v>32796</v>
      </c>
    </row>
    <row r="69" spans="1:19" ht="15.75" x14ac:dyDescent="0.25">
      <c r="A69" s="1"/>
      <c r="B69" s="5" t="s">
        <v>9</v>
      </c>
      <c r="C69" s="16">
        <f>H64</f>
        <v>0</v>
      </c>
      <c r="D69" s="16"/>
      <c r="E69" s="5"/>
      <c r="F69" s="5"/>
      <c r="G69" s="5"/>
      <c r="H69" s="16"/>
      <c r="I69" s="16"/>
      <c r="J69" s="5"/>
      <c r="K69" s="5"/>
      <c r="L69" s="1"/>
      <c r="M69" s="1"/>
      <c r="R69">
        <f>SUM(R66:R68)</f>
        <v>61621</v>
      </c>
    </row>
    <row r="70" spans="1:19" ht="15.75" x14ac:dyDescent="0.25">
      <c r="A70" s="1"/>
      <c r="B70" s="5" t="s">
        <v>10</v>
      </c>
      <c r="C70" s="16">
        <f>J63</f>
        <v>91828</v>
      </c>
      <c r="D70" s="16"/>
      <c r="E70" s="5"/>
      <c r="F70" s="5"/>
      <c r="G70" s="5"/>
      <c r="H70" s="16"/>
      <c r="I70" s="16"/>
      <c r="J70" s="5"/>
      <c r="K70" s="5"/>
      <c r="L70" s="1"/>
      <c r="M70" s="1"/>
    </row>
    <row r="71" spans="1:19" ht="15.75" x14ac:dyDescent="0.25">
      <c r="A71" s="1"/>
      <c r="B71" s="17" t="s">
        <v>5</v>
      </c>
      <c r="C71" s="5">
        <f>D64</f>
        <v>0</v>
      </c>
      <c r="D71" s="5"/>
      <c r="E71" s="5"/>
      <c r="F71" s="5"/>
      <c r="G71" s="17"/>
      <c r="H71" s="5"/>
      <c r="I71" s="5"/>
      <c r="J71" s="5"/>
      <c r="K71" s="5"/>
      <c r="L71" s="1"/>
      <c r="M71" s="1"/>
      <c r="N71" s="26"/>
    </row>
    <row r="72" spans="1:19" ht="15.75" x14ac:dyDescent="0.25">
      <c r="A72" s="1"/>
      <c r="B72" s="17" t="s">
        <v>6</v>
      </c>
      <c r="C72" s="5">
        <f>E64</f>
        <v>0</v>
      </c>
      <c r="D72" s="5"/>
      <c r="E72" s="5"/>
      <c r="F72" s="5"/>
      <c r="G72" s="17"/>
      <c r="H72" s="5"/>
      <c r="I72" s="5"/>
      <c r="J72" s="5"/>
      <c r="K72" s="5"/>
      <c r="L72" s="1"/>
      <c r="M72" s="1"/>
    </row>
    <row r="73" spans="1:19" ht="15.75" x14ac:dyDescent="0.25">
      <c r="A73" s="1"/>
      <c r="B73" s="17" t="s">
        <v>22</v>
      </c>
      <c r="C73" s="5">
        <f>F64</f>
        <v>0</v>
      </c>
      <c r="D73" s="5"/>
      <c r="E73" s="5"/>
      <c r="F73" s="5"/>
      <c r="G73" s="17"/>
      <c r="H73" s="5"/>
      <c r="I73" s="5"/>
      <c r="J73" s="5"/>
      <c r="K73" s="5"/>
      <c r="L73" s="1"/>
      <c r="M73" s="1"/>
    </row>
    <row r="74" spans="1:19" ht="15.75" x14ac:dyDescent="0.25">
      <c r="A74" s="1"/>
      <c r="B74" s="17" t="s">
        <v>4</v>
      </c>
      <c r="C74" s="5">
        <f>C64</f>
        <v>0</v>
      </c>
      <c r="D74" s="5"/>
      <c r="E74" s="5"/>
      <c r="F74" s="5"/>
      <c r="G74" s="17"/>
      <c r="H74" s="5"/>
      <c r="I74" s="5"/>
      <c r="J74" s="5"/>
      <c r="K74" s="5"/>
      <c r="L74" s="1"/>
      <c r="M74" s="1"/>
    </row>
    <row r="75" spans="1:19" ht="15.75" x14ac:dyDescent="0.25">
      <c r="A75" s="1"/>
      <c r="B75" s="17" t="s">
        <v>23</v>
      </c>
      <c r="C75" s="5">
        <v>32796</v>
      </c>
      <c r="D75" s="5"/>
      <c r="E75" s="5"/>
      <c r="F75" s="5"/>
      <c r="G75" s="17" t="s">
        <v>23</v>
      </c>
      <c r="H75" s="5">
        <v>32796</v>
      </c>
      <c r="I75" s="5"/>
      <c r="J75" s="5"/>
      <c r="K75" s="5"/>
      <c r="L75" s="1"/>
      <c r="M75" s="1"/>
    </row>
    <row r="76" spans="1:19" ht="15.75" x14ac:dyDescent="0.25">
      <c r="A76" s="1"/>
      <c r="B76" s="5" t="s">
        <v>24</v>
      </c>
      <c r="C76" s="18">
        <v>0.05</v>
      </c>
      <c r="D76" s="18"/>
      <c r="E76" s="16">
        <f>C76*C68</f>
        <v>32795.65</v>
      </c>
      <c r="F76" s="5"/>
      <c r="G76" s="5" t="s">
        <v>24</v>
      </c>
      <c r="H76" s="18">
        <v>0.05</v>
      </c>
      <c r="I76" s="18"/>
      <c r="J76" s="16">
        <f>H76*C68</f>
        <v>32795.65</v>
      </c>
      <c r="K76" s="16"/>
      <c r="L76" s="1"/>
      <c r="M76" s="23"/>
    </row>
    <row r="77" spans="1:19" ht="15.75" x14ac:dyDescent="0.25">
      <c r="A77" s="1"/>
      <c r="B77" s="19" t="s">
        <v>25</v>
      </c>
      <c r="C77" s="4" t="s">
        <v>26</v>
      </c>
      <c r="D77" s="4"/>
      <c r="E77" s="4"/>
      <c r="F77" s="4"/>
      <c r="G77" s="19" t="s">
        <v>25</v>
      </c>
      <c r="H77" s="20"/>
      <c r="I77" s="20"/>
      <c r="J77" s="4"/>
      <c r="K77" s="4"/>
      <c r="L77" s="1"/>
      <c r="M77" s="1"/>
    </row>
    <row r="78" spans="1:19" ht="15.75" x14ac:dyDescent="0.25">
      <c r="A78" s="1"/>
      <c r="B78" s="21" t="s">
        <v>76</v>
      </c>
      <c r="C78" s="18"/>
      <c r="D78" s="18"/>
      <c r="E78" s="5">
        <f>L63</f>
        <v>450000</v>
      </c>
      <c r="F78" s="5"/>
      <c r="G78" s="21" t="s">
        <v>76</v>
      </c>
      <c r="H78" s="18"/>
      <c r="I78" s="18"/>
      <c r="J78" s="5">
        <f>L63</f>
        <v>450000</v>
      </c>
      <c r="K78" s="5"/>
      <c r="L78" s="1"/>
      <c r="M78" s="1"/>
    </row>
    <row r="79" spans="1:19" ht="15.75" x14ac:dyDescent="0.25">
      <c r="A79" s="1"/>
      <c r="B79" s="22"/>
      <c r="C79" s="5"/>
      <c r="D79" s="5"/>
      <c r="E79" s="5"/>
      <c r="F79" s="21"/>
      <c r="G79" s="22"/>
      <c r="H79" s="5"/>
      <c r="I79" s="5"/>
      <c r="J79" s="5"/>
      <c r="K79" s="5"/>
      <c r="L79" s="1"/>
      <c r="M79" s="1"/>
    </row>
    <row r="80" spans="1:19" ht="15.75" x14ac:dyDescent="0.25">
      <c r="A80" s="1"/>
      <c r="B80" s="5"/>
      <c r="C80" s="18"/>
      <c r="D80" s="18"/>
      <c r="E80" s="5"/>
      <c r="F80" s="5"/>
      <c r="G80" s="5"/>
      <c r="H80" s="18"/>
      <c r="I80" s="18"/>
      <c r="J80" s="5"/>
      <c r="K80" s="5"/>
      <c r="L80" s="1"/>
      <c r="M80" s="1"/>
    </row>
    <row r="81" spans="1:13" ht="15.75" x14ac:dyDescent="0.25">
      <c r="A81" s="1"/>
      <c r="B81" s="24" t="s">
        <v>27</v>
      </c>
      <c r="C81" s="20">
        <f>C68+C69+C70+C71+C72+C73+C74+C75</f>
        <v>780537</v>
      </c>
      <c r="D81" s="20"/>
      <c r="E81" s="25">
        <f>SUM(E76:E80)</f>
        <v>482795.65</v>
      </c>
      <c r="F81" s="20">
        <f>C81-E81</f>
        <v>297741.34999999998</v>
      </c>
      <c r="G81" s="24" t="s">
        <v>27</v>
      </c>
      <c r="H81" s="20">
        <f>H68+H70+H75</f>
        <v>482796</v>
      </c>
      <c r="I81" s="20"/>
      <c r="J81" s="20">
        <f>SUM(J76:J80)</f>
        <v>482795.65</v>
      </c>
      <c r="K81" s="20">
        <f>H81-J81</f>
        <v>0.34999999997671694</v>
      </c>
      <c r="L81" s="1"/>
      <c r="M81" s="1"/>
    </row>
    <row r="82" spans="1:13" ht="15.75" x14ac:dyDescent="0.25">
      <c r="A82" s="1"/>
      <c r="B82" s="1" t="s">
        <v>28</v>
      </c>
      <c r="C82" s="1"/>
      <c r="D82" s="1"/>
      <c r="E82" s="1"/>
      <c r="F82" s="1" t="s">
        <v>29</v>
      </c>
      <c r="G82" s="1"/>
      <c r="H82" s="1"/>
      <c r="I82" s="1"/>
      <c r="J82" s="23">
        <f>J81-J76</f>
        <v>450000</v>
      </c>
      <c r="K82" s="1" t="s">
        <v>30</v>
      </c>
      <c r="L82" s="1"/>
      <c r="M82" s="1"/>
    </row>
    <row r="83" spans="1:13" ht="15.75" x14ac:dyDescent="0.25">
      <c r="A83" s="1"/>
      <c r="B83" s="1" t="s">
        <v>31</v>
      </c>
      <c r="C83" s="1"/>
      <c r="D83" s="1"/>
      <c r="E83" s="1"/>
      <c r="F83" s="1" t="s">
        <v>32</v>
      </c>
      <c r="G83" s="1"/>
      <c r="H83" s="23"/>
      <c r="I83" s="1"/>
      <c r="J83" s="23"/>
      <c r="K83" s="1" t="s">
        <v>33</v>
      </c>
      <c r="L83" s="1"/>
      <c r="M83" s="1"/>
    </row>
    <row r="84" spans="1:13" ht="15.75" x14ac:dyDescent="0.25">
      <c r="A84" s="1"/>
      <c r="B84" s="1"/>
      <c r="C84" s="1"/>
      <c r="D84" s="23"/>
      <c r="E84" s="1"/>
      <c r="F84" s="1"/>
      <c r="G84" s="1"/>
      <c r="H84" s="1"/>
      <c r="I84" s="1"/>
      <c r="J84" s="1"/>
      <c r="K84" s="1"/>
      <c r="L84" s="1"/>
      <c r="M84" s="1"/>
    </row>
  </sheetData>
  <pageMargins left="0" right="0" top="0" bottom="0" header="0.3" footer="0.3"/>
  <pageSetup paperSize="286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10" workbookViewId="0">
      <selection activeCell="H45" sqref="H45"/>
    </sheetView>
  </sheetViews>
  <sheetFormatPr defaultRowHeight="15" x14ac:dyDescent="0.25"/>
  <cols>
    <col min="2" max="2" width="25.85546875" customWidth="1"/>
  </cols>
  <sheetData>
    <row r="1" spans="1:13" ht="15.75" x14ac:dyDescent="0.25">
      <c r="A1" s="1"/>
      <c r="C1" s="1"/>
      <c r="D1" s="1"/>
      <c r="E1" s="1"/>
      <c r="F1" s="2" t="s">
        <v>35</v>
      </c>
      <c r="G1" s="2"/>
      <c r="H1" s="2"/>
      <c r="I1" s="2"/>
      <c r="J1" s="2"/>
      <c r="K1" s="2"/>
      <c r="L1" s="2"/>
      <c r="M1" s="1"/>
    </row>
    <row r="2" spans="1:13" ht="15.75" x14ac:dyDescent="0.25">
      <c r="A2" s="1"/>
      <c r="D2" s="1"/>
      <c r="E2" s="1"/>
      <c r="F2" s="2" t="s">
        <v>0</v>
      </c>
      <c r="G2" s="2"/>
      <c r="H2" s="2"/>
      <c r="I2" s="2"/>
      <c r="J2" s="2"/>
      <c r="K2" s="2"/>
      <c r="L2" s="2"/>
      <c r="M2" s="1"/>
    </row>
    <row r="3" spans="1:13" ht="15.75" x14ac:dyDescent="0.25">
      <c r="A3" s="1"/>
      <c r="B3" s="1"/>
      <c r="D3" s="1"/>
      <c r="E3" s="1"/>
      <c r="F3" s="2" t="s">
        <v>106</v>
      </c>
      <c r="G3" s="2"/>
      <c r="H3" s="2"/>
      <c r="I3" s="2"/>
      <c r="J3" s="2"/>
      <c r="K3" s="3"/>
      <c r="L3" s="2"/>
      <c r="M3" s="1"/>
    </row>
    <row r="4" spans="1:13" ht="15.75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93</v>
      </c>
      <c r="K4" s="4" t="s">
        <v>11</v>
      </c>
      <c r="L4" s="4" t="s">
        <v>12</v>
      </c>
      <c r="M4" s="4" t="s">
        <v>13</v>
      </c>
    </row>
    <row r="5" spans="1:13" ht="15.75" x14ac:dyDescent="0.25">
      <c r="A5" s="5" t="s">
        <v>36</v>
      </c>
      <c r="B5" s="5"/>
      <c r="C5" s="5">
        <f>'MAY 21'!M5:M32</f>
        <v>0</v>
      </c>
      <c r="D5" s="5"/>
      <c r="E5" s="5"/>
      <c r="F5" s="5"/>
      <c r="G5" s="5"/>
      <c r="H5" s="5"/>
      <c r="I5" s="5"/>
      <c r="J5" s="5">
        <f>14%*H5</f>
        <v>0</v>
      </c>
      <c r="K5" s="5">
        <f>C5+D5+E5+F5+G5+H5+I5+J5</f>
        <v>0</v>
      </c>
      <c r="L5" s="5"/>
      <c r="M5" s="5">
        <f t="shared" ref="M5:M31" si="0">K5-L5</f>
        <v>0</v>
      </c>
    </row>
    <row r="6" spans="1:13" ht="15.75" x14ac:dyDescent="0.25">
      <c r="A6" s="5" t="s">
        <v>37</v>
      </c>
      <c r="B6" s="5" t="s">
        <v>63</v>
      </c>
      <c r="C6" s="5">
        <f>'MAY 21'!M6:M33</f>
        <v>0</v>
      </c>
      <c r="D6" s="5"/>
      <c r="E6" s="5"/>
      <c r="F6" s="5"/>
      <c r="G6" s="5"/>
      <c r="H6" s="5">
        <v>10000</v>
      </c>
      <c r="I6" s="5">
        <v>600</v>
      </c>
      <c r="J6" s="5">
        <v>1600</v>
      </c>
      <c r="K6" s="5">
        <f t="shared" ref="K6:K20" si="1">C6+D6+E6+F6+G6+H6+I6+J6</f>
        <v>12200</v>
      </c>
      <c r="L6" s="5">
        <v>12200</v>
      </c>
      <c r="M6" s="5">
        <f t="shared" si="0"/>
        <v>0</v>
      </c>
    </row>
    <row r="7" spans="1:13" ht="15.75" x14ac:dyDescent="0.25">
      <c r="A7" s="5" t="s">
        <v>38</v>
      </c>
      <c r="B7" s="5"/>
      <c r="C7" s="5">
        <f>'MAY 21'!M7:M34</f>
        <v>0</v>
      </c>
      <c r="D7" s="5"/>
      <c r="E7" s="5"/>
      <c r="F7" s="5"/>
      <c r="G7" s="5"/>
      <c r="H7" s="5"/>
      <c r="I7" s="5"/>
      <c r="J7" s="5">
        <f>14%*H7</f>
        <v>0</v>
      </c>
      <c r="K7" s="5">
        <f t="shared" si="1"/>
        <v>0</v>
      </c>
      <c r="L7" s="5"/>
      <c r="M7" s="5">
        <f t="shared" si="0"/>
        <v>0</v>
      </c>
    </row>
    <row r="8" spans="1:13" ht="15.75" x14ac:dyDescent="0.25">
      <c r="A8" s="5" t="s">
        <v>39</v>
      </c>
      <c r="B8" s="7" t="s">
        <v>84</v>
      </c>
      <c r="C8" s="5">
        <f>'MAY 21'!M8:M35</f>
        <v>2480</v>
      </c>
      <c r="D8" s="7"/>
      <c r="E8" s="7"/>
      <c r="F8" s="7"/>
      <c r="G8" s="7"/>
      <c r="H8" s="7">
        <v>10000</v>
      </c>
      <c r="I8" s="7"/>
      <c r="J8" s="7">
        <v>1600</v>
      </c>
      <c r="K8" s="7">
        <f t="shared" si="1"/>
        <v>14080</v>
      </c>
      <c r="L8" s="6">
        <v>10560</v>
      </c>
      <c r="M8" s="5">
        <f t="shared" si="0"/>
        <v>3520</v>
      </c>
    </row>
    <row r="9" spans="1:13" ht="15.75" x14ac:dyDescent="0.25">
      <c r="A9" s="5" t="s">
        <v>40</v>
      </c>
      <c r="B9" s="5"/>
      <c r="C9" s="5">
        <f>'MAY 21'!M9:M36</f>
        <v>0</v>
      </c>
      <c r="D9" s="5"/>
      <c r="E9" s="5"/>
      <c r="F9" s="5"/>
      <c r="G9" s="5"/>
      <c r="H9" s="5"/>
      <c r="I9" s="5"/>
      <c r="J9" s="5"/>
      <c r="K9" s="5">
        <f>C9+D9+E9+F9+G9+H9+I9+J9</f>
        <v>0</v>
      </c>
      <c r="L9" s="5"/>
      <c r="M9" s="5">
        <f t="shared" si="0"/>
        <v>0</v>
      </c>
    </row>
    <row r="10" spans="1:13" ht="15.75" x14ac:dyDescent="0.25">
      <c r="A10" s="5" t="s">
        <v>41</v>
      </c>
      <c r="B10" s="7" t="s">
        <v>64</v>
      </c>
      <c r="C10" s="5">
        <f>'MAY 21'!M10:M37</f>
        <v>-120</v>
      </c>
      <c r="D10" s="5"/>
      <c r="E10" s="5"/>
      <c r="F10" s="5"/>
      <c r="G10" s="5"/>
      <c r="H10" s="5">
        <v>6000</v>
      </c>
      <c r="I10" s="5">
        <v>600</v>
      </c>
      <c r="J10" s="5">
        <f>16%*H10</f>
        <v>960</v>
      </c>
      <c r="K10" s="5">
        <f t="shared" si="1"/>
        <v>7440</v>
      </c>
      <c r="L10" s="5">
        <f>7560</f>
        <v>7560</v>
      </c>
      <c r="M10" s="5">
        <f t="shared" si="0"/>
        <v>-120</v>
      </c>
    </row>
    <row r="11" spans="1:13" ht="15.75" x14ac:dyDescent="0.25">
      <c r="A11" s="5" t="s">
        <v>42</v>
      </c>
      <c r="B11" s="5"/>
      <c r="C11" s="5">
        <f>'MAY 21'!M11:M38</f>
        <v>0</v>
      </c>
      <c r="D11" s="5"/>
      <c r="E11" s="5"/>
      <c r="F11" s="5"/>
      <c r="G11" s="5"/>
      <c r="H11" s="5"/>
      <c r="I11" s="5"/>
      <c r="J11" s="5">
        <f t="shared" ref="J11:J31" si="2">16%*H11</f>
        <v>0</v>
      </c>
      <c r="K11" s="5">
        <f t="shared" si="1"/>
        <v>0</v>
      </c>
      <c r="L11" s="5"/>
      <c r="M11" s="5">
        <f t="shared" si="0"/>
        <v>0</v>
      </c>
    </row>
    <row r="12" spans="1:13" ht="15.75" x14ac:dyDescent="0.25">
      <c r="A12" s="5" t="s">
        <v>43</v>
      </c>
      <c r="B12" s="6" t="s">
        <v>33</v>
      </c>
      <c r="C12" s="5">
        <f>'MAY 21'!M12:M39</f>
        <v>0</v>
      </c>
      <c r="D12" s="5"/>
      <c r="E12" s="5"/>
      <c r="F12" s="5"/>
      <c r="G12" s="5"/>
      <c r="H12" s="5"/>
      <c r="I12" s="5"/>
      <c r="J12" s="5">
        <f t="shared" si="2"/>
        <v>0</v>
      </c>
      <c r="K12" s="5">
        <f t="shared" si="1"/>
        <v>0</v>
      </c>
      <c r="L12" s="5"/>
      <c r="M12" s="5">
        <f t="shared" si="0"/>
        <v>0</v>
      </c>
    </row>
    <row r="13" spans="1:13" ht="15.75" x14ac:dyDescent="0.25">
      <c r="A13" s="5" t="s">
        <v>44</v>
      </c>
      <c r="B13" s="8" t="s">
        <v>74</v>
      </c>
      <c r="C13" s="5">
        <f>'MAY 21'!M13:M40</f>
        <v>0</v>
      </c>
      <c r="D13" s="5"/>
      <c r="E13" s="5"/>
      <c r="F13" s="5"/>
      <c r="G13" s="5"/>
      <c r="H13" s="5">
        <v>12000</v>
      </c>
      <c r="I13" s="5">
        <v>600</v>
      </c>
      <c r="J13" s="5">
        <f t="shared" si="2"/>
        <v>1920</v>
      </c>
      <c r="K13" s="5">
        <f t="shared" si="1"/>
        <v>14520</v>
      </c>
      <c r="L13" s="5">
        <v>14520</v>
      </c>
      <c r="M13" s="5">
        <f t="shared" si="0"/>
        <v>0</v>
      </c>
    </row>
    <row r="14" spans="1:13" ht="15.75" x14ac:dyDescent="0.25">
      <c r="A14" s="5" t="s">
        <v>45</v>
      </c>
      <c r="B14" s="5" t="s">
        <v>105</v>
      </c>
      <c r="C14" s="5">
        <f>'MAY 21'!M14:M41</f>
        <v>0</v>
      </c>
      <c r="D14" s="5"/>
      <c r="E14" s="5"/>
      <c r="F14" s="5"/>
      <c r="G14" s="5"/>
      <c r="H14" s="5"/>
      <c r="I14" s="5"/>
      <c r="J14" s="5">
        <f t="shared" si="2"/>
        <v>0</v>
      </c>
      <c r="K14" s="5">
        <f t="shared" si="1"/>
        <v>0</v>
      </c>
      <c r="L14" s="5"/>
      <c r="M14" s="5">
        <f t="shared" si="0"/>
        <v>0</v>
      </c>
    </row>
    <row r="15" spans="1:13" ht="15.75" x14ac:dyDescent="0.25">
      <c r="A15" s="7" t="s">
        <v>46</v>
      </c>
      <c r="B15" s="5" t="s">
        <v>75</v>
      </c>
      <c r="C15" s="5">
        <f>'MAY 21'!M15:M42</f>
        <v>-240</v>
      </c>
      <c r="D15" s="5"/>
      <c r="E15" s="5"/>
      <c r="F15" s="5"/>
      <c r="G15" s="5"/>
      <c r="H15" s="5">
        <v>12000</v>
      </c>
      <c r="I15" s="5">
        <v>600</v>
      </c>
      <c r="J15" s="5">
        <f t="shared" si="2"/>
        <v>1920</v>
      </c>
      <c r="K15" s="5">
        <f t="shared" si="1"/>
        <v>14280</v>
      </c>
      <c r="L15" s="5">
        <f>14520</f>
        <v>14520</v>
      </c>
      <c r="M15" s="5">
        <f t="shared" si="0"/>
        <v>-240</v>
      </c>
    </row>
    <row r="16" spans="1:13" ht="15.75" x14ac:dyDescent="0.25">
      <c r="A16" s="5" t="s">
        <v>47</v>
      </c>
      <c r="B16" s="5" t="s">
        <v>102</v>
      </c>
      <c r="C16" s="5">
        <f>'MAY 21'!M16:M43</f>
        <v>-14520</v>
      </c>
      <c r="D16" s="5"/>
      <c r="E16" s="5"/>
      <c r="F16" s="5"/>
      <c r="G16" s="5"/>
      <c r="H16" s="5">
        <v>12000</v>
      </c>
      <c r="I16" s="5">
        <v>600</v>
      </c>
      <c r="J16" s="5">
        <f>16%*H16</f>
        <v>1920</v>
      </c>
      <c r="K16" s="5">
        <f t="shared" si="1"/>
        <v>0</v>
      </c>
      <c r="L16" s="5"/>
      <c r="M16" s="5">
        <f t="shared" si="0"/>
        <v>0</v>
      </c>
    </row>
    <row r="17" spans="1:15" ht="15.75" x14ac:dyDescent="0.25">
      <c r="A17" s="5" t="s">
        <v>48</v>
      </c>
      <c r="B17" s="5" t="s">
        <v>107</v>
      </c>
      <c r="C17" s="5">
        <f>'MAY 21'!M17:M44</f>
        <v>0</v>
      </c>
      <c r="D17" s="5">
        <v>3000</v>
      </c>
      <c r="E17" s="5">
        <v>24000</v>
      </c>
      <c r="F17" s="5">
        <v>3000</v>
      </c>
      <c r="G17" s="5">
        <v>5000</v>
      </c>
      <c r="H17" s="5">
        <v>12000</v>
      </c>
      <c r="I17" s="5">
        <v>600</v>
      </c>
      <c r="J17" s="5">
        <f t="shared" si="2"/>
        <v>1920</v>
      </c>
      <c r="K17" s="5">
        <f t="shared" si="1"/>
        <v>49520</v>
      </c>
      <c r="L17" s="5">
        <v>49520</v>
      </c>
      <c r="M17" s="5">
        <f>K17-L17</f>
        <v>0</v>
      </c>
    </row>
    <row r="18" spans="1:15" ht="15.75" x14ac:dyDescent="0.25">
      <c r="A18" s="5" t="s">
        <v>49</v>
      </c>
      <c r="B18" s="7" t="s">
        <v>85</v>
      </c>
      <c r="C18" s="5">
        <f>'MAY 21'!M18:M45</f>
        <v>3080</v>
      </c>
      <c r="D18" s="7"/>
      <c r="E18" s="7"/>
      <c r="F18" s="7"/>
      <c r="G18" s="7"/>
      <c r="H18" s="7">
        <v>12000</v>
      </c>
      <c r="I18" s="7">
        <v>600</v>
      </c>
      <c r="J18" s="5">
        <f t="shared" si="2"/>
        <v>1920</v>
      </c>
      <c r="K18" s="7">
        <f t="shared" si="1"/>
        <v>17600</v>
      </c>
      <c r="L18" s="6">
        <v>14520</v>
      </c>
      <c r="M18" s="5">
        <f t="shared" si="0"/>
        <v>3080</v>
      </c>
    </row>
    <row r="19" spans="1:15" ht="15.75" x14ac:dyDescent="0.25">
      <c r="A19" s="5" t="s">
        <v>50</v>
      </c>
      <c r="B19" s="9"/>
      <c r="C19" s="5">
        <f>'MAY 21'!M19:M46</f>
        <v>0</v>
      </c>
      <c r="D19" s="5"/>
      <c r="E19" s="5"/>
      <c r="F19" s="5"/>
      <c r="G19" s="5"/>
      <c r="H19" s="5"/>
      <c r="I19" s="5"/>
      <c r="J19" s="5">
        <f t="shared" si="2"/>
        <v>0</v>
      </c>
      <c r="K19" s="5">
        <f t="shared" si="1"/>
        <v>0</v>
      </c>
      <c r="L19" s="5"/>
      <c r="M19" s="5">
        <f t="shared" si="0"/>
        <v>0</v>
      </c>
    </row>
    <row r="20" spans="1:15" ht="15.75" x14ac:dyDescent="0.25">
      <c r="A20" s="5" t="s">
        <v>51</v>
      </c>
      <c r="B20" s="5"/>
      <c r="C20" s="5">
        <f>'MAY 21'!M20:M47</f>
        <v>0</v>
      </c>
      <c r="D20" s="5"/>
      <c r="E20" s="5"/>
      <c r="F20" s="5"/>
      <c r="G20" s="5"/>
      <c r="H20" s="5"/>
      <c r="I20" s="5"/>
      <c r="J20" s="5">
        <f t="shared" si="2"/>
        <v>0</v>
      </c>
      <c r="K20" s="5">
        <f t="shared" si="1"/>
        <v>0</v>
      </c>
      <c r="L20" s="5"/>
      <c r="M20" s="5">
        <f t="shared" si="0"/>
        <v>0</v>
      </c>
    </row>
    <row r="21" spans="1:15" ht="15.75" x14ac:dyDescent="0.25">
      <c r="A21" s="5" t="s">
        <v>52</v>
      </c>
      <c r="B21" s="5" t="s">
        <v>72</v>
      </c>
      <c r="C21" s="5">
        <f>'MAY 21'!M21:M48</f>
        <v>-1800</v>
      </c>
      <c r="D21" s="5"/>
      <c r="E21" s="5"/>
      <c r="F21" s="5"/>
      <c r="G21" s="5"/>
      <c r="H21" s="5">
        <v>6000</v>
      </c>
      <c r="I21" s="5"/>
      <c r="J21" s="5">
        <f t="shared" si="2"/>
        <v>960</v>
      </c>
      <c r="K21" s="5">
        <f>C21+D21+E21+F21+G21+H21+I21+J21</f>
        <v>5160</v>
      </c>
      <c r="L21" s="5">
        <v>7560</v>
      </c>
      <c r="M21" s="5">
        <f t="shared" si="0"/>
        <v>-2400</v>
      </c>
    </row>
    <row r="22" spans="1:15" ht="15.75" x14ac:dyDescent="0.25">
      <c r="A22" s="5" t="s">
        <v>53</v>
      </c>
      <c r="B22" s="5"/>
      <c r="C22" s="5">
        <f>'MAY 21'!M22:M49</f>
        <v>0</v>
      </c>
      <c r="D22" s="5"/>
      <c r="E22" s="5"/>
      <c r="F22" s="5"/>
      <c r="G22" s="5"/>
      <c r="H22" s="5"/>
      <c r="I22" s="5"/>
      <c r="J22" s="5">
        <f t="shared" si="2"/>
        <v>0</v>
      </c>
      <c r="K22" s="5">
        <f t="shared" ref="K22:K31" si="3">C22+D22+E22+F22+G22+H22+I22+J22</f>
        <v>0</v>
      </c>
      <c r="L22" s="5"/>
      <c r="M22" s="5">
        <f t="shared" si="0"/>
        <v>0</v>
      </c>
    </row>
    <row r="23" spans="1:15" ht="15.75" x14ac:dyDescent="0.25">
      <c r="A23" s="5" t="s">
        <v>54</v>
      </c>
      <c r="B23" s="5"/>
      <c r="C23" s="5">
        <f>'MAY 21'!M23:M50</f>
        <v>0</v>
      </c>
      <c r="D23" s="5"/>
      <c r="E23" s="5"/>
      <c r="F23" s="5"/>
      <c r="G23" s="5"/>
      <c r="H23" s="5"/>
      <c r="I23" s="5"/>
      <c r="J23" s="5">
        <f t="shared" si="2"/>
        <v>0</v>
      </c>
      <c r="K23" s="5">
        <f t="shared" si="3"/>
        <v>0</v>
      </c>
      <c r="L23" s="5"/>
      <c r="M23" s="5">
        <f t="shared" si="0"/>
        <v>0</v>
      </c>
    </row>
    <row r="24" spans="1:15" ht="15.75" x14ac:dyDescent="0.25">
      <c r="A24" s="5" t="s">
        <v>55</v>
      </c>
      <c r="B24" s="5"/>
      <c r="C24" s="5">
        <f>'MAY 21'!M24:M51</f>
        <v>0</v>
      </c>
      <c r="D24" s="5"/>
      <c r="E24" s="5"/>
      <c r="F24" s="5"/>
      <c r="G24" s="5"/>
      <c r="H24" s="5"/>
      <c r="I24" s="5"/>
      <c r="J24" s="5">
        <f t="shared" si="2"/>
        <v>0</v>
      </c>
      <c r="K24" s="5">
        <f t="shared" si="3"/>
        <v>0</v>
      </c>
      <c r="L24" s="5"/>
      <c r="M24" s="5">
        <f t="shared" si="0"/>
        <v>0</v>
      </c>
    </row>
    <row r="25" spans="1:15" ht="15.75" x14ac:dyDescent="0.25">
      <c r="A25" s="5" t="s">
        <v>56</v>
      </c>
      <c r="B25" s="5" t="s">
        <v>72</v>
      </c>
      <c r="C25" s="5">
        <f>'MAY 21'!M25:M52</f>
        <v>0</v>
      </c>
      <c r="D25" s="5"/>
      <c r="E25" s="5">
        <v>10000</v>
      </c>
      <c r="F25" s="5"/>
      <c r="G25" s="5"/>
      <c r="H25" s="5">
        <v>5000</v>
      </c>
      <c r="I25" s="5"/>
      <c r="J25" s="5">
        <f t="shared" si="2"/>
        <v>800</v>
      </c>
      <c r="K25" s="5">
        <f t="shared" si="3"/>
        <v>15800</v>
      </c>
      <c r="L25" s="5">
        <v>15800</v>
      </c>
      <c r="M25" s="5">
        <f>K25-L25</f>
        <v>0</v>
      </c>
    </row>
    <row r="26" spans="1:15" ht="15.75" x14ac:dyDescent="0.25">
      <c r="A26" s="5" t="s">
        <v>57</v>
      </c>
      <c r="B26" s="5"/>
      <c r="C26" s="5">
        <f>'MAY 21'!M26:M53</f>
        <v>0</v>
      </c>
      <c r="D26" s="5"/>
      <c r="E26" s="5"/>
      <c r="F26" s="5"/>
      <c r="G26" s="5"/>
      <c r="H26" s="5"/>
      <c r="I26" s="5"/>
      <c r="J26" s="5">
        <f t="shared" si="2"/>
        <v>0</v>
      </c>
      <c r="K26" s="5">
        <f t="shared" si="3"/>
        <v>0</v>
      </c>
      <c r="L26" s="5"/>
      <c r="M26" s="5">
        <f t="shared" si="0"/>
        <v>0</v>
      </c>
    </row>
    <row r="27" spans="1:15" ht="15.75" x14ac:dyDescent="0.25">
      <c r="A27" s="5" t="s">
        <v>58</v>
      </c>
      <c r="B27" s="5" t="s">
        <v>71</v>
      </c>
      <c r="C27" s="5">
        <f>'MAY 21'!M27:M54</f>
        <v>-210</v>
      </c>
      <c r="D27" s="5"/>
      <c r="E27" s="5"/>
      <c r="F27" s="5"/>
      <c r="G27" s="5"/>
      <c r="H27" s="5">
        <v>12000</v>
      </c>
      <c r="I27" s="5">
        <v>600</v>
      </c>
      <c r="J27" s="5">
        <f t="shared" si="2"/>
        <v>1920</v>
      </c>
      <c r="K27" s="5">
        <f t="shared" si="3"/>
        <v>14310</v>
      </c>
      <c r="L27" s="5">
        <v>14520</v>
      </c>
      <c r="M27" s="5">
        <f>K27-L27</f>
        <v>-210</v>
      </c>
      <c r="O27">
        <f>600*4</f>
        <v>2400</v>
      </c>
    </row>
    <row r="28" spans="1:15" ht="15.75" x14ac:dyDescent="0.25">
      <c r="A28" s="5" t="s">
        <v>59</v>
      </c>
      <c r="B28" s="5"/>
      <c r="C28" s="5">
        <f>'MAY 21'!M28:M55</f>
        <v>0</v>
      </c>
      <c r="D28" s="5"/>
      <c r="E28" s="5"/>
      <c r="F28" s="5"/>
      <c r="G28" s="5"/>
      <c r="H28" s="5"/>
      <c r="I28" s="5"/>
      <c r="J28" s="5">
        <f t="shared" si="2"/>
        <v>0</v>
      </c>
      <c r="K28" s="5">
        <f t="shared" si="3"/>
        <v>0</v>
      </c>
      <c r="L28" s="5"/>
      <c r="M28" s="5">
        <f>K28-L28</f>
        <v>0</v>
      </c>
    </row>
    <row r="29" spans="1:15" ht="15.75" x14ac:dyDescent="0.25">
      <c r="A29" s="5" t="s">
        <v>60</v>
      </c>
      <c r="B29" s="5" t="s">
        <v>65</v>
      </c>
      <c r="C29" s="5">
        <f>'MAY 21'!M29:M56</f>
        <v>0</v>
      </c>
      <c r="D29" s="5"/>
      <c r="E29" s="5"/>
      <c r="F29" s="5"/>
      <c r="G29" s="5"/>
      <c r="H29" s="5">
        <v>12000</v>
      </c>
      <c r="I29" s="5">
        <v>600</v>
      </c>
      <c r="J29" s="5">
        <f t="shared" si="2"/>
        <v>1920</v>
      </c>
      <c r="K29" s="5">
        <f t="shared" si="3"/>
        <v>14520</v>
      </c>
      <c r="L29" s="5">
        <v>14520</v>
      </c>
      <c r="M29" s="5">
        <f t="shared" si="0"/>
        <v>0</v>
      </c>
    </row>
    <row r="30" spans="1:15" ht="15.75" x14ac:dyDescent="0.25">
      <c r="A30" s="5" t="s">
        <v>61</v>
      </c>
      <c r="B30" s="6"/>
      <c r="C30" s="5">
        <f>'MAY 21'!M30:M57</f>
        <v>0</v>
      </c>
      <c r="D30" s="5"/>
      <c r="E30" s="5"/>
      <c r="F30" s="5"/>
      <c r="G30" s="5"/>
      <c r="H30" s="5"/>
      <c r="I30" s="5"/>
      <c r="J30" s="5">
        <f t="shared" si="2"/>
        <v>0</v>
      </c>
      <c r="K30" s="5">
        <f t="shared" si="3"/>
        <v>0</v>
      </c>
      <c r="L30" s="5"/>
      <c r="M30" s="5">
        <f t="shared" si="0"/>
        <v>0</v>
      </c>
    </row>
    <row r="31" spans="1:15" ht="15.75" x14ac:dyDescent="0.25">
      <c r="A31" s="5" t="s">
        <v>62</v>
      </c>
      <c r="B31" s="7" t="s">
        <v>72</v>
      </c>
      <c r="C31" s="5">
        <f>'MAY 21'!M31:M58</f>
        <v>0</v>
      </c>
      <c r="D31" s="5"/>
      <c r="E31" s="5"/>
      <c r="F31" s="5"/>
      <c r="G31" s="5"/>
      <c r="H31" s="5">
        <v>12000</v>
      </c>
      <c r="I31" s="5">
        <v>600</v>
      </c>
      <c r="J31" s="5">
        <f t="shared" si="2"/>
        <v>1920</v>
      </c>
      <c r="K31" s="5">
        <f t="shared" si="3"/>
        <v>14520</v>
      </c>
      <c r="L31" s="5">
        <v>14500</v>
      </c>
      <c r="M31" s="5">
        <f t="shared" si="0"/>
        <v>20</v>
      </c>
    </row>
    <row r="32" spans="1:15" ht="15.75" x14ac:dyDescent="0.25">
      <c r="A32" s="5"/>
      <c r="B32" s="4" t="s">
        <v>14</v>
      </c>
      <c r="C32" s="5">
        <f>SUM(C5:C31)</f>
        <v>-11330</v>
      </c>
      <c r="D32" s="5">
        <f t="shared" ref="D32:M32" si="4">SUM(D5:D31)</f>
        <v>3000</v>
      </c>
      <c r="E32" s="5">
        <f t="shared" si="4"/>
        <v>34000</v>
      </c>
      <c r="F32" s="4">
        <f t="shared" si="4"/>
        <v>3000</v>
      </c>
      <c r="G32" s="4">
        <f t="shared" si="4"/>
        <v>5000</v>
      </c>
      <c r="H32" s="4">
        <f>SUM(H5:H31)</f>
        <v>133000</v>
      </c>
      <c r="I32" s="4">
        <f t="shared" si="4"/>
        <v>6000</v>
      </c>
      <c r="J32" s="5">
        <f>SUM(J5:J31)</f>
        <v>21280</v>
      </c>
      <c r="K32" s="5">
        <f>SUM(K5:K31)</f>
        <v>193950</v>
      </c>
      <c r="L32" s="4">
        <f>SUM(L5:L31)</f>
        <v>190300</v>
      </c>
      <c r="M32" s="5">
        <f t="shared" si="4"/>
        <v>3650</v>
      </c>
    </row>
    <row r="33" spans="1:16" ht="15.75" x14ac:dyDescent="0.25">
      <c r="A33" s="1"/>
      <c r="B33" s="1"/>
      <c r="C33" s="5">
        <f>'JANUARY 21'!L33:L59</f>
        <v>0</v>
      </c>
      <c r="D33" s="10"/>
      <c r="E33" s="10"/>
      <c r="F33" s="11" t="s">
        <v>15</v>
      </c>
      <c r="G33" s="11"/>
      <c r="H33" s="12"/>
      <c r="I33" s="12"/>
      <c r="J33" s="12"/>
      <c r="K33" s="13"/>
      <c r="L33" s="14"/>
      <c r="M33" s="13"/>
    </row>
    <row r="34" spans="1:16" ht="15.75" x14ac:dyDescent="0.25">
      <c r="A34" s="1"/>
      <c r="B34" s="2" t="s">
        <v>16</v>
      </c>
      <c r="C34" s="2"/>
      <c r="D34" s="2"/>
      <c r="E34" s="2"/>
      <c r="F34" s="2"/>
      <c r="G34" s="2"/>
      <c r="H34" s="15"/>
      <c r="I34" s="12"/>
      <c r="J34" s="12"/>
      <c r="K34" s="2" t="s">
        <v>17</v>
      </c>
      <c r="L34" s="1"/>
      <c r="M34" s="1"/>
    </row>
    <row r="35" spans="1:16" ht="15.75" x14ac:dyDescent="0.25">
      <c r="A35" s="1"/>
      <c r="B35" s="4" t="s">
        <v>18</v>
      </c>
      <c r="C35" s="4" t="s">
        <v>19</v>
      </c>
      <c r="D35" s="4"/>
      <c r="E35" s="4" t="s">
        <v>20</v>
      </c>
      <c r="F35" s="4" t="s">
        <v>21</v>
      </c>
      <c r="G35" s="4" t="s">
        <v>18</v>
      </c>
      <c r="H35" s="4" t="s">
        <v>19</v>
      </c>
      <c r="I35" s="4"/>
      <c r="J35" s="4"/>
      <c r="K35" s="4" t="s">
        <v>20</v>
      </c>
      <c r="L35" s="4" t="s">
        <v>13</v>
      </c>
      <c r="M35" s="1"/>
    </row>
    <row r="36" spans="1:16" ht="15.75" x14ac:dyDescent="0.25">
      <c r="A36" s="1"/>
      <c r="B36" s="5" t="s">
        <v>110</v>
      </c>
      <c r="C36" s="16">
        <f>H32</f>
        <v>133000</v>
      </c>
      <c r="D36" s="16"/>
      <c r="E36" s="5"/>
      <c r="F36" s="5"/>
      <c r="G36" s="5" t="s">
        <v>110</v>
      </c>
      <c r="H36" s="16">
        <f>L32</f>
        <v>190300</v>
      </c>
      <c r="I36" s="16"/>
      <c r="J36" s="16"/>
      <c r="K36" s="5"/>
      <c r="L36" s="5"/>
      <c r="M36" s="1"/>
    </row>
    <row r="37" spans="1:16" ht="15.75" x14ac:dyDescent="0.25">
      <c r="A37" s="1"/>
      <c r="B37" s="5" t="s">
        <v>9</v>
      </c>
      <c r="C37" s="16">
        <f>I32</f>
        <v>6000</v>
      </c>
      <c r="D37" s="16"/>
      <c r="E37" s="5"/>
      <c r="F37" s="5"/>
      <c r="G37" s="5"/>
      <c r="H37" s="16"/>
      <c r="I37" s="16"/>
      <c r="J37" s="16"/>
      <c r="K37" s="5"/>
      <c r="L37" s="5"/>
      <c r="M37" s="1"/>
    </row>
    <row r="38" spans="1:16" ht="15.75" x14ac:dyDescent="0.25">
      <c r="A38" s="1"/>
      <c r="B38" s="5" t="s">
        <v>10</v>
      </c>
      <c r="C38" s="16">
        <f>J32</f>
        <v>21280</v>
      </c>
      <c r="D38" s="16"/>
      <c r="E38" s="5"/>
      <c r="F38" s="5"/>
      <c r="G38" s="5" t="s">
        <v>77</v>
      </c>
      <c r="H38" s="16">
        <f>'MAY 21'!L50</f>
        <v>0</v>
      </c>
      <c r="I38" s="16"/>
      <c r="J38" s="16"/>
      <c r="K38" s="5"/>
      <c r="L38" s="5"/>
      <c r="M38" s="1"/>
    </row>
    <row r="39" spans="1:16" ht="15.75" x14ac:dyDescent="0.25">
      <c r="A39" s="1"/>
      <c r="B39" s="17" t="s">
        <v>5</v>
      </c>
      <c r="C39" s="5">
        <f>E32</f>
        <v>34000</v>
      </c>
      <c r="D39" s="5"/>
      <c r="E39" s="5"/>
      <c r="F39" s="5"/>
      <c r="G39" s="17"/>
      <c r="H39" s="5"/>
      <c r="I39" s="5"/>
      <c r="J39" s="5"/>
      <c r="K39" s="5"/>
      <c r="L39" s="5"/>
      <c r="M39" s="1"/>
    </row>
    <row r="40" spans="1:16" ht="15.75" x14ac:dyDescent="0.25">
      <c r="A40" s="1"/>
      <c r="B40" s="17" t="s">
        <v>6</v>
      </c>
      <c r="C40" s="5">
        <f>F32</f>
        <v>3000</v>
      </c>
      <c r="D40" s="5"/>
      <c r="E40" s="5"/>
      <c r="F40" s="5"/>
      <c r="G40" s="17"/>
      <c r="H40" s="5"/>
      <c r="I40" s="5"/>
      <c r="J40" s="5"/>
      <c r="K40" s="5"/>
      <c r="L40" s="5"/>
      <c r="M40" s="1"/>
    </row>
    <row r="41" spans="1:16" ht="15.75" x14ac:dyDescent="0.25">
      <c r="A41" s="1"/>
      <c r="B41" s="17" t="s">
        <v>22</v>
      </c>
      <c r="C41" s="5">
        <f>G32</f>
        <v>5000</v>
      </c>
      <c r="D41" s="5"/>
      <c r="E41" s="5"/>
      <c r="F41" s="5"/>
      <c r="G41" s="17"/>
      <c r="H41" s="5"/>
      <c r="I41" s="5"/>
      <c r="J41" s="5"/>
      <c r="K41" s="5"/>
      <c r="L41" s="5"/>
      <c r="M41" s="1"/>
    </row>
    <row r="42" spans="1:16" ht="15.75" x14ac:dyDescent="0.25">
      <c r="A42" s="1"/>
      <c r="B42" s="17" t="s">
        <v>4</v>
      </c>
      <c r="C42" s="5">
        <f>D32</f>
        <v>3000</v>
      </c>
      <c r="D42" s="5"/>
      <c r="E42" s="5"/>
      <c r="F42" s="5"/>
      <c r="G42" s="17"/>
      <c r="H42" s="5"/>
      <c r="I42" s="5"/>
      <c r="J42" s="5"/>
      <c r="K42" s="5"/>
      <c r="L42" s="5"/>
      <c r="M42" s="1"/>
    </row>
    <row r="43" spans="1:16" ht="15.75" x14ac:dyDescent="0.25">
      <c r="A43" s="1"/>
      <c r="B43" s="17" t="s">
        <v>77</v>
      </c>
      <c r="C43" s="16">
        <f>'MAY 21'!F50</f>
        <v>9750</v>
      </c>
      <c r="D43" s="5"/>
      <c r="E43" s="5"/>
      <c r="F43" s="5"/>
      <c r="G43" s="17"/>
      <c r="H43" s="16"/>
      <c r="I43" s="5"/>
      <c r="J43" s="5"/>
      <c r="K43" s="5"/>
      <c r="L43" s="5"/>
      <c r="M43" s="1"/>
    </row>
    <row r="44" spans="1:16" ht="15.75" x14ac:dyDescent="0.25">
      <c r="A44" s="1"/>
      <c r="B44" s="17" t="s">
        <v>23</v>
      </c>
      <c r="C44" s="5">
        <v>6650</v>
      </c>
      <c r="D44" s="5"/>
      <c r="E44" s="5"/>
      <c r="F44" s="5"/>
      <c r="G44" s="17" t="s">
        <v>23</v>
      </c>
      <c r="H44" s="5">
        <v>6650</v>
      </c>
      <c r="I44" s="5"/>
      <c r="J44" s="5"/>
      <c r="K44" s="5"/>
      <c r="L44" s="5"/>
      <c r="M44" s="1"/>
    </row>
    <row r="45" spans="1:16" ht="15.75" x14ac:dyDescent="0.25">
      <c r="A45" s="1"/>
      <c r="B45" s="5" t="s">
        <v>24</v>
      </c>
      <c r="C45" s="18">
        <v>0.05</v>
      </c>
      <c r="D45" s="18"/>
      <c r="E45" s="16">
        <f>C45*C36</f>
        <v>6650</v>
      </c>
      <c r="F45" s="5"/>
      <c r="G45" s="5" t="s">
        <v>24</v>
      </c>
      <c r="H45" s="18">
        <v>0.05</v>
      </c>
      <c r="I45" s="18"/>
      <c r="J45" s="18"/>
      <c r="K45" s="16">
        <f>H45*C36</f>
        <v>6650</v>
      </c>
      <c r="L45" s="16"/>
      <c r="M45" s="1"/>
      <c r="P45">
        <f>5800+5800</f>
        <v>11600</v>
      </c>
    </row>
    <row r="46" spans="1:16" ht="15.75" x14ac:dyDescent="0.25">
      <c r="A46" s="1"/>
      <c r="B46" s="19" t="s">
        <v>25</v>
      </c>
      <c r="C46" s="4" t="s">
        <v>26</v>
      </c>
      <c r="D46" s="4"/>
      <c r="E46" s="4"/>
      <c r="F46" s="4"/>
      <c r="G46" s="19" t="s">
        <v>25</v>
      </c>
      <c r="H46" s="20"/>
      <c r="I46" s="20"/>
      <c r="J46" s="20"/>
      <c r="K46" s="4"/>
      <c r="L46" s="4"/>
      <c r="M46" s="1"/>
    </row>
    <row r="47" spans="1:16" ht="15.75" x14ac:dyDescent="0.25">
      <c r="A47" s="1"/>
      <c r="B47" s="7" t="s">
        <v>76</v>
      </c>
      <c r="C47" s="18"/>
      <c r="D47" s="18"/>
      <c r="E47" s="5">
        <f>L32</f>
        <v>190300</v>
      </c>
      <c r="F47" s="5"/>
      <c r="G47" s="7" t="s">
        <v>76</v>
      </c>
      <c r="H47" s="18"/>
      <c r="I47" s="18"/>
      <c r="J47" s="5"/>
      <c r="K47" s="5">
        <f>L32</f>
        <v>190300</v>
      </c>
      <c r="L47" s="5"/>
      <c r="M47" s="1"/>
    </row>
    <row r="48" spans="1:16" ht="15.75" x14ac:dyDescent="0.25">
      <c r="A48" s="1"/>
      <c r="B48" s="22"/>
      <c r="C48" s="5"/>
      <c r="D48" s="5"/>
      <c r="E48" s="5"/>
      <c r="F48" s="21"/>
      <c r="G48" s="22"/>
      <c r="H48" s="5"/>
      <c r="I48" s="5"/>
      <c r="J48" s="5"/>
      <c r="K48" s="5"/>
      <c r="L48" s="5"/>
      <c r="M48" s="1"/>
    </row>
    <row r="49" spans="1:16" ht="15.75" x14ac:dyDescent="0.25">
      <c r="A49" s="1"/>
      <c r="B49" s="5"/>
      <c r="C49" s="18"/>
      <c r="D49" s="18"/>
      <c r="E49" s="5"/>
      <c r="F49" s="5"/>
      <c r="G49" s="5"/>
      <c r="H49" s="18"/>
      <c r="I49" s="18"/>
      <c r="J49" s="18"/>
      <c r="K49" s="5"/>
      <c r="L49" s="5"/>
      <c r="M49" s="1"/>
      <c r="P49">
        <f>7000-6650</f>
        <v>350</v>
      </c>
    </row>
    <row r="50" spans="1:16" ht="15.75" x14ac:dyDescent="0.25">
      <c r="A50" s="1"/>
      <c r="B50" s="24" t="s">
        <v>27</v>
      </c>
      <c r="C50" s="20">
        <f>C36+C37+C38+C39+C40+C41+C42+C44+C43</f>
        <v>221680</v>
      </c>
      <c r="D50" s="20"/>
      <c r="E50" s="25">
        <f>SUM(E45:E49)</f>
        <v>196950</v>
      </c>
      <c r="F50" s="20">
        <f>C50-E50</f>
        <v>24730</v>
      </c>
      <c r="G50" s="24" t="s">
        <v>27</v>
      </c>
      <c r="H50" s="20">
        <f>H36+H38+H44</f>
        <v>196950</v>
      </c>
      <c r="I50" s="20"/>
      <c r="J50" s="20"/>
      <c r="K50" s="20">
        <f>SUM(K45:K49)</f>
        <v>196950</v>
      </c>
      <c r="L50" s="20">
        <f>H50-K50</f>
        <v>0</v>
      </c>
      <c r="M50" s="1"/>
    </row>
    <row r="51" spans="1:16" ht="15.75" x14ac:dyDescent="0.25">
      <c r="A51" s="1"/>
      <c r="B51" s="1" t="s">
        <v>28</v>
      </c>
      <c r="C51" s="1"/>
      <c r="D51" s="1"/>
      <c r="E51" s="1"/>
      <c r="F51" s="1" t="s">
        <v>29</v>
      </c>
      <c r="G51" s="1"/>
      <c r="H51" s="1"/>
      <c r="I51" s="1"/>
      <c r="J51" s="1"/>
      <c r="K51" s="23">
        <f>K50-K45</f>
        <v>190300</v>
      </c>
      <c r="L51" s="1" t="s">
        <v>30</v>
      </c>
      <c r="M51" s="1"/>
    </row>
    <row r="52" spans="1:16" ht="15.75" x14ac:dyDescent="0.25">
      <c r="A52" s="1"/>
      <c r="B52" s="1" t="s">
        <v>31</v>
      </c>
      <c r="C52" s="1"/>
      <c r="D52" s="1"/>
      <c r="E52" s="1"/>
      <c r="F52" s="1" t="s">
        <v>32</v>
      </c>
      <c r="G52" s="1"/>
      <c r="H52" s="23"/>
      <c r="I52" s="1"/>
      <c r="J52" s="1"/>
      <c r="K52" s="23"/>
      <c r="L52" s="1" t="s">
        <v>33</v>
      </c>
      <c r="M52" s="1"/>
    </row>
    <row r="53" spans="1:16" ht="15.75" x14ac:dyDescent="0.25">
      <c r="A53" s="1"/>
      <c r="B53" s="1"/>
      <c r="C53" s="1"/>
      <c r="D53" s="23"/>
      <c r="E53" s="1"/>
      <c r="F53" s="1"/>
      <c r="G53" s="1"/>
      <c r="H53" s="1"/>
      <c r="I53" s="1"/>
      <c r="J53" s="1"/>
      <c r="K53" s="1"/>
      <c r="L53" s="1"/>
      <c r="M53" s="1"/>
    </row>
    <row r="54" spans="1:16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>
        <v>0</v>
      </c>
      <c r="L54" s="1"/>
      <c r="M54" s="1"/>
    </row>
    <row r="55" spans="1:16" ht="15.75" x14ac:dyDescent="0.25">
      <c r="A55" s="1"/>
      <c r="B55" s="1"/>
      <c r="C55" s="1"/>
      <c r="D55" s="1"/>
      <c r="E55" s="1"/>
      <c r="F55" s="2"/>
      <c r="G55" s="2"/>
      <c r="H55" s="2"/>
      <c r="I55" s="2"/>
      <c r="J55" s="2"/>
      <c r="K55" s="2"/>
      <c r="L55" s="2"/>
      <c r="M5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C45" sqref="C45"/>
    </sheetView>
  </sheetViews>
  <sheetFormatPr defaultRowHeight="15" x14ac:dyDescent="0.25"/>
  <cols>
    <col min="2" max="2" width="26.42578125" customWidth="1"/>
    <col min="9" max="9" width="11.42578125" customWidth="1"/>
  </cols>
  <sheetData>
    <row r="1" spans="1:13" ht="15.75" x14ac:dyDescent="0.25">
      <c r="A1" s="1"/>
      <c r="C1" s="1"/>
      <c r="D1" s="1"/>
      <c r="E1" s="1"/>
      <c r="F1" s="2" t="s">
        <v>35</v>
      </c>
      <c r="G1" s="2"/>
      <c r="H1" s="2"/>
      <c r="I1" s="2"/>
      <c r="J1" s="2"/>
      <c r="K1" s="2"/>
      <c r="L1" s="2"/>
      <c r="M1" s="1"/>
    </row>
    <row r="2" spans="1:13" ht="15.75" x14ac:dyDescent="0.25">
      <c r="A2" s="1"/>
      <c r="D2" s="1"/>
      <c r="E2" s="1"/>
      <c r="F2" s="2" t="s">
        <v>0</v>
      </c>
      <c r="G2" s="2"/>
      <c r="H2" s="2"/>
      <c r="I2" s="2"/>
      <c r="J2" s="2"/>
      <c r="K2" s="2"/>
      <c r="L2" s="2"/>
      <c r="M2" s="1"/>
    </row>
    <row r="3" spans="1:13" ht="15.75" x14ac:dyDescent="0.25">
      <c r="A3" s="1"/>
      <c r="B3" s="1"/>
      <c r="D3" s="1"/>
      <c r="E3" s="1"/>
      <c r="F3" s="2" t="s">
        <v>108</v>
      </c>
      <c r="G3" s="2"/>
      <c r="H3" s="2"/>
      <c r="I3" s="2"/>
      <c r="J3" s="2"/>
      <c r="K3" s="3"/>
      <c r="L3" s="2"/>
      <c r="M3" s="1"/>
    </row>
    <row r="4" spans="1:13" ht="15.75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93</v>
      </c>
      <c r="K4" s="4" t="s">
        <v>11</v>
      </c>
      <c r="L4" s="4" t="s">
        <v>12</v>
      </c>
      <c r="M4" s="4" t="s">
        <v>13</v>
      </c>
    </row>
    <row r="5" spans="1:13" ht="15.75" x14ac:dyDescent="0.25">
      <c r="A5" s="5" t="s">
        <v>36</v>
      </c>
      <c r="B5" s="5"/>
      <c r="C5" s="5">
        <f>'JUNE 21'!M5:M31</f>
        <v>0</v>
      </c>
      <c r="D5" s="5"/>
      <c r="E5" s="5"/>
      <c r="F5" s="5"/>
      <c r="G5" s="5"/>
      <c r="H5" s="5"/>
      <c r="I5" s="5"/>
      <c r="J5" s="5">
        <f>14%*H5</f>
        <v>0</v>
      </c>
      <c r="K5" s="5">
        <f>C5+D5+E5+F5+G5+H5+I5+J5</f>
        <v>0</v>
      </c>
      <c r="L5" s="5"/>
      <c r="M5" s="5">
        <f t="shared" ref="M5:M31" si="0">K5-L5</f>
        <v>0</v>
      </c>
    </row>
    <row r="6" spans="1:13" ht="15.75" x14ac:dyDescent="0.25">
      <c r="A6" s="5" t="s">
        <v>37</v>
      </c>
      <c r="B6" s="5" t="s">
        <v>63</v>
      </c>
      <c r="C6" s="5">
        <f>'JUNE 21'!M6:M32</f>
        <v>0</v>
      </c>
      <c r="D6" s="5"/>
      <c r="E6" s="5"/>
      <c r="F6" s="5"/>
      <c r="G6" s="5"/>
      <c r="H6" s="5">
        <v>10000</v>
      </c>
      <c r="I6" s="5">
        <v>600</v>
      </c>
      <c r="J6" s="5">
        <v>1600</v>
      </c>
      <c r="K6" s="5">
        <f t="shared" ref="K6:K20" si="1">C6+D6+E6+F6+G6+H6+I6+J6</f>
        <v>12200</v>
      </c>
      <c r="L6" s="5">
        <f>12200</f>
        <v>12200</v>
      </c>
      <c r="M6" s="5">
        <f t="shared" si="0"/>
        <v>0</v>
      </c>
    </row>
    <row r="7" spans="1:13" ht="15.75" x14ac:dyDescent="0.25">
      <c r="A7" s="5" t="s">
        <v>38</v>
      </c>
      <c r="B7" s="5"/>
      <c r="C7" s="5">
        <f>'JUNE 21'!M7:M33</f>
        <v>0</v>
      </c>
      <c r="D7" s="5"/>
      <c r="E7" s="5"/>
      <c r="F7" s="5"/>
      <c r="G7" s="5"/>
      <c r="H7" s="5"/>
      <c r="I7" s="5"/>
      <c r="J7" s="5">
        <f>14%*H7</f>
        <v>0</v>
      </c>
      <c r="K7" s="5">
        <f t="shared" si="1"/>
        <v>0</v>
      </c>
      <c r="L7" s="5"/>
      <c r="M7" s="5">
        <f t="shared" si="0"/>
        <v>0</v>
      </c>
    </row>
    <row r="8" spans="1:13" ht="15.75" x14ac:dyDescent="0.25">
      <c r="A8" s="5" t="s">
        <v>39</v>
      </c>
      <c r="B8" s="7" t="s">
        <v>84</v>
      </c>
      <c r="C8" s="5">
        <f>'JUNE 21'!M8:M34</f>
        <v>3520</v>
      </c>
      <c r="D8" s="7"/>
      <c r="E8" s="7"/>
      <c r="F8" s="7"/>
      <c r="G8" s="7"/>
      <c r="H8" s="7">
        <v>10000</v>
      </c>
      <c r="I8" s="7"/>
      <c r="J8" s="7">
        <v>1600</v>
      </c>
      <c r="K8" s="7">
        <f t="shared" si="1"/>
        <v>15120</v>
      </c>
      <c r="L8" s="7">
        <v>10560</v>
      </c>
      <c r="M8" s="5">
        <f t="shared" si="0"/>
        <v>4560</v>
      </c>
    </row>
    <row r="9" spans="1:13" ht="15.75" x14ac:dyDescent="0.25">
      <c r="A9" s="5" t="s">
        <v>40</v>
      </c>
      <c r="B9" s="5"/>
      <c r="C9" s="5">
        <f>'JUNE 21'!M9:M35</f>
        <v>0</v>
      </c>
      <c r="D9" s="5"/>
      <c r="E9" s="5"/>
      <c r="F9" s="5"/>
      <c r="G9" s="5"/>
      <c r="H9" s="5"/>
      <c r="I9" s="5"/>
      <c r="J9" s="5"/>
      <c r="K9" s="5">
        <f>C9+D9+E9+F9+G9+H9+I9+J9</f>
        <v>0</v>
      </c>
      <c r="L9" s="5"/>
      <c r="M9" s="5">
        <f t="shared" si="0"/>
        <v>0</v>
      </c>
    </row>
    <row r="10" spans="1:13" ht="15.75" x14ac:dyDescent="0.25">
      <c r="A10" s="5" t="s">
        <v>41</v>
      </c>
      <c r="B10" s="7" t="s">
        <v>64</v>
      </c>
      <c r="C10" s="5">
        <f>'JUNE 21'!M10:M36</f>
        <v>-120</v>
      </c>
      <c r="D10" s="5"/>
      <c r="E10" s="5"/>
      <c r="F10" s="5"/>
      <c r="G10" s="5"/>
      <c r="H10" s="5">
        <v>6000</v>
      </c>
      <c r="I10" s="5">
        <v>600</v>
      </c>
      <c r="J10" s="5">
        <f>16%*H10</f>
        <v>960</v>
      </c>
      <c r="K10" s="5">
        <f t="shared" si="1"/>
        <v>7440</v>
      </c>
      <c r="L10" s="5">
        <f>7440</f>
        <v>7440</v>
      </c>
      <c r="M10" s="5">
        <f t="shared" si="0"/>
        <v>0</v>
      </c>
    </row>
    <row r="11" spans="1:13" ht="15.75" x14ac:dyDescent="0.25">
      <c r="A11" s="5" t="s">
        <v>42</v>
      </c>
      <c r="B11" s="5"/>
      <c r="C11" s="5">
        <f>'JUNE 21'!M11:M37</f>
        <v>0</v>
      </c>
      <c r="D11" s="5"/>
      <c r="E11" s="5"/>
      <c r="F11" s="5"/>
      <c r="G11" s="5"/>
      <c r="H11" s="5"/>
      <c r="I11" s="5"/>
      <c r="J11" s="5">
        <f t="shared" ref="J11:J31" si="2">16%*H11</f>
        <v>0</v>
      </c>
      <c r="K11" s="5">
        <f t="shared" si="1"/>
        <v>0</v>
      </c>
      <c r="L11" s="5"/>
      <c r="M11" s="5">
        <f t="shared" si="0"/>
        <v>0</v>
      </c>
    </row>
    <row r="12" spans="1:13" ht="15.75" x14ac:dyDescent="0.25">
      <c r="A12" s="5" t="s">
        <v>43</v>
      </c>
      <c r="B12" s="6" t="s">
        <v>33</v>
      </c>
      <c r="C12" s="5">
        <f>'JUNE 21'!M12:M38</f>
        <v>0</v>
      </c>
      <c r="D12" s="5"/>
      <c r="E12" s="5"/>
      <c r="F12" s="5"/>
      <c r="G12" s="5"/>
      <c r="H12" s="5"/>
      <c r="I12" s="5"/>
      <c r="J12" s="5">
        <f t="shared" si="2"/>
        <v>0</v>
      </c>
      <c r="K12" s="5">
        <f t="shared" si="1"/>
        <v>0</v>
      </c>
      <c r="L12" s="5"/>
      <c r="M12" s="5">
        <f t="shared" si="0"/>
        <v>0</v>
      </c>
    </row>
    <row r="13" spans="1:13" ht="15.75" x14ac:dyDescent="0.25">
      <c r="A13" s="5" t="s">
        <v>44</v>
      </c>
      <c r="B13" s="8" t="s">
        <v>74</v>
      </c>
      <c r="C13" s="5">
        <f>'JUNE 21'!M13:M39</f>
        <v>0</v>
      </c>
      <c r="D13" s="5"/>
      <c r="E13" s="5"/>
      <c r="F13" s="5"/>
      <c r="G13" s="5"/>
      <c r="H13" s="5">
        <v>12000</v>
      </c>
      <c r="I13" s="5">
        <v>600</v>
      </c>
      <c r="J13" s="5">
        <f t="shared" si="2"/>
        <v>1920</v>
      </c>
      <c r="K13" s="5">
        <f t="shared" si="1"/>
        <v>14520</v>
      </c>
      <c r="L13" s="5">
        <f>14520</f>
        <v>14520</v>
      </c>
      <c r="M13" s="5">
        <f t="shared" si="0"/>
        <v>0</v>
      </c>
    </row>
    <row r="14" spans="1:13" ht="15.75" x14ac:dyDescent="0.25">
      <c r="A14" s="5" t="s">
        <v>45</v>
      </c>
      <c r="B14" s="5" t="s">
        <v>105</v>
      </c>
      <c r="C14" s="5">
        <f>'JUNE 21'!M14:M40</f>
        <v>0</v>
      </c>
      <c r="D14" s="5"/>
      <c r="E14" s="5"/>
      <c r="F14" s="5"/>
      <c r="G14" s="5"/>
      <c r="H14" s="5">
        <v>12000</v>
      </c>
      <c r="I14" s="5">
        <v>600</v>
      </c>
      <c r="J14" s="5">
        <f t="shared" si="2"/>
        <v>1920</v>
      </c>
      <c r="K14" s="5">
        <f t="shared" si="1"/>
        <v>14520</v>
      </c>
      <c r="L14" s="5">
        <f>520+14000</f>
        <v>14520</v>
      </c>
      <c r="M14" s="5">
        <f t="shared" si="0"/>
        <v>0</v>
      </c>
    </row>
    <row r="15" spans="1:13" ht="15.75" x14ac:dyDescent="0.25">
      <c r="A15" s="7" t="s">
        <v>46</v>
      </c>
      <c r="B15" s="5" t="s">
        <v>75</v>
      </c>
      <c r="C15" s="5">
        <f>'JUNE 21'!M15:M41</f>
        <v>-240</v>
      </c>
      <c r="D15" s="5"/>
      <c r="E15" s="5"/>
      <c r="F15" s="5"/>
      <c r="G15" s="5"/>
      <c r="H15" s="5">
        <v>12000</v>
      </c>
      <c r="I15" s="5">
        <v>600</v>
      </c>
      <c r="J15" s="5">
        <f t="shared" si="2"/>
        <v>1920</v>
      </c>
      <c r="K15" s="5">
        <f t="shared" si="1"/>
        <v>14280</v>
      </c>
      <c r="L15" s="5">
        <v>14520</v>
      </c>
      <c r="M15" s="5">
        <f t="shared" si="0"/>
        <v>-240</v>
      </c>
    </row>
    <row r="16" spans="1:13" ht="15.75" x14ac:dyDescent="0.25">
      <c r="A16" s="5" t="s">
        <v>47</v>
      </c>
      <c r="B16" s="5" t="s">
        <v>102</v>
      </c>
      <c r="C16" s="5">
        <f>'JUNE 21'!M16:M42</f>
        <v>0</v>
      </c>
      <c r="D16" s="5"/>
      <c r="E16" s="5"/>
      <c r="F16" s="5"/>
      <c r="G16" s="5"/>
      <c r="H16" s="5">
        <v>12000</v>
      </c>
      <c r="I16" s="5">
        <v>600</v>
      </c>
      <c r="J16" s="5">
        <f>16%*H16</f>
        <v>1920</v>
      </c>
      <c r="K16" s="5">
        <f t="shared" si="1"/>
        <v>14520</v>
      </c>
      <c r="L16" s="5">
        <f>14440+14600</f>
        <v>29040</v>
      </c>
      <c r="M16" s="5">
        <f t="shared" si="0"/>
        <v>-14520</v>
      </c>
    </row>
    <row r="17" spans="1:13" ht="15.75" x14ac:dyDescent="0.25">
      <c r="A17" s="5" t="s">
        <v>48</v>
      </c>
      <c r="B17" s="6" t="s">
        <v>107</v>
      </c>
      <c r="C17" s="5">
        <f>'JUNE 21'!M17:M43</f>
        <v>0</v>
      </c>
      <c r="D17" s="5"/>
      <c r="E17" s="5"/>
      <c r="F17" s="5"/>
      <c r="G17" s="5"/>
      <c r="H17" s="5"/>
      <c r="I17" s="5"/>
      <c r="J17" s="5">
        <f t="shared" si="2"/>
        <v>0</v>
      </c>
      <c r="K17" s="5">
        <f t="shared" si="1"/>
        <v>0</v>
      </c>
      <c r="L17" s="5"/>
      <c r="M17" s="5">
        <f>K17-L17</f>
        <v>0</v>
      </c>
    </row>
    <row r="18" spans="1:13" ht="15.75" x14ac:dyDescent="0.25">
      <c r="A18" s="5" t="s">
        <v>49</v>
      </c>
      <c r="B18" s="7" t="s">
        <v>85</v>
      </c>
      <c r="C18" s="5">
        <f>'JUNE 21'!M18:M44</f>
        <v>3080</v>
      </c>
      <c r="D18" s="7"/>
      <c r="E18" s="7"/>
      <c r="F18" s="7"/>
      <c r="G18" s="7"/>
      <c r="H18" s="7">
        <v>12000</v>
      </c>
      <c r="I18" s="7">
        <v>600</v>
      </c>
      <c r="J18" s="5">
        <f t="shared" si="2"/>
        <v>1920</v>
      </c>
      <c r="K18" s="7">
        <f t="shared" si="1"/>
        <v>17600</v>
      </c>
      <c r="L18" s="7">
        <f>14520</f>
        <v>14520</v>
      </c>
      <c r="M18" s="5">
        <f t="shared" si="0"/>
        <v>3080</v>
      </c>
    </row>
    <row r="19" spans="1:13" ht="15.75" x14ac:dyDescent="0.25">
      <c r="A19" s="5" t="s">
        <v>50</v>
      </c>
      <c r="B19" s="9"/>
      <c r="C19" s="5">
        <f>'JUNE 21'!M19:M45</f>
        <v>0</v>
      </c>
      <c r="D19" s="5"/>
      <c r="E19" s="5"/>
      <c r="F19" s="5"/>
      <c r="G19" s="5"/>
      <c r="H19" s="5"/>
      <c r="I19" s="5"/>
      <c r="J19" s="5">
        <f t="shared" si="2"/>
        <v>0</v>
      </c>
      <c r="K19" s="5">
        <f t="shared" si="1"/>
        <v>0</v>
      </c>
      <c r="L19" s="5"/>
      <c r="M19" s="5">
        <f t="shared" si="0"/>
        <v>0</v>
      </c>
    </row>
    <row r="20" spans="1:13" ht="15.75" x14ac:dyDescent="0.25">
      <c r="A20" s="5" t="s">
        <v>51</v>
      </c>
      <c r="B20" s="5"/>
      <c r="C20" s="5">
        <f>'JUNE 21'!M20:M46</f>
        <v>0</v>
      </c>
      <c r="D20" s="5"/>
      <c r="E20" s="5"/>
      <c r="F20" s="5"/>
      <c r="G20" s="5"/>
      <c r="H20" s="5"/>
      <c r="I20" s="5"/>
      <c r="J20" s="5">
        <f t="shared" si="2"/>
        <v>0</v>
      </c>
      <c r="K20" s="5">
        <f t="shared" si="1"/>
        <v>0</v>
      </c>
      <c r="L20" s="5"/>
      <c r="M20" s="5">
        <f t="shared" si="0"/>
        <v>0</v>
      </c>
    </row>
    <row r="21" spans="1:13" ht="15.75" x14ac:dyDescent="0.25">
      <c r="A21" s="5" t="s">
        <v>52</v>
      </c>
      <c r="B21" s="5" t="s">
        <v>72</v>
      </c>
      <c r="C21" s="5">
        <f>'JUNE 21'!M21:M47</f>
        <v>-2400</v>
      </c>
      <c r="D21" s="5"/>
      <c r="E21" s="5"/>
      <c r="F21" s="5"/>
      <c r="G21" s="5"/>
      <c r="H21" s="5">
        <v>6000</v>
      </c>
      <c r="I21" s="5"/>
      <c r="J21" s="5">
        <f t="shared" si="2"/>
        <v>960</v>
      </c>
      <c r="K21" s="5">
        <f>C21+D21+E21+F21+G21+H21+I21+J21</f>
        <v>4560</v>
      </c>
      <c r="L21" s="5">
        <v>4560</v>
      </c>
      <c r="M21" s="5">
        <f t="shared" si="0"/>
        <v>0</v>
      </c>
    </row>
    <row r="22" spans="1:13" ht="15.75" x14ac:dyDescent="0.25">
      <c r="A22" s="5" t="s">
        <v>53</v>
      </c>
      <c r="B22" s="5"/>
      <c r="C22" s="5">
        <f>'JUNE 21'!M22:M48</f>
        <v>0</v>
      </c>
      <c r="D22" s="5"/>
      <c r="E22" s="5"/>
      <c r="F22" s="5"/>
      <c r="G22" s="5"/>
      <c r="H22" s="5"/>
      <c r="I22" s="5"/>
      <c r="J22" s="5">
        <f t="shared" si="2"/>
        <v>0</v>
      </c>
      <c r="K22" s="5">
        <f t="shared" ref="K22:K31" si="3">C22+D22+E22+F22+G22+H22+I22+J22</f>
        <v>0</v>
      </c>
      <c r="L22" s="5"/>
      <c r="M22" s="5">
        <f t="shared" si="0"/>
        <v>0</v>
      </c>
    </row>
    <row r="23" spans="1:13" ht="15.75" x14ac:dyDescent="0.25">
      <c r="A23" s="5" t="s">
        <v>54</v>
      </c>
      <c r="B23" s="5"/>
      <c r="C23" s="5">
        <f>'JUNE 21'!M23:M49</f>
        <v>0</v>
      </c>
      <c r="D23" s="5"/>
      <c r="E23" s="5"/>
      <c r="F23" s="5"/>
      <c r="G23" s="5"/>
      <c r="H23" s="5"/>
      <c r="I23" s="5"/>
      <c r="J23" s="5">
        <f t="shared" si="2"/>
        <v>0</v>
      </c>
      <c r="K23" s="5">
        <f t="shared" si="3"/>
        <v>0</v>
      </c>
      <c r="L23" s="5"/>
      <c r="M23" s="5">
        <f t="shared" si="0"/>
        <v>0</v>
      </c>
    </row>
    <row r="24" spans="1:13" ht="15.75" x14ac:dyDescent="0.25">
      <c r="A24" s="5" t="s">
        <v>55</v>
      </c>
      <c r="B24" s="5"/>
      <c r="C24" s="5">
        <f>'JUNE 21'!M24:M50</f>
        <v>0</v>
      </c>
      <c r="D24" s="5"/>
      <c r="E24" s="5"/>
      <c r="F24" s="5"/>
      <c r="G24" s="5"/>
      <c r="H24" s="5"/>
      <c r="I24" s="5"/>
      <c r="J24" s="5">
        <f t="shared" si="2"/>
        <v>0</v>
      </c>
      <c r="K24" s="5">
        <f t="shared" si="3"/>
        <v>0</v>
      </c>
      <c r="L24" s="5"/>
      <c r="M24" s="5">
        <f t="shared" si="0"/>
        <v>0</v>
      </c>
    </row>
    <row r="25" spans="1:13" ht="15.75" x14ac:dyDescent="0.25">
      <c r="A25" s="5" t="s">
        <v>56</v>
      </c>
      <c r="B25" s="5" t="s">
        <v>72</v>
      </c>
      <c r="C25" s="5">
        <f>'JUNE 21'!M25:M51</f>
        <v>0</v>
      </c>
      <c r="D25" s="5"/>
      <c r="E25" s="5"/>
      <c r="F25" s="5"/>
      <c r="G25" s="5"/>
      <c r="H25" s="5">
        <v>5000</v>
      </c>
      <c r="I25" s="5"/>
      <c r="J25" s="5">
        <f t="shared" si="2"/>
        <v>800</v>
      </c>
      <c r="K25" s="5">
        <f t="shared" si="3"/>
        <v>5800</v>
      </c>
      <c r="L25" s="5">
        <f>5800</f>
        <v>5800</v>
      </c>
      <c r="M25" s="5">
        <f>K25-L25</f>
        <v>0</v>
      </c>
    </row>
    <row r="26" spans="1:13" ht="15.75" x14ac:dyDescent="0.25">
      <c r="A26" s="5" t="s">
        <v>57</v>
      </c>
      <c r="B26" s="5"/>
      <c r="C26" s="5">
        <f>'JUNE 21'!M26:M52</f>
        <v>0</v>
      </c>
      <c r="D26" s="5"/>
      <c r="E26" s="5"/>
      <c r="F26" s="5"/>
      <c r="G26" s="5"/>
      <c r="H26" s="5"/>
      <c r="I26" s="5"/>
      <c r="J26" s="5">
        <f t="shared" si="2"/>
        <v>0</v>
      </c>
      <c r="K26" s="5">
        <f t="shared" si="3"/>
        <v>0</v>
      </c>
      <c r="L26" s="5"/>
      <c r="M26" s="5">
        <f t="shared" si="0"/>
        <v>0</v>
      </c>
    </row>
    <row r="27" spans="1:13" ht="15.75" x14ac:dyDescent="0.25">
      <c r="A27" s="5" t="s">
        <v>58</v>
      </c>
      <c r="B27" s="5" t="s">
        <v>71</v>
      </c>
      <c r="C27" s="5">
        <f>'JUNE 21'!M27:M53</f>
        <v>-210</v>
      </c>
      <c r="D27" s="5"/>
      <c r="E27" s="5"/>
      <c r="F27" s="5"/>
      <c r="G27" s="5"/>
      <c r="H27" s="5">
        <v>12000</v>
      </c>
      <c r="I27" s="5">
        <v>600</v>
      </c>
      <c r="J27" s="5">
        <f t="shared" si="2"/>
        <v>1920</v>
      </c>
      <c r="K27" s="5">
        <f t="shared" si="3"/>
        <v>14310</v>
      </c>
      <c r="L27" s="5">
        <v>14520</v>
      </c>
      <c r="M27" s="5">
        <f>K27-L27</f>
        <v>-210</v>
      </c>
    </row>
    <row r="28" spans="1:13" ht="15.75" x14ac:dyDescent="0.25">
      <c r="A28" s="5" t="s">
        <v>59</v>
      </c>
      <c r="B28" s="5"/>
      <c r="C28" s="5">
        <f>'JUNE 21'!M28:M54</f>
        <v>0</v>
      </c>
      <c r="D28" s="5"/>
      <c r="E28" s="5"/>
      <c r="F28" s="5"/>
      <c r="G28" s="5"/>
      <c r="H28" s="5"/>
      <c r="I28" s="5"/>
      <c r="J28" s="5">
        <f t="shared" si="2"/>
        <v>0</v>
      </c>
      <c r="K28" s="5">
        <f t="shared" si="3"/>
        <v>0</v>
      </c>
      <c r="L28" s="5"/>
      <c r="M28" s="5">
        <f>K28-L28</f>
        <v>0</v>
      </c>
    </row>
    <row r="29" spans="1:13" ht="15.75" x14ac:dyDescent="0.25">
      <c r="A29" s="5" t="s">
        <v>60</v>
      </c>
      <c r="B29" s="5" t="s">
        <v>65</v>
      </c>
      <c r="C29" s="5">
        <f>'JUNE 21'!M29:M55</f>
        <v>0</v>
      </c>
      <c r="D29" s="5"/>
      <c r="E29" s="5"/>
      <c r="F29" s="5"/>
      <c r="G29" s="5"/>
      <c r="H29" s="5">
        <v>12000</v>
      </c>
      <c r="I29" s="5">
        <v>600</v>
      </c>
      <c r="J29" s="5">
        <f t="shared" si="2"/>
        <v>1920</v>
      </c>
      <c r="K29" s="5">
        <f t="shared" si="3"/>
        <v>14520</v>
      </c>
      <c r="L29" s="5">
        <f>14520</f>
        <v>14520</v>
      </c>
      <c r="M29" s="5">
        <f t="shared" si="0"/>
        <v>0</v>
      </c>
    </row>
    <row r="30" spans="1:13" ht="15.75" x14ac:dyDescent="0.25">
      <c r="A30" s="5" t="s">
        <v>61</v>
      </c>
      <c r="B30" s="6"/>
      <c r="C30" s="5">
        <f>'JUNE 21'!M30:M56</f>
        <v>0</v>
      </c>
      <c r="D30" s="5"/>
      <c r="E30" s="5"/>
      <c r="F30" s="5"/>
      <c r="G30" s="5"/>
      <c r="H30" s="5"/>
      <c r="I30" s="5"/>
      <c r="J30" s="5">
        <f t="shared" si="2"/>
        <v>0</v>
      </c>
      <c r="K30" s="5">
        <f t="shared" si="3"/>
        <v>0</v>
      </c>
      <c r="L30" s="5"/>
      <c r="M30" s="5">
        <f t="shared" si="0"/>
        <v>0</v>
      </c>
    </row>
    <row r="31" spans="1:13" ht="15.75" x14ac:dyDescent="0.25">
      <c r="A31" s="5" t="s">
        <v>62</v>
      </c>
      <c r="B31" s="7" t="s">
        <v>72</v>
      </c>
      <c r="C31" s="5">
        <f>'JUNE 21'!M31:M57</f>
        <v>20</v>
      </c>
      <c r="D31" s="5"/>
      <c r="E31" s="5"/>
      <c r="F31" s="5"/>
      <c r="G31" s="5"/>
      <c r="H31" s="5">
        <v>12000</v>
      </c>
      <c r="I31" s="5">
        <v>600</v>
      </c>
      <c r="J31" s="5">
        <f t="shared" si="2"/>
        <v>1920</v>
      </c>
      <c r="K31" s="5">
        <f t="shared" si="3"/>
        <v>14540</v>
      </c>
      <c r="L31" s="5">
        <f>14520</f>
        <v>14520</v>
      </c>
      <c r="M31" s="5">
        <f t="shared" si="0"/>
        <v>20</v>
      </c>
    </row>
    <row r="32" spans="1:13" ht="15.75" x14ac:dyDescent="0.25">
      <c r="A32" s="5"/>
      <c r="B32" s="4" t="s">
        <v>14</v>
      </c>
      <c r="C32" s="5">
        <f>SUM(C5:C31)</f>
        <v>3650</v>
      </c>
      <c r="D32" s="5">
        <f t="shared" ref="D32:M32" si="4">SUM(D5:D31)</f>
        <v>0</v>
      </c>
      <c r="E32" s="5">
        <f t="shared" si="4"/>
        <v>0</v>
      </c>
      <c r="F32" s="4">
        <f t="shared" si="4"/>
        <v>0</v>
      </c>
      <c r="G32" s="4">
        <f t="shared" si="4"/>
        <v>0</v>
      </c>
      <c r="H32" s="4">
        <f>SUM(H5:H31)</f>
        <v>133000</v>
      </c>
      <c r="I32" s="4">
        <f t="shared" si="4"/>
        <v>6000</v>
      </c>
      <c r="J32" s="5">
        <f>SUM(J5:J31)</f>
        <v>21280</v>
      </c>
      <c r="K32" s="5">
        <f>SUM(K5:K31)</f>
        <v>163930</v>
      </c>
      <c r="L32" s="4">
        <f>SUM(L5:L31)</f>
        <v>171240</v>
      </c>
      <c r="M32" s="5">
        <f t="shared" si="4"/>
        <v>-7310</v>
      </c>
    </row>
    <row r="33" spans="1:13" ht="15.75" x14ac:dyDescent="0.25">
      <c r="A33" s="1"/>
      <c r="B33" s="1"/>
      <c r="C33" s="5">
        <f>'JANUARY 21'!L33:L59</f>
        <v>0</v>
      </c>
      <c r="D33" s="10"/>
      <c r="E33" s="10"/>
      <c r="F33" s="11" t="s">
        <v>15</v>
      </c>
      <c r="G33" s="11"/>
      <c r="H33" s="12"/>
      <c r="I33" s="12"/>
      <c r="J33" s="12"/>
      <c r="K33" s="13"/>
      <c r="L33" s="14"/>
      <c r="M33" s="13"/>
    </row>
    <row r="34" spans="1:13" ht="15.75" x14ac:dyDescent="0.25">
      <c r="A34" s="1"/>
      <c r="B34" s="2" t="s">
        <v>16</v>
      </c>
      <c r="C34" s="2"/>
      <c r="D34" s="2"/>
      <c r="E34" s="2"/>
      <c r="F34" s="2"/>
      <c r="G34" s="2"/>
      <c r="H34" s="15"/>
      <c r="I34" s="12"/>
      <c r="J34" s="12"/>
      <c r="K34" s="2" t="s">
        <v>17</v>
      </c>
      <c r="L34" s="1"/>
      <c r="M34" s="1"/>
    </row>
    <row r="35" spans="1:13" ht="15.75" x14ac:dyDescent="0.25">
      <c r="A35" s="1"/>
      <c r="B35" s="4" t="s">
        <v>18</v>
      </c>
      <c r="C35" s="4" t="s">
        <v>19</v>
      </c>
      <c r="D35" s="4"/>
      <c r="E35" s="4" t="s">
        <v>20</v>
      </c>
      <c r="F35" s="4" t="s">
        <v>21</v>
      </c>
      <c r="G35" s="4" t="s">
        <v>18</v>
      </c>
      <c r="H35" s="4" t="s">
        <v>19</v>
      </c>
      <c r="I35" s="4"/>
      <c r="J35" s="4"/>
      <c r="K35" s="4" t="s">
        <v>20</v>
      </c>
      <c r="L35" s="4" t="s">
        <v>13</v>
      </c>
      <c r="M35" s="1"/>
    </row>
    <row r="36" spans="1:13" ht="15.75" x14ac:dyDescent="0.25">
      <c r="A36" s="1"/>
      <c r="B36" s="5" t="s">
        <v>109</v>
      </c>
      <c r="C36" s="16">
        <f>H32</f>
        <v>133000</v>
      </c>
      <c r="D36" s="16"/>
      <c r="E36" s="5"/>
      <c r="F36" s="5"/>
      <c r="G36" s="5" t="s">
        <v>109</v>
      </c>
      <c r="H36" s="16">
        <f>L32</f>
        <v>171240</v>
      </c>
      <c r="I36" s="16"/>
      <c r="J36" s="16"/>
      <c r="K36" s="5"/>
      <c r="L36" s="5"/>
      <c r="M36" s="1"/>
    </row>
    <row r="37" spans="1:13" ht="15.75" x14ac:dyDescent="0.25">
      <c r="A37" s="1"/>
      <c r="B37" s="5" t="s">
        <v>9</v>
      </c>
      <c r="C37" s="16">
        <f>I32</f>
        <v>6000</v>
      </c>
      <c r="D37" s="16"/>
      <c r="E37" s="5"/>
      <c r="F37" s="5"/>
      <c r="G37" s="5"/>
      <c r="H37" s="16"/>
      <c r="I37" s="16"/>
      <c r="J37" s="16"/>
      <c r="K37" s="5"/>
      <c r="L37" s="5"/>
      <c r="M37" s="1"/>
    </row>
    <row r="38" spans="1:13" ht="15.75" x14ac:dyDescent="0.25">
      <c r="A38" s="1"/>
      <c r="B38" s="5" t="s">
        <v>10</v>
      </c>
      <c r="C38" s="16">
        <f>J32</f>
        <v>21280</v>
      </c>
      <c r="D38" s="16"/>
      <c r="E38" s="5"/>
      <c r="F38" s="5"/>
      <c r="G38" s="5" t="s">
        <v>77</v>
      </c>
      <c r="H38" s="16">
        <f>'JUNE 21'!L50</f>
        <v>0</v>
      </c>
      <c r="I38" s="16"/>
      <c r="J38" s="16"/>
      <c r="K38" s="5"/>
      <c r="L38" s="5"/>
      <c r="M38" s="1"/>
    </row>
    <row r="39" spans="1:13" ht="15.75" x14ac:dyDescent="0.25">
      <c r="A39" s="1"/>
      <c r="B39" s="17" t="s">
        <v>5</v>
      </c>
      <c r="C39" s="5">
        <f>E32</f>
        <v>0</v>
      </c>
      <c r="D39" s="5"/>
      <c r="E39" s="5"/>
      <c r="F39" s="5"/>
      <c r="G39" s="17"/>
      <c r="H39" s="5"/>
      <c r="I39" s="5"/>
      <c r="J39" s="5"/>
      <c r="K39" s="5"/>
      <c r="L39" s="5"/>
      <c r="M39" s="1"/>
    </row>
    <row r="40" spans="1:13" ht="15.75" x14ac:dyDescent="0.25">
      <c r="A40" s="1"/>
      <c r="B40" s="17" t="s">
        <v>6</v>
      </c>
      <c r="C40" s="5">
        <f>F32</f>
        <v>0</v>
      </c>
      <c r="D40" s="5"/>
      <c r="E40" s="5"/>
      <c r="F40" s="5"/>
      <c r="G40" s="17"/>
      <c r="H40" s="5"/>
      <c r="I40" s="5"/>
      <c r="J40" s="5"/>
      <c r="K40" s="5"/>
      <c r="L40" s="5"/>
      <c r="M40" s="1"/>
    </row>
    <row r="41" spans="1:13" ht="15.75" x14ac:dyDescent="0.25">
      <c r="A41" s="1"/>
      <c r="B41" s="17" t="s">
        <v>22</v>
      </c>
      <c r="C41" s="5">
        <f>G32</f>
        <v>0</v>
      </c>
      <c r="D41" s="5"/>
      <c r="E41" s="5"/>
      <c r="F41" s="5"/>
      <c r="G41" s="17"/>
      <c r="H41" s="5"/>
      <c r="I41" s="5"/>
      <c r="J41" s="5"/>
      <c r="K41" s="5"/>
      <c r="L41" s="5"/>
      <c r="M41" s="1"/>
    </row>
    <row r="42" spans="1:13" ht="15.75" x14ac:dyDescent="0.25">
      <c r="A42" s="1"/>
      <c r="B42" s="17" t="s">
        <v>4</v>
      </c>
      <c r="C42" s="5">
        <f>D32</f>
        <v>0</v>
      </c>
      <c r="D42" s="5"/>
      <c r="E42" s="5"/>
      <c r="F42" s="5"/>
      <c r="G42" s="17"/>
      <c r="H42" s="5"/>
      <c r="I42" s="5"/>
      <c r="J42" s="5"/>
      <c r="K42" s="5"/>
      <c r="L42" s="5"/>
      <c r="M42" s="1"/>
    </row>
    <row r="43" spans="1:13" ht="15.75" x14ac:dyDescent="0.25">
      <c r="A43" s="1"/>
      <c r="B43" s="17" t="s">
        <v>77</v>
      </c>
      <c r="C43" s="16">
        <f>'JUNE 21'!F50</f>
        <v>24730</v>
      </c>
      <c r="D43" s="5"/>
      <c r="E43" s="5"/>
      <c r="F43" s="5"/>
      <c r="G43" s="17"/>
      <c r="H43" s="16"/>
      <c r="I43" s="5"/>
      <c r="J43" s="5"/>
      <c r="K43" s="5"/>
      <c r="L43" s="5"/>
      <c r="M43" s="1"/>
    </row>
    <row r="44" spans="1:13" ht="15.75" x14ac:dyDescent="0.25">
      <c r="A44" s="1"/>
      <c r="B44" s="17" t="s">
        <v>23</v>
      </c>
      <c r="C44" s="5">
        <v>6650</v>
      </c>
      <c r="D44" s="5"/>
      <c r="E44" s="5"/>
      <c r="F44" s="5"/>
      <c r="G44" s="17" t="s">
        <v>23</v>
      </c>
      <c r="H44" s="5">
        <v>6650</v>
      </c>
      <c r="I44" s="5"/>
      <c r="J44" s="5"/>
      <c r="K44" s="5"/>
      <c r="L44" s="5"/>
      <c r="M44" s="1"/>
    </row>
    <row r="45" spans="1:13" ht="15.75" x14ac:dyDescent="0.25">
      <c r="A45" s="1"/>
      <c r="B45" s="5" t="s">
        <v>24</v>
      </c>
      <c r="C45" s="18">
        <v>0.05</v>
      </c>
      <c r="D45" s="18"/>
      <c r="E45" s="16">
        <f>C45*C36</f>
        <v>6650</v>
      </c>
      <c r="F45" s="5"/>
      <c r="G45" s="5" t="s">
        <v>24</v>
      </c>
      <c r="H45" s="18">
        <v>0.05</v>
      </c>
      <c r="I45" s="18"/>
      <c r="J45" s="18"/>
      <c r="K45" s="16">
        <f>H45*C36</f>
        <v>6650</v>
      </c>
      <c r="L45" s="16"/>
      <c r="M45" s="1"/>
    </row>
    <row r="46" spans="1:13" ht="15.75" x14ac:dyDescent="0.25">
      <c r="A46" s="1"/>
      <c r="B46" s="19" t="s">
        <v>25</v>
      </c>
      <c r="C46" s="4" t="s">
        <v>26</v>
      </c>
      <c r="D46" s="4"/>
      <c r="E46" s="4"/>
      <c r="F46" s="4"/>
      <c r="G46" s="19" t="s">
        <v>25</v>
      </c>
      <c r="H46" s="20"/>
      <c r="I46" s="20"/>
      <c r="J46" s="20"/>
      <c r="K46" s="4"/>
      <c r="L46" s="4"/>
      <c r="M46" s="1"/>
    </row>
    <row r="47" spans="1:13" ht="15.75" x14ac:dyDescent="0.25">
      <c r="A47" s="1"/>
      <c r="B47" s="7" t="s">
        <v>76</v>
      </c>
      <c r="C47" s="18"/>
      <c r="D47" s="18"/>
      <c r="E47" s="5">
        <f>L32</f>
        <v>171240</v>
      </c>
      <c r="F47" s="5"/>
      <c r="G47" s="7" t="s">
        <v>76</v>
      </c>
      <c r="H47" s="18"/>
      <c r="I47" s="18"/>
      <c r="J47" s="5"/>
      <c r="K47" s="5">
        <f>L32</f>
        <v>171240</v>
      </c>
      <c r="L47" s="5"/>
      <c r="M47" s="1"/>
    </row>
    <row r="48" spans="1:13" ht="15.75" x14ac:dyDescent="0.25">
      <c r="A48" s="1"/>
      <c r="B48" s="22"/>
      <c r="C48" s="5"/>
      <c r="D48" s="5"/>
      <c r="E48" s="5"/>
      <c r="F48" s="21"/>
      <c r="G48" s="22"/>
      <c r="H48" s="5"/>
      <c r="I48" s="5"/>
      <c r="J48" s="5"/>
      <c r="K48" s="5"/>
      <c r="L48" s="5"/>
      <c r="M48" s="1"/>
    </row>
    <row r="49" spans="1:13" ht="15.75" x14ac:dyDescent="0.25">
      <c r="A49" s="1"/>
      <c r="B49" s="5"/>
      <c r="C49" s="18"/>
      <c r="D49" s="18"/>
      <c r="E49" s="5"/>
      <c r="F49" s="5"/>
      <c r="G49" s="5"/>
      <c r="H49" s="18"/>
      <c r="I49" s="18"/>
      <c r="J49" s="18"/>
      <c r="K49" s="5"/>
      <c r="L49" s="5"/>
      <c r="M49" s="1"/>
    </row>
    <row r="50" spans="1:13" ht="15.75" x14ac:dyDescent="0.25">
      <c r="A50" s="1"/>
      <c r="B50" s="24" t="s">
        <v>27</v>
      </c>
      <c r="C50" s="20">
        <f>C36+C37+C38+C39+C40+C41+C42+C44+C43</f>
        <v>191660</v>
      </c>
      <c r="D50" s="20"/>
      <c r="E50" s="25">
        <f>SUM(E45:E49)</f>
        <v>177890</v>
      </c>
      <c r="F50" s="20">
        <f>C50-E50</f>
        <v>13770</v>
      </c>
      <c r="G50" s="24" t="s">
        <v>27</v>
      </c>
      <c r="H50" s="20">
        <f>H36+H38+H44</f>
        <v>177890</v>
      </c>
      <c r="I50" s="20"/>
      <c r="J50" s="20"/>
      <c r="K50" s="20">
        <f>SUM(K45:K49)</f>
        <v>177890</v>
      </c>
      <c r="L50" s="20">
        <f>H50-K50</f>
        <v>0</v>
      </c>
      <c r="M50" s="1"/>
    </row>
    <row r="51" spans="1:13" ht="15.75" x14ac:dyDescent="0.25">
      <c r="A51" s="1"/>
      <c r="B51" s="1" t="s">
        <v>28</v>
      </c>
      <c r="C51" s="1"/>
      <c r="D51" s="1"/>
      <c r="E51" s="1"/>
      <c r="F51" s="1" t="s">
        <v>29</v>
      </c>
      <c r="G51" s="1"/>
      <c r="H51" s="1"/>
      <c r="I51" s="1"/>
      <c r="J51" s="1"/>
      <c r="K51" s="23">
        <f>K50-K45</f>
        <v>171240</v>
      </c>
      <c r="L51" s="1" t="s">
        <v>30</v>
      </c>
      <c r="M51" s="1"/>
    </row>
    <row r="52" spans="1:13" ht="15.75" x14ac:dyDescent="0.25">
      <c r="A52" s="1"/>
      <c r="B52" s="1" t="s">
        <v>31</v>
      </c>
      <c r="C52" s="1"/>
      <c r="D52" s="1"/>
      <c r="E52" s="1"/>
      <c r="F52" s="1" t="s">
        <v>32</v>
      </c>
      <c r="G52" s="1"/>
      <c r="H52" s="23"/>
      <c r="I52" s="1"/>
      <c r="J52" s="1"/>
      <c r="K52" s="23"/>
      <c r="L52" s="1" t="s">
        <v>33</v>
      </c>
      <c r="M52" s="1"/>
    </row>
    <row r="53" spans="1:13" ht="15.75" x14ac:dyDescent="0.25">
      <c r="A53" s="1"/>
      <c r="B53" s="1"/>
      <c r="C53" s="1"/>
      <c r="D53" s="23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>
        <v>0</v>
      </c>
      <c r="L54" s="1"/>
      <c r="M54" s="1"/>
    </row>
    <row r="55" spans="1:13" ht="15.75" x14ac:dyDescent="0.25">
      <c r="A55" s="1"/>
      <c r="B55" s="1"/>
      <c r="C55" s="1"/>
      <c r="D55" s="1"/>
      <c r="E55" s="1"/>
      <c r="F55" s="2"/>
      <c r="G55" s="2"/>
      <c r="H55" s="2"/>
      <c r="I55" s="2"/>
      <c r="J55" s="2"/>
      <c r="K55" s="2"/>
      <c r="L55" s="2"/>
      <c r="M55" s="2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25" workbookViewId="0">
      <selection activeCell="B26" sqref="B26"/>
    </sheetView>
  </sheetViews>
  <sheetFormatPr defaultRowHeight="15" x14ac:dyDescent="0.25"/>
  <cols>
    <col min="2" max="2" width="24.85546875" customWidth="1"/>
  </cols>
  <sheetData>
    <row r="1" spans="1:13" ht="15.75" x14ac:dyDescent="0.25">
      <c r="A1" s="1"/>
      <c r="C1" s="1"/>
      <c r="D1" s="1"/>
      <c r="E1" s="1"/>
      <c r="F1" s="2" t="s">
        <v>35</v>
      </c>
      <c r="G1" s="2"/>
      <c r="H1" s="2"/>
      <c r="I1" s="2"/>
      <c r="J1" s="2"/>
      <c r="K1" s="2"/>
      <c r="L1" s="2"/>
      <c r="M1" s="1"/>
    </row>
    <row r="2" spans="1:13" ht="15.75" x14ac:dyDescent="0.25">
      <c r="A2" s="1"/>
      <c r="D2" s="1"/>
      <c r="E2" s="1"/>
      <c r="F2" s="2" t="s">
        <v>0</v>
      </c>
      <c r="G2" s="2"/>
      <c r="H2" s="2"/>
      <c r="I2" s="2"/>
      <c r="J2" s="2"/>
      <c r="K2" s="2"/>
      <c r="L2" s="2"/>
      <c r="M2" s="1"/>
    </row>
    <row r="3" spans="1:13" ht="15.75" x14ac:dyDescent="0.25">
      <c r="A3" s="1"/>
      <c r="B3" s="1"/>
      <c r="D3" s="1"/>
      <c r="E3" s="1"/>
      <c r="F3" s="2" t="s">
        <v>111</v>
      </c>
      <c r="G3" s="2"/>
      <c r="H3" s="2"/>
      <c r="I3" s="2"/>
      <c r="J3" s="2"/>
      <c r="K3" s="3"/>
      <c r="L3" s="2"/>
      <c r="M3" s="1"/>
    </row>
    <row r="4" spans="1:13" ht="15.75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93</v>
      </c>
      <c r="K4" s="4" t="s">
        <v>11</v>
      </c>
      <c r="L4" s="4" t="s">
        <v>12</v>
      </c>
      <c r="M4" s="4" t="s">
        <v>13</v>
      </c>
    </row>
    <row r="5" spans="1:13" ht="15.75" x14ac:dyDescent="0.25">
      <c r="A5" s="5" t="s">
        <v>36</v>
      </c>
      <c r="B5" s="5"/>
      <c r="C5" s="5">
        <f>'JULY 21'!M5:M31</f>
        <v>0</v>
      </c>
      <c r="D5" s="5"/>
      <c r="E5" s="5"/>
      <c r="F5" s="5"/>
      <c r="G5" s="5"/>
      <c r="H5" s="5"/>
      <c r="I5" s="5"/>
      <c r="J5" s="5">
        <f>14%*H5</f>
        <v>0</v>
      </c>
      <c r="K5" s="5">
        <f>C5+D5+E5+F5+G5+H5+I5+J5</f>
        <v>0</v>
      </c>
      <c r="L5" s="5"/>
      <c r="M5" s="5">
        <f t="shared" ref="M5:M31" si="0">K5-L5</f>
        <v>0</v>
      </c>
    </row>
    <row r="6" spans="1:13" ht="15.75" x14ac:dyDescent="0.25">
      <c r="A6" s="5" t="s">
        <v>37</v>
      </c>
      <c r="B6" s="5" t="s">
        <v>63</v>
      </c>
      <c r="C6" s="5">
        <f>'JULY 21'!M6:M32</f>
        <v>0</v>
      </c>
      <c r="D6" s="5"/>
      <c r="E6" s="5"/>
      <c r="F6" s="5"/>
      <c r="G6" s="5"/>
      <c r="H6" s="5">
        <v>10000</v>
      </c>
      <c r="I6" s="5">
        <v>600</v>
      </c>
      <c r="J6" s="5">
        <v>1600</v>
      </c>
      <c r="K6" s="5">
        <f t="shared" ref="K6:K20" si="1">C6+D6+E6+F6+G6+H6+I6+J6</f>
        <v>12200</v>
      </c>
      <c r="L6" s="5">
        <f>12200</f>
        <v>12200</v>
      </c>
      <c r="M6" s="5">
        <f t="shared" si="0"/>
        <v>0</v>
      </c>
    </row>
    <row r="7" spans="1:13" ht="15.75" x14ac:dyDescent="0.25">
      <c r="A7" s="5" t="s">
        <v>38</v>
      </c>
      <c r="B7" s="5"/>
      <c r="C7" s="5">
        <f>'JULY 21'!M7:M33</f>
        <v>0</v>
      </c>
      <c r="D7" s="5"/>
      <c r="E7" s="5"/>
      <c r="F7" s="5"/>
      <c r="G7" s="5"/>
      <c r="H7" s="5"/>
      <c r="I7" s="5"/>
      <c r="J7" s="5">
        <f>14%*H7</f>
        <v>0</v>
      </c>
      <c r="K7" s="5">
        <f t="shared" si="1"/>
        <v>0</v>
      </c>
      <c r="L7" s="5"/>
      <c r="M7" s="5">
        <f t="shared" si="0"/>
        <v>0</v>
      </c>
    </row>
    <row r="8" spans="1:13" ht="15.75" x14ac:dyDescent="0.25">
      <c r="A8" s="5" t="s">
        <v>39</v>
      </c>
      <c r="B8" s="7" t="s">
        <v>84</v>
      </c>
      <c r="C8" s="5">
        <f>'JULY 21'!M8:M34</f>
        <v>4560</v>
      </c>
      <c r="D8" s="7"/>
      <c r="E8" s="7"/>
      <c r="F8" s="7"/>
      <c r="G8" s="7"/>
      <c r="H8" s="7">
        <v>10000</v>
      </c>
      <c r="I8" s="7"/>
      <c r="J8" s="7">
        <v>1600</v>
      </c>
      <c r="K8" s="7">
        <f t="shared" si="1"/>
        <v>16160</v>
      </c>
      <c r="L8" s="7">
        <f>10560</f>
        <v>10560</v>
      </c>
      <c r="M8" s="5">
        <f t="shared" si="0"/>
        <v>5600</v>
      </c>
    </row>
    <row r="9" spans="1:13" ht="15.75" x14ac:dyDescent="0.25">
      <c r="A9" s="5" t="s">
        <v>40</v>
      </c>
      <c r="B9" s="5"/>
      <c r="C9" s="5">
        <f>'JULY 21'!M9:M35</f>
        <v>0</v>
      </c>
      <c r="D9" s="5"/>
      <c r="E9" s="5"/>
      <c r="F9" s="5"/>
      <c r="G9" s="5"/>
      <c r="H9" s="5"/>
      <c r="I9" s="5"/>
      <c r="J9" s="5"/>
      <c r="K9" s="5">
        <f>C9+D9+E9+F9+G9+H9+I9+J9</f>
        <v>0</v>
      </c>
      <c r="L9" s="5"/>
      <c r="M9" s="5">
        <f t="shared" si="0"/>
        <v>0</v>
      </c>
    </row>
    <row r="10" spans="1:13" ht="15.75" x14ac:dyDescent="0.25">
      <c r="A10" s="5" t="s">
        <v>41</v>
      </c>
      <c r="B10" s="7" t="s">
        <v>64</v>
      </c>
      <c r="C10" s="5">
        <f>'JULY 21'!M10:M36</f>
        <v>0</v>
      </c>
      <c r="D10" s="5"/>
      <c r="E10" s="5"/>
      <c r="F10" s="5"/>
      <c r="G10" s="5"/>
      <c r="H10" s="5">
        <v>6000</v>
      </c>
      <c r="I10" s="5">
        <v>600</v>
      </c>
      <c r="J10" s="5">
        <f>16%*H10</f>
        <v>960</v>
      </c>
      <c r="K10" s="5">
        <f t="shared" si="1"/>
        <v>7560</v>
      </c>
      <c r="L10" s="5">
        <f>7560</f>
        <v>7560</v>
      </c>
      <c r="M10" s="5">
        <f t="shared" si="0"/>
        <v>0</v>
      </c>
    </row>
    <row r="11" spans="1:13" ht="15.75" x14ac:dyDescent="0.25">
      <c r="A11" s="5" t="s">
        <v>42</v>
      </c>
      <c r="B11" s="5"/>
      <c r="C11" s="5">
        <f>'JULY 21'!M11:M37</f>
        <v>0</v>
      </c>
      <c r="D11" s="5"/>
      <c r="E11" s="5"/>
      <c r="F11" s="5"/>
      <c r="G11" s="5"/>
      <c r="H11" s="5"/>
      <c r="I11" s="5"/>
      <c r="J11" s="5">
        <f t="shared" ref="J11:J31" si="2">16%*H11</f>
        <v>0</v>
      </c>
      <c r="K11" s="5">
        <f t="shared" si="1"/>
        <v>0</v>
      </c>
      <c r="L11" s="5"/>
      <c r="M11" s="5">
        <f t="shared" si="0"/>
        <v>0</v>
      </c>
    </row>
    <row r="12" spans="1:13" ht="15.75" x14ac:dyDescent="0.25">
      <c r="A12" s="5" t="s">
        <v>43</v>
      </c>
      <c r="B12" s="6" t="s">
        <v>33</v>
      </c>
      <c r="C12" s="5">
        <f>'JULY 21'!M12:M38</f>
        <v>0</v>
      </c>
      <c r="D12" s="5"/>
      <c r="E12" s="5"/>
      <c r="F12" s="5"/>
      <c r="G12" s="5"/>
      <c r="H12" s="5"/>
      <c r="I12" s="5"/>
      <c r="J12" s="5">
        <f t="shared" si="2"/>
        <v>0</v>
      </c>
      <c r="K12" s="5">
        <f t="shared" si="1"/>
        <v>0</v>
      </c>
      <c r="L12" s="5"/>
      <c r="M12" s="5">
        <f t="shared" si="0"/>
        <v>0</v>
      </c>
    </row>
    <row r="13" spans="1:13" ht="15.75" x14ac:dyDescent="0.25">
      <c r="A13" s="5" t="s">
        <v>44</v>
      </c>
      <c r="B13" s="8" t="s">
        <v>74</v>
      </c>
      <c r="C13" s="5">
        <f>'JULY 21'!M13:M39</f>
        <v>0</v>
      </c>
      <c r="D13" s="5"/>
      <c r="E13" s="5"/>
      <c r="F13" s="5"/>
      <c r="G13" s="5"/>
      <c r="H13" s="5">
        <v>12000</v>
      </c>
      <c r="I13" s="5">
        <v>600</v>
      </c>
      <c r="J13" s="5">
        <f t="shared" si="2"/>
        <v>1920</v>
      </c>
      <c r="K13" s="5">
        <f t="shared" si="1"/>
        <v>14520</v>
      </c>
      <c r="L13" s="5">
        <f>14520</f>
        <v>14520</v>
      </c>
      <c r="M13" s="5">
        <f t="shared" si="0"/>
        <v>0</v>
      </c>
    </row>
    <row r="14" spans="1:13" ht="15.75" x14ac:dyDescent="0.25">
      <c r="A14" s="5" t="s">
        <v>45</v>
      </c>
      <c r="B14" s="5" t="s">
        <v>105</v>
      </c>
      <c r="C14" s="5">
        <f>'JULY 21'!M14:M40</f>
        <v>0</v>
      </c>
      <c r="D14" s="5"/>
      <c r="E14" s="5"/>
      <c r="F14" s="5"/>
      <c r="G14" s="5"/>
      <c r="H14" s="5">
        <v>12000</v>
      </c>
      <c r="I14" s="5">
        <v>600</v>
      </c>
      <c r="J14" s="5">
        <f t="shared" si="2"/>
        <v>1920</v>
      </c>
      <c r="K14" s="5">
        <f t="shared" si="1"/>
        <v>14520</v>
      </c>
      <c r="L14" s="5">
        <f>14520</f>
        <v>14520</v>
      </c>
      <c r="M14" s="5">
        <f t="shared" si="0"/>
        <v>0</v>
      </c>
    </row>
    <row r="15" spans="1:13" ht="15.75" x14ac:dyDescent="0.25">
      <c r="A15" s="7" t="s">
        <v>46</v>
      </c>
      <c r="B15" s="5" t="s">
        <v>75</v>
      </c>
      <c r="C15" s="5">
        <f>'JULY 21'!M15:M41</f>
        <v>-240</v>
      </c>
      <c r="D15" s="5"/>
      <c r="E15" s="5"/>
      <c r="F15" s="5"/>
      <c r="G15" s="5"/>
      <c r="H15" s="5">
        <v>12000</v>
      </c>
      <c r="I15" s="5">
        <v>600</v>
      </c>
      <c r="J15" s="5">
        <f t="shared" si="2"/>
        <v>1920</v>
      </c>
      <c r="K15" s="5">
        <f t="shared" si="1"/>
        <v>14280</v>
      </c>
      <c r="L15" s="5">
        <v>14520</v>
      </c>
      <c r="M15" s="5">
        <f t="shared" si="0"/>
        <v>-240</v>
      </c>
    </row>
    <row r="16" spans="1:13" ht="15.75" x14ac:dyDescent="0.25">
      <c r="A16" s="5" t="s">
        <v>47</v>
      </c>
      <c r="B16" s="5" t="s">
        <v>102</v>
      </c>
      <c r="C16" s="5">
        <f>'JULY 21'!M16:M42</f>
        <v>-14520</v>
      </c>
      <c r="D16" s="5"/>
      <c r="E16" s="5"/>
      <c r="F16" s="5"/>
      <c r="G16" s="5"/>
      <c r="H16" s="5">
        <v>12000</v>
      </c>
      <c r="I16" s="5">
        <v>600</v>
      </c>
      <c r="J16" s="5">
        <f>16%*H16</f>
        <v>1920</v>
      </c>
      <c r="K16" s="5">
        <f t="shared" si="1"/>
        <v>0</v>
      </c>
      <c r="L16" s="5"/>
      <c r="M16" s="5">
        <f t="shared" si="0"/>
        <v>0</v>
      </c>
    </row>
    <row r="17" spans="1:13" ht="15.75" x14ac:dyDescent="0.25">
      <c r="A17" s="5" t="s">
        <v>48</v>
      </c>
      <c r="B17" s="6" t="s">
        <v>107</v>
      </c>
      <c r="C17" s="5">
        <f>'JULY 21'!M17:M43</f>
        <v>0</v>
      </c>
      <c r="D17" s="5"/>
      <c r="E17" s="5"/>
      <c r="F17" s="5"/>
      <c r="G17" s="5"/>
      <c r="H17" s="5">
        <v>12000</v>
      </c>
      <c r="I17" s="5">
        <v>600</v>
      </c>
      <c r="J17" s="5">
        <f t="shared" si="2"/>
        <v>1920</v>
      </c>
      <c r="K17" s="5">
        <f t="shared" si="1"/>
        <v>14520</v>
      </c>
      <c r="L17" s="5">
        <f>14520</f>
        <v>14520</v>
      </c>
      <c r="M17" s="5">
        <f>K17-L17</f>
        <v>0</v>
      </c>
    </row>
    <row r="18" spans="1:13" ht="15.75" x14ac:dyDescent="0.25">
      <c r="A18" s="5" t="s">
        <v>49</v>
      </c>
      <c r="B18" s="7" t="s">
        <v>85</v>
      </c>
      <c r="C18" s="5">
        <f>'JULY 21'!M18:M44</f>
        <v>3080</v>
      </c>
      <c r="D18" s="7"/>
      <c r="E18" s="7"/>
      <c r="F18" s="7"/>
      <c r="G18" s="7"/>
      <c r="H18" s="7">
        <v>12000</v>
      </c>
      <c r="I18" s="7">
        <v>600</v>
      </c>
      <c r="J18" s="5">
        <f t="shared" si="2"/>
        <v>1920</v>
      </c>
      <c r="K18" s="7">
        <f t="shared" si="1"/>
        <v>17600</v>
      </c>
      <c r="L18" s="7">
        <v>14520</v>
      </c>
      <c r="M18" s="5">
        <f t="shared" si="0"/>
        <v>3080</v>
      </c>
    </row>
    <row r="19" spans="1:13" ht="15.75" x14ac:dyDescent="0.25">
      <c r="A19" s="5" t="s">
        <v>50</v>
      </c>
      <c r="B19" s="9"/>
      <c r="C19" s="5">
        <f>'JULY 21'!M19:M45</f>
        <v>0</v>
      </c>
      <c r="D19" s="5"/>
      <c r="E19" s="5"/>
      <c r="F19" s="5"/>
      <c r="G19" s="5"/>
      <c r="H19" s="5"/>
      <c r="I19" s="5"/>
      <c r="J19" s="5">
        <f t="shared" si="2"/>
        <v>0</v>
      </c>
      <c r="K19" s="5">
        <f t="shared" si="1"/>
        <v>0</v>
      </c>
      <c r="L19" s="5"/>
      <c r="M19" s="5">
        <f t="shared" si="0"/>
        <v>0</v>
      </c>
    </row>
    <row r="20" spans="1:13" ht="15.75" x14ac:dyDescent="0.25">
      <c r="A20" s="5" t="s">
        <v>51</v>
      </c>
      <c r="B20" s="5"/>
      <c r="C20" s="5">
        <f>'JULY 21'!M20:M46</f>
        <v>0</v>
      </c>
      <c r="D20" s="5"/>
      <c r="E20" s="5"/>
      <c r="F20" s="5"/>
      <c r="G20" s="5"/>
      <c r="H20" s="5"/>
      <c r="I20" s="5"/>
      <c r="J20" s="5">
        <f t="shared" si="2"/>
        <v>0</v>
      </c>
      <c r="K20" s="5">
        <f t="shared" si="1"/>
        <v>0</v>
      </c>
      <c r="L20" s="5"/>
      <c r="M20" s="5">
        <f t="shared" si="0"/>
        <v>0</v>
      </c>
    </row>
    <row r="21" spans="1:13" ht="15.75" x14ac:dyDescent="0.25">
      <c r="A21" s="5" t="s">
        <v>52</v>
      </c>
      <c r="B21" s="5" t="s">
        <v>72</v>
      </c>
      <c r="C21" s="5">
        <f>'JULY 21'!M21:M47</f>
        <v>0</v>
      </c>
      <c r="D21" s="5"/>
      <c r="E21" s="5"/>
      <c r="F21" s="5"/>
      <c r="G21" s="5"/>
      <c r="H21" s="5">
        <v>6000</v>
      </c>
      <c r="I21" s="5"/>
      <c r="J21" s="5">
        <f t="shared" si="2"/>
        <v>960</v>
      </c>
      <c r="K21" s="5">
        <f>C21+D21+E21+F21+G21+H21+I21+J21</f>
        <v>6960</v>
      </c>
      <c r="L21" s="5">
        <f>6960</f>
        <v>6960</v>
      </c>
      <c r="M21" s="5">
        <f t="shared" si="0"/>
        <v>0</v>
      </c>
    </row>
    <row r="22" spans="1:13" ht="15.75" x14ac:dyDescent="0.25">
      <c r="A22" s="5" t="s">
        <v>53</v>
      </c>
      <c r="B22" s="5"/>
      <c r="C22" s="5">
        <f>'JULY 21'!M22:M48</f>
        <v>0</v>
      </c>
      <c r="D22" s="5"/>
      <c r="E22" s="5"/>
      <c r="F22" s="5"/>
      <c r="G22" s="5"/>
      <c r="H22" s="5"/>
      <c r="I22" s="5"/>
      <c r="J22" s="5">
        <f t="shared" si="2"/>
        <v>0</v>
      </c>
      <c r="K22" s="5">
        <f t="shared" ref="K22:K31" si="3">C22+D22+E22+F22+G22+H22+I22+J22</f>
        <v>0</v>
      </c>
      <c r="L22" s="5"/>
      <c r="M22" s="5">
        <f t="shared" si="0"/>
        <v>0</v>
      </c>
    </row>
    <row r="23" spans="1:13" ht="15.75" x14ac:dyDescent="0.25">
      <c r="A23" s="5" t="s">
        <v>54</v>
      </c>
      <c r="B23" s="5"/>
      <c r="C23" s="5">
        <f>'JULY 21'!M23:M49</f>
        <v>0</v>
      </c>
      <c r="D23" s="5"/>
      <c r="E23" s="5"/>
      <c r="F23" s="5"/>
      <c r="G23" s="5"/>
      <c r="H23" s="5"/>
      <c r="I23" s="5"/>
      <c r="J23" s="5">
        <f t="shared" si="2"/>
        <v>0</v>
      </c>
      <c r="K23" s="5">
        <f t="shared" si="3"/>
        <v>0</v>
      </c>
      <c r="L23" s="5"/>
      <c r="M23" s="5">
        <f t="shared" si="0"/>
        <v>0</v>
      </c>
    </row>
    <row r="24" spans="1:13" ht="15.75" x14ac:dyDescent="0.25">
      <c r="A24" s="5" t="s">
        <v>55</v>
      </c>
      <c r="B24" s="5"/>
      <c r="C24" s="5">
        <f>'JULY 21'!M24:M50</f>
        <v>0</v>
      </c>
      <c r="D24" s="5"/>
      <c r="E24" s="5"/>
      <c r="F24" s="5"/>
      <c r="G24" s="5"/>
      <c r="H24" s="5"/>
      <c r="I24" s="5"/>
      <c r="J24" s="5">
        <f t="shared" si="2"/>
        <v>0</v>
      </c>
      <c r="K24" s="5">
        <f t="shared" si="3"/>
        <v>0</v>
      </c>
      <c r="L24" s="5"/>
      <c r="M24" s="5">
        <f t="shared" si="0"/>
        <v>0</v>
      </c>
    </row>
    <row r="25" spans="1:13" ht="15.75" x14ac:dyDescent="0.25">
      <c r="A25" s="5" t="s">
        <v>56</v>
      </c>
      <c r="B25" s="5" t="s">
        <v>72</v>
      </c>
      <c r="C25" s="5">
        <f>'JULY 21'!M25:M51</f>
        <v>0</v>
      </c>
      <c r="D25" s="5"/>
      <c r="E25" s="5"/>
      <c r="F25" s="5"/>
      <c r="G25" s="5"/>
      <c r="H25" s="5">
        <v>5000</v>
      </c>
      <c r="I25" s="5"/>
      <c r="J25" s="5">
        <f t="shared" si="2"/>
        <v>800</v>
      </c>
      <c r="K25" s="5">
        <f t="shared" si="3"/>
        <v>5800</v>
      </c>
      <c r="L25" s="5">
        <f>5800</f>
        <v>5800</v>
      </c>
      <c r="M25" s="5">
        <f>K25-L25</f>
        <v>0</v>
      </c>
    </row>
    <row r="26" spans="1:13" ht="15.75" x14ac:dyDescent="0.25">
      <c r="A26" s="5" t="s">
        <v>57</v>
      </c>
      <c r="B26" s="5"/>
      <c r="C26" s="5">
        <f>'JULY 21'!M26:M52</f>
        <v>0</v>
      </c>
      <c r="D26" s="5"/>
      <c r="E26" s="5"/>
      <c r="F26" s="5"/>
      <c r="G26" s="5"/>
      <c r="H26" s="5"/>
      <c r="I26" s="5"/>
      <c r="J26" s="5">
        <f t="shared" si="2"/>
        <v>0</v>
      </c>
      <c r="K26" s="5">
        <f t="shared" si="3"/>
        <v>0</v>
      </c>
      <c r="L26" s="5"/>
      <c r="M26" s="5">
        <f t="shared" si="0"/>
        <v>0</v>
      </c>
    </row>
    <row r="27" spans="1:13" ht="15.75" x14ac:dyDescent="0.25">
      <c r="A27" s="5" t="s">
        <v>58</v>
      </c>
      <c r="B27" s="5" t="s">
        <v>71</v>
      </c>
      <c r="C27" s="5">
        <f>'JULY 21'!M27:M53</f>
        <v>-210</v>
      </c>
      <c r="D27" s="5"/>
      <c r="E27" s="5"/>
      <c r="F27" s="5"/>
      <c r="G27" s="5"/>
      <c r="H27" s="5">
        <v>12000</v>
      </c>
      <c r="I27" s="5">
        <v>600</v>
      </c>
      <c r="J27" s="5">
        <f t="shared" si="2"/>
        <v>1920</v>
      </c>
      <c r="K27" s="5">
        <f t="shared" si="3"/>
        <v>14310</v>
      </c>
      <c r="L27" s="5">
        <v>14520</v>
      </c>
      <c r="M27" s="5">
        <f>K27-L27</f>
        <v>-210</v>
      </c>
    </row>
    <row r="28" spans="1:13" ht="15.75" x14ac:dyDescent="0.25">
      <c r="A28" s="5" t="s">
        <v>59</v>
      </c>
      <c r="B28" s="5"/>
      <c r="C28" s="5">
        <f>'JULY 21'!M28:M54</f>
        <v>0</v>
      </c>
      <c r="D28" s="5"/>
      <c r="E28" s="5"/>
      <c r="F28" s="5"/>
      <c r="G28" s="5"/>
      <c r="H28" s="5"/>
      <c r="I28" s="5"/>
      <c r="J28" s="5">
        <f t="shared" si="2"/>
        <v>0</v>
      </c>
      <c r="K28" s="5">
        <f t="shared" si="3"/>
        <v>0</v>
      </c>
      <c r="L28" s="5"/>
      <c r="M28" s="5">
        <f>K28-L28</f>
        <v>0</v>
      </c>
    </row>
    <row r="29" spans="1:13" ht="15.75" x14ac:dyDescent="0.25">
      <c r="A29" s="5" t="s">
        <v>60</v>
      </c>
      <c r="B29" s="5" t="s">
        <v>65</v>
      </c>
      <c r="C29" s="5">
        <f>'JULY 21'!M29:M55</f>
        <v>0</v>
      </c>
      <c r="D29" s="5"/>
      <c r="E29" s="5"/>
      <c r="F29" s="5"/>
      <c r="G29" s="5"/>
      <c r="H29" s="5">
        <v>12000</v>
      </c>
      <c r="I29" s="5">
        <v>600</v>
      </c>
      <c r="J29" s="5">
        <f t="shared" si="2"/>
        <v>1920</v>
      </c>
      <c r="K29" s="5">
        <f t="shared" si="3"/>
        <v>14520</v>
      </c>
      <c r="L29" s="5">
        <f>14520</f>
        <v>14520</v>
      </c>
      <c r="M29" s="5">
        <f t="shared" si="0"/>
        <v>0</v>
      </c>
    </row>
    <row r="30" spans="1:13" ht="15.75" x14ac:dyDescent="0.25">
      <c r="A30" s="5" t="s">
        <v>61</v>
      </c>
      <c r="B30" s="6"/>
      <c r="C30" s="5">
        <f>'JULY 21'!M30:M56</f>
        <v>0</v>
      </c>
      <c r="D30" s="5"/>
      <c r="E30" s="5"/>
      <c r="F30" s="5"/>
      <c r="G30" s="5"/>
      <c r="H30" s="5"/>
      <c r="I30" s="5"/>
      <c r="J30" s="5">
        <f t="shared" si="2"/>
        <v>0</v>
      </c>
      <c r="K30" s="5">
        <f t="shared" si="3"/>
        <v>0</v>
      </c>
      <c r="L30" s="5"/>
      <c r="M30" s="5">
        <f t="shared" si="0"/>
        <v>0</v>
      </c>
    </row>
    <row r="31" spans="1:13" ht="15.75" x14ac:dyDescent="0.25">
      <c r="A31" s="5" t="s">
        <v>62</v>
      </c>
      <c r="B31" s="7" t="s">
        <v>72</v>
      </c>
      <c r="C31" s="5">
        <f>'JULY 21'!M31:M57</f>
        <v>20</v>
      </c>
      <c r="D31" s="5"/>
      <c r="E31" s="5"/>
      <c r="F31" s="5"/>
      <c r="G31" s="5"/>
      <c r="H31" s="5">
        <v>12000</v>
      </c>
      <c r="I31" s="5">
        <v>600</v>
      </c>
      <c r="J31" s="5">
        <f t="shared" si="2"/>
        <v>1920</v>
      </c>
      <c r="K31" s="5">
        <f t="shared" si="3"/>
        <v>14540</v>
      </c>
      <c r="L31" s="5">
        <v>14560</v>
      </c>
      <c r="M31" s="5">
        <f t="shared" si="0"/>
        <v>-20</v>
      </c>
    </row>
    <row r="32" spans="1:13" ht="15.75" x14ac:dyDescent="0.25">
      <c r="A32" s="5"/>
      <c r="B32" s="4" t="s">
        <v>14</v>
      </c>
      <c r="C32" s="5">
        <f>SUM(C5:C31)</f>
        <v>-7310</v>
      </c>
      <c r="D32" s="5">
        <f t="shared" ref="D32:M32" si="4">SUM(D5:D31)</f>
        <v>0</v>
      </c>
      <c r="E32" s="5">
        <f t="shared" si="4"/>
        <v>0</v>
      </c>
      <c r="F32" s="4">
        <f t="shared" si="4"/>
        <v>0</v>
      </c>
      <c r="G32" s="4">
        <f t="shared" si="4"/>
        <v>0</v>
      </c>
      <c r="H32" s="4">
        <f>SUM(H5:H31)</f>
        <v>145000</v>
      </c>
      <c r="I32" s="4">
        <f t="shared" si="4"/>
        <v>6600</v>
      </c>
      <c r="J32" s="5">
        <f>SUM(J5:J31)</f>
        <v>23200</v>
      </c>
      <c r="K32" s="5">
        <f>SUM(K5:K31)</f>
        <v>167490</v>
      </c>
      <c r="L32" s="4">
        <f>SUM(L5:L31)</f>
        <v>159280</v>
      </c>
      <c r="M32" s="5">
        <f t="shared" si="4"/>
        <v>8210</v>
      </c>
    </row>
    <row r="33" spans="1:13" ht="15.75" x14ac:dyDescent="0.25">
      <c r="A33" s="1"/>
      <c r="B33" s="1"/>
      <c r="C33" s="5"/>
      <c r="D33" s="10"/>
      <c r="E33" s="10"/>
      <c r="F33" s="11" t="s">
        <v>15</v>
      </c>
      <c r="G33" s="11"/>
      <c r="H33" s="12"/>
      <c r="I33" s="12"/>
      <c r="J33" s="12"/>
      <c r="K33" s="13"/>
      <c r="L33" s="14"/>
      <c r="M33" s="13"/>
    </row>
    <row r="34" spans="1:13" ht="15.75" x14ac:dyDescent="0.25">
      <c r="A34" s="1"/>
      <c r="B34" s="2" t="s">
        <v>16</v>
      </c>
      <c r="C34" s="2"/>
      <c r="D34" s="2"/>
      <c r="E34" s="2"/>
      <c r="F34" s="2"/>
      <c r="G34" s="2"/>
      <c r="H34" s="15"/>
      <c r="I34" s="12"/>
      <c r="J34" s="12"/>
      <c r="K34" s="2" t="s">
        <v>17</v>
      </c>
      <c r="L34" s="1"/>
      <c r="M34" s="1"/>
    </row>
    <row r="35" spans="1:13" ht="15.75" x14ac:dyDescent="0.25">
      <c r="A35" s="1"/>
      <c r="B35" s="4" t="s">
        <v>18</v>
      </c>
      <c r="C35" s="4" t="s">
        <v>19</v>
      </c>
      <c r="D35" s="4"/>
      <c r="E35" s="4" t="s">
        <v>20</v>
      </c>
      <c r="F35" s="4" t="s">
        <v>21</v>
      </c>
      <c r="G35" s="4" t="s">
        <v>18</v>
      </c>
      <c r="H35" s="4" t="s">
        <v>19</v>
      </c>
      <c r="I35" s="4"/>
      <c r="J35" s="4"/>
      <c r="K35" s="4" t="s">
        <v>20</v>
      </c>
      <c r="L35" s="4" t="s">
        <v>13</v>
      </c>
      <c r="M35" s="1"/>
    </row>
    <row r="36" spans="1:13" ht="15.75" x14ac:dyDescent="0.25">
      <c r="A36" s="1"/>
      <c r="B36" s="5" t="s">
        <v>112</v>
      </c>
      <c r="C36" s="16">
        <f>H32</f>
        <v>145000</v>
      </c>
      <c r="D36" s="16"/>
      <c r="E36" s="5"/>
      <c r="F36" s="5"/>
      <c r="G36" s="5" t="s">
        <v>112</v>
      </c>
      <c r="H36" s="16">
        <f>L32</f>
        <v>159280</v>
      </c>
      <c r="I36" s="16"/>
      <c r="J36" s="16"/>
      <c r="K36" s="5"/>
      <c r="L36" s="5"/>
      <c r="M36" s="1"/>
    </row>
    <row r="37" spans="1:13" ht="15.75" x14ac:dyDescent="0.25">
      <c r="A37" s="1"/>
      <c r="B37" s="5" t="s">
        <v>9</v>
      </c>
      <c r="C37" s="16">
        <f>I32</f>
        <v>6600</v>
      </c>
      <c r="D37" s="16"/>
      <c r="E37" s="5"/>
      <c r="F37" s="5"/>
      <c r="G37" s="5"/>
      <c r="H37" s="16"/>
      <c r="I37" s="16"/>
      <c r="J37" s="16"/>
      <c r="K37" s="5"/>
      <c r="L37" s="5"/>
      <c r="M37" s="1"/>
    </row>
    <row r="38" spans="1:13" ht="15.75" x14ac:dyDescent="0.25">
      <c r="A38" s="1"/>
      <c r="B38" s="5" t="s">
        <v>10</v>
      </c>
      <c r="C38" s="16">
        <f>J32</f>
        <v>23200</v>
      </c>
      <c r="D38" s="16"/>
      <c r="E38" s="5"/>
      <c r="F38" s="5"/>
      <c r="G38" s="5" t="s">
        <v>77</v>
      </c>
      <c r="H38" s="16">
        <f>'JULY 21'!L50</f>
        <v>0</v>
      </c>
      <c r="I38" s="16"/>
      <c r="J38" s="16"/>
      <c r="K38" s="5"/>
      <c r="L38" s="5"/>
      <c r="M38" s="1"/>
    </row>
    <row r="39" spans="1:13" ht="15.75" x14ac:dyDescent="0.25">
      <c r="A39" s="1"/>
      <c r="B39" s="17" t="s">
        <v>5</v>
      </c>
      <c r="C39" s="5">
        <f>E32</f>
        <v>0</v>
      </c>
      <c r="D39" s="5"/>
      <c r="E39" s="5"/>
      <c r="F39" s="5"/>
      <c r="G39" s="17"/>
      <c r="H39" s="5"/>
      <c r="I39" s="5"/>
      <c r="J39" s="5"/>
      <c r="K39" s="5"/>
      <c r="L39" s="5"/>
      <c r="M39" s="1"/>
    </row>
    <row r="40" spans="1:13" ht="15.75" x14ac:dyDescent="0.25">
      <c r="A40" s="1"/>
      <c r="B40" s="17" t="s">
        <v>6</v>
      </c>
      <c r="C40" s="5">
        <f>F32</f>
        <v>0</v>
      </c>
      <c r="D40" s="5"/>
      <c r="E40" s="5"/>
      <c r="F40" s="5"/>
      <c r="G40" s="17"/>
      <c r="H40" s="5"/>
      <c r="I40" s="5"/>
      <c r="J40" s="5"/>
      <c r="K40" s="5"/>
      <c r="L40" s="5"/>
      <c r="M40" s="1"/>
    </row>
    <row r="41" spans="1:13" ht="15.75" x14ac:dyDescent="0.25">
      <c r="A41" s="1"/>
      <c r="B41" s="17" t="s">
        <v>22</v>
      </c>
      <c r="C41" s="5">
        <f>G32</f>
        <v>0</v>
      </c>
      <c r="D41" s="5"/>
      <c r="E41" s="5"/>
      <c r="F41" s="5"/>
      <c r="G41" s="17"/>
      <c r="H41" s="5"/>
      <c r="I41" s="5"/>
      <c r="J41" s="5"/>
      <c r="K41" s="5"/>
      <c r="L41" s="5"/>
      <c r="M41" s="1"/>
    </row>
    <row r="42" spans="1:13" ht="15.75" x14ac:dyDescent="0.25">
      <c r="A42" s="1"/>
      <c r="B42" s="17" t="s">
        <v>4</v>
      </c>
      <c r="C42" s="5">
        <f>D32</f>
        <v>0</v>
      </c>
      <c r="D42" s="5"/>
      <c r="E42" s="5"/>
      <c r="F42" s="5"/>
      <c r="G42" s="17"/>
      <c r="H42" s="5"/>
      <c r="I42" s="5"/>
      <c r="J42" s="5"/>
      <c r="K42" s="5"/>
      <c r="L42" s="5"/>
      <c r="M42" s="1"/>
    </row>
    <row r="43" spans="1:13" ht="15.75" x14ac:dyDescent="0.25">
      <c r="A43" s="1"/>
      <c r="B43" s="17" t="s">
        <v>77</v>
      </c>
      <c r="C43" s="16">
        <f>'JULY 21'!F50</f>
        <v>13770</v>
      </c>
      <c r="D43" s="5"/>
      <c r="E43" s="5"/>
      <c r="F43" s="5"/>
      <c r="G43" s="17"/>
      <c r="H43" s="16"/>
      <c r="I43" s="5"/>
      <c r="J43" s="5"/>
      <c r="K43" s="5"/>
      <c r="L43" s="5"/>
      <c r="M43" s="1"/>
    </row>
    <row r="44" spans="1:13" ht="15.75" x14ac:dyDescent="0.25">
      <c r="A44" s="1"/>
      <c r="B44" s="17" t="s">
        <v>23</v>
      </c>
      <c r="C44" s="5">
        <v>7250</v>
      </c>
      <c r="D44" s="5"/>
      <c r="E44" s="5"/>
      <c r="F44" s="5"/>
      <c r="G44" s="17" t="s">
        <v>23</v>
      </c>
      <c r="H44" s="5">
        <v>7250</v>
      </c>
      <c r="I44" s="5"/>
      <c r="J44" s="5"/>
      <c r="K44" s="5"/>
      <c r="L44" s="5"/>
      <c r="M44" s="1"/>
    </row>
    <row r="45" spans="1:13" ht="15.75" x14ac:dyDescent="0.25">
      <c r="A45" s="1"/>
      <c r="B45" s="5" t="s">
        <v>24</v>
      </c>
      <c r="C45" s="18">
        <v>0.05</v>
      </c>
      <c r="D45" s="18"/>
      <c r="E45" s="16">
        <f>C45*C36</f>
        <v>7250</v>
      </c>
      <c r="F45" s="5"/>
      <c r="G45" s="5" t="s">
        <v>24</v>
      </c>
      <c r="H45" s="18">
        <v>0.05</v>
      </c>
      <c r="I45" s="18"/>
      <c r="J45" s="18"/>
      <c r="K45" s="16">
        <f>H45*C36</f>
        <v>7250</v>
      </c>
      <c r="L45" s="16"/>
      <c r="M45" s="1"/>
    </row>
    <row r="46" spans="1:13" ht="15.75" x14ac:dyDescent="0.25">
      <c r="A46" s="1"/>
      <c r="B46" s="19" t="s">
        <v>25</v>
      </c>
      <c r="C46" s="4" t="s">
        <v>26</v>
      </c>
      <c r="D46" s="4"/>
      <c r="E46" s="4"/>
      <c r="F46" s="4"/>
      <c r="G46" s="19" t="s">
        <v>25</v>
      </c>
      <c r="H46" s="20"/>
      <c r="I46" s="20"/>
      <c r="J46" s="20"/>
      <c r="K46" s="4"/>
      <c r="L46" s="4"/>
      <c r="M46" s="1"/>
    </row>
    <row r="47" spans="1:13" ht="15.75" x14ac:dyDescent="0.25">
      <c r="A47" s="1"/>
      <c r="B47" s="7" t="s">
        <v>76</v>
      </c>
      <c r="C47" s="18"/>
      <c r="D47" s="18"/>
      <c r="E47" s="5">
        <f>L32</f>
        <v>159280</v>
      </c>
      <c r="F47" s="5"/>
      <c r="G47" s="7" t="s">
        <v>76</v>
      </c>
      <c r="H47" s="18"/>
      <c r="I47" s="18"/>
      <c r="J47" s="5"/>
      <c r="K47" s="5">
        <f>L32</f>
        <v>159280</v>
      </c>
      <c r="L47" s="5"/>
      <c r="M47" s="1"/>
    </row>
    <row r="48" spans="1:13" ht="15.75" x14ac:dyDescent="0.25">
      <c r="A48" s="1"/>
      <c r="B48" s="22"/>
      <c r="C48" s="5"/>
      <c r="D48" s="5"/>
      <c r="E48" s="5"/>
      <c r="F48" s="21"/>
      <c r="G48" s="22"/>
      <c r="H48" s="5"/>
      <c r="I48" s="5"/>
      <c r="J48" s="5"/>
      <c r="K48" s="5"/>
      <c r="L48" s="5"/>
      <c r="M48" s="1"/>
    </row>
    <row r="49" spans="1:13" ht="15.75" x14ac:dyDescent="0.25">
      <c r="A49" s="1"/>
      <c r="B49" s="5"/>
      <c r="C49" s="18"/>
      <c r="D49" s="18"/>
      <c r="E49" s="5"/>
      <c r="F49" s="5"/>
      <c r="G49" s="5"/>
      <c r="H49" s="18"/>
      <c r="I49" s="18"/>
      <c r="J49" s="18"/>
      <c r="K49" s="5"/>
      <c r="L49" s="5"/>
      <c r="M49" s="1"/>
    </row>
    <row r="50" spans="1:13" ht="15.75" x14ac:dyDescent="0.25">
      <c r="A50" s="1"/>
      <c r="B50" s="24" t="s">
        <v>27</v>
      </c>
      <c r="C50" s="20">
        <f>C36+C37+C38+C39+C40+C41+C42+C44+C43</f>
        <v>195820</v>
      </c>
      <c r="D50" s="20"/>
      <c r="E50" s="25">
        <f>SUM(E45:E49)</f>
        <v>166530</v>
      </c>
      <c r="F50" s="20">
        <f>C50-E50</f>
        <v>29290</v>
      </c>
      <c r="G50" s="24" t="s">
        <v>27</v>
      </c>
      <c r="H50" s="20">
        <f>H36+H38+H44</f>
        <v>166530</v>
      </c>
      <c r="I50" s="20"/>
      <c r="J50" s="20"/>
      <c r="K50" s="20">
        <f>SUM(K45:K49)</f>
        <v>166530</v>
      </c>
      <c r="L50" s="20">
        <f>H50-K50</f>
        <v>0</v>
      </c>
      <c r="M50" s="1"/>
    </row>
    <row r="51" spans="1:13" ht="15.75" x14ac:dyDescent="0.25">
      <c r="A51" s="1"/>
      <c r="B51" s="1" t="s">
        <v>28</v>
      </c>
      <c r="C51" s="1"/>
      <c r="D51" s="1"/>
      <c r="E51" s="1"/>
      <c r="F51" s="1" t="s">
        <v>29</v>
      </c>
      <c r="G51" s="1"/>
      <c r="H51" s="1"/>
      <c r="I51" s="1"/>
      <c r="J51" s="1"/>
      <c r="K51" s="23">
        <f>K50-K45</f>
        <v>159280</v>
      </c>
      <c r="L51" s="1" t="s">
        <v>30</v>
      </c>
      <c r="M51" s="1"/>
    </row>
    <row r="52" spans="1:13" ht="15.75" x14ac:dyDescent="0.25">
      <c r="A52" s="1"/>
      <c r="B52" s="1" t="s">
        <v>31</v>
      </c>
      <c r="C52" s="1"/>
      <c r="D52" s="1"/>
      <c r="E52" s="1"/>
      <c r="F52" s="1" t="s">
        <v>32</v>
      </c>
      <c r="G52" s="1"/>
      <c r="H52" s="23"/>
      <c r="I52" s="1"/>
      <c r="J52" s="1"/>
      <c r="K52" s="23"/>
      <c r="L52" s="1" t="s">
        <v>33</v>
      </c>
      <c r="M52" s="1"/>
    </row>
    <row r="53" spans="1:13" ht="15.75" x14ac:dyDescent="0.25">
      <c r="A53" s="1"/>
      <c r="B53" s="1"/>
      <c r="C53" s="1"/>
      <c r="D53" s="23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>
        <v>0</v>
      </c>
      <c r="L54" s="1"/>
      <c r="M54" s="1"/>
    </row>
    <row r="55" spans="1:13" ht="15.75" x14ac:dyDescent="0.25">
      <c r="A55" s="1"/>
      <c r="B55" s="1"/>
      <c r="C55" s="1"/>
      <c r="D55" s="1"/>
      <c r="E55" s="1"/>
      <c r="F55" s="2"/>
      <c r="G55" s="2"/>
      <c r="H55" s="2"/>
      <c r="I55" s="2"/>
      <c r="J55" s="2"/>
      <c r="K55" s="2"/>
      <c r="L55" s="2"/>
      <c r="M55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O47" sqref="O47"/>
    </sheetView>
  </sheetViews>
  <sheetFormatPr defaultRowHeight="15" x14ac:dyDescent="0.25"/>
  <cols>
    <col min="2" max="2" width="24.7109375" customWidth="1"/>
    <col min="4" max="4" width="17" customWidth="1"/>
    <col min="9" max="9" width="18.140625" customWidth="1"/>
    <col min="11" max="11" width="15.5703125" customWidth="1"/>
  </cols>
  <sheetData>
    <row r="1" spans="1:13" ht="15.75" x14ac:dyDescent="0.25">
      <c r="A1" s="1"/>
      <c r="C1" s="1"/>
      <c r="D1" s="1"/>
      <c r="E1" s="1"/>
      <c r="F1" s="2" t="s">
        <v>35</v>
      </c>
      <c r="G1" s="2"/>
      <c r="H1" s="2"/>
      <c r="I1" s="2"/>
      <c r="J1" s="2"/>
      <c r="K1" s="2"/>
      <c r="L1" s="2"/>
      <c r="M1" s="1"/>
    </row>
    <row r="2" spans="1:13" ht="15.75" x14ac:dyDescent="0.25">
      <c r="A2" s="1"/>
      <c r="D2" s="1"/>
      <c r="E2" s="1"/>
      <c r="F2" s="2" t="s">
        <v>0</v>
      </c>
      <c r="G2" s="2"/>
      <c r="H2" s="2"/>
      <c r="I2" s="2"/>
      <c r="J2" s="2"/>
      <c r="K2" s="2"/>
      <c r="L2" s="2"/>
      <c r="M2" s="1"/>
    </row>
    <row r="3" spans="1:13" ht="15.75" x14ac:dyDescent="0.25">
      <c r="A3" s="1"/>
      <c r="B3" s="1"/>
      <c r="D3" s="1"/>
      <c r="E3" s="1"/>
      <c r="F3" s="2" t="s">
        <v>113</v>
      </c>
      <c r="G3" s="2"/>
      <c r="H3" s="2"/>
      <c r="I3" s="2"/>
      <c r="J3" s="2"/>
      <c r="K3" s="3"/>
      <c r="L3" s="2"/>
      <c r="M3" s="1"/>
    </row>
    <row r="4" spans="1:13" ht="15.75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93</v>
      </c>
      <c r="K4" s="4" t="s">
        <v>11</v>
      </c>
      <c r="L4" s="4" t="s">
        <v>12</v>
      </c>
      <c r="M4" s="4" t="s">
        <v>13</v>
      </c>
    </row>
    <row r="5" spans="1:13" ht="15.75" x14ac:dyDescent="0.25">
      <c r="A5" s="5" t="s">
        <v>36</v>
      </c>
      <c r="B5" s="5"/>
      <c r="C5" s="5">
        <f>'AUGUST 21'!M5:M31</f>
        <v>0</v>
      </c>
      <c r="D5" s="5"/>
      <c r="E5" s="5"/>
      <c r="F5" s="5"/>
      <c r="G5" s="5"/>
      <c r="H5" s="5"/>
      <c r="I5" s="5"/>
      <c r="J5" s="5">
        <f>14%*H5</f>
        <v>0</v>
      </c>
      <c r="K5" s="5">
        <f>C5+D5+E5+F5+G5+H5+I5+J5</f>
        <v>0</v>
      </c>
      <c r="L5" s="5"/>
      <c r="M5" s="5">
        <f t="shared" ref="M5:M31" si="0">K5-L5</f>
        <v>0</v>
      </c>
    </row>
    <row r="6" spans="1:13" ht="15.75" x14ac:dyDescent="0.25">
      <c r="A6" s="5" t="s">
        <v>37</v>
      </c>
      <c r="B6" s="5" t="s">
        <v>63</v>
      </c>
      <c r="C6" s="5">
        <f>'AUGUST 21'!M6:M32</f>
        <v>0</v>
      </c>
      <c r="D6" s="5"/>
      <c r="E6" s="5"/>
      <c r="F6" s="5"/>
      <c r="G6" s="5"/>
      <c r="H6" s="5">
        <v>10000</v>
      </c>
      <c r="I6" s="5">
        <v>600</v>
      </c>
      <c r="J6" s="5">
        <v>1600</v>
      </c>
      <c r="K6" s="5">
        <f t="shared" ref="K6:K19" si="1">C6+D6+E6+F6+G6+H6+I6+J6</f>
        <v>12200</v>
      </c>
      <c r="L6" s="5">
        <v>12200</v>
      </c>
      <c r="M6" s="5">
        <f t="shared" si="0"/>
        <v>0</v>
      </c>
    </row>
    <row r="7" spans="1:13" ht="15.75" x14ac:dyDescent="0.25">
      <c r="A7" s="5" t="s">
        <v>38</v>
      </c>
      <c r="B7" s="5"/>
      <c r="C7" s="5">
        <f>'AUGUST 21'!M7:M33</f>
        <v>0</v>
      </c>
      <c r="D7" s="5"/>
      <c r="E7" s="5"/>
      <c r="F7" s="5"/>
      <c r="G7" s="5"/>
      <c r="H7" s="5"/>
      <c r="I7" s="5"/>
      <c r="J7" s="5">
        <f>14%*H7</f>
        <v>0</v>
      </c>
      <c r="K7" s="5">
        <f t="shared" si="1"/>
        <v>0</v>
      </c>
      <c r="L7" s="5"/>
      <c r="M7" s="5">
        <f t="shared" si="0"/>
        <v>0</v>
      </c>
    </row>
    <row r="8" spans="1:13" ht="15.75" x14ac:dyDescent="0.25">
      <c r="A8" s="5" t="s">
        <v>39</v>
      </c>
      <c r="B8" s="7" t="s">
        <v>84</v>
      </c>
      <c r="C8" s="5">
        <f>'AUGUST 21'!M8:M34</f>
        <v>5600</v>
      </c>
      <c r="D8" s="7"/>
      <c r="E8" s="7"/>
      <c r="F8" s="7"/>
      <c r="G8" s="7"/>
      <c r="H8" s="7">
        <v>10000</v>
      </c>
      <c r="I8" s="7"/>
      <c r="J8" s="7">
        <v>1600</v>
      </c>
      <c r="K8" s="7">
        <f t="shared" si="1"/>
        <v>17200</v>
      </c>
      <c r="L8" s="7">
        <v>10560</v>
      </c>
      <c r="M8" s="5">
        <f t="shared" si="0"/>
        <v>6640</v>
      </c>
    </row>
    <row r="9" spans="1:13" ht="15.75" x14ac:dyDescent="0.25">
      <c r="A9" s="5" t="s">
        <v>40</v>
      </c>
      <c r="B9" s="5"/>
      <c r="C9" s="5">
        <f>'AUGUST 21'!M9:M35</f>
        <v>0</v>
      </c>
      <c r="D9" s="5"/>
      <c r="E9" s="5"/>
      <c r="F9" s="5"/>
      <c r="G9" s="5"/>
      <c r="H9" s="5"/>
      <c r="I9" s="5"/>
      <c r="J9" s="5"/>
      <c r="K9" s="5">
        <f>C9+D9+E9+F9+G9+H9+I9+J9</f>
        <v>0</v>
      </c>
      <c r="L9" s="5"/>
      <c r="M9" s="5">
        <f t="shared" si="0"/>
        <v>0</v>
      </c>
    </row>
    <row r="10" spans="1:13" ht="15.75" x14ac:dyDescent="0.25">
      <c r="A10" s="5" t="s">
        <v>41</v>
      </c>
      <c r="B10" s="7" t="s">
        <v>64</v>
      </c>
      <c r="C10" s="5">
        <f>'AUGUST 21'!M10:M36</f>
        <v>0</v>
      </c>
      <c r="D10" s="5"/>
      <c r="E10" s="5"/>
      <c r="F10" s="5"/>
      <c r="G10" s="5"/>
      <c r="H10" s="5">
        <v>6000</v>
      </c>
      <c r="I10" s="5">
        <v>600</v>
      </c>
      <c r="J10" s="5">
        <f>16%*H10</f>
        <v>960</v>
      </c>
      <c r="K10" s="5">
        <f t="shared" si="1"/>
        <v>7560</v>
      </c>
      <c r="L10" s="5">
        <f>7560</f>
        <v>7560</v>
      </c>
      <c r="M10" s="5">
        <f t="shared" si="0"/>
        <v>0</v>
      </c>
    </row>
    <row r="11" spans="1:13" ht="15.75" x14ac:dyDescent="0.25">
      <c r="A11" s="5" t="s">
        <v>42</v>
      </c>
      <c r="B11" s="5"/>
      <c r="C11" s="5">
        <f>'AUGUST 21'!M11:M37</f>
        <v>0</v>
      </c>
      <c r="D11" s="5"/>
      <c r="E11" s="5"/>
      <c r="F11" s="5"/>
      <c r="G11" s="5"/>
      <c r="H11" s="5"/>
      <c r="I11" s="5"/>
      <c r="J11" s="5">
        <f t="shared" ref="J11:J31" si="2">16%*H11</f>
        <v>0</v>
      </c>
      <c r="K11" s="5">
        <f t="shared" si="1"/>
        <v>0</v>
      </c>
      <c r="L11" s="5"/>
      <c r="M11" s="5">
        <f t="shared" si="0"/>
        <v>0</v>
      </c>
    </row>
    <row r="12" spans="1:13" ht="15.75" x14ac:dyDescent="0.25">
      <c r="A12" s="5" t="s">
        <v>43</v>
      </c>
      <c r="B12" s="6" t="s">
        <v>33</v>
      </c>
      <c r="C12" s="5">
        <f>'AUGUST 21'!M12:M38</f>
        <v>0</v>
      </c>
      <c r="D12" s="5"/>
      <c r="E12" s="5"/>
      <c r="F12" s="5"/>
      <c r="G12" s="5"/>
      <c r="H12" s="5"/>
      <c r="I12" s="5"/>
      <c r="J12" s="5">
        <f t="shared" si="2"/>
        <v>0</v>
      </c>
      <c r="K12" s="5">
        <f t="shared" si="1"/>
        <v>0</v>
      </c>
      <c r="L12" s="5"/>
      <c r="M12" s="5">
        <f t="shared" si="0"/>
        <v>0</v>
      </c>
    </row>
    <row r="13" spans="1:13" ht="15.75" x14ac:dyDescent="0.25">
      <c r="A13" s="5" t="s">
        <v>44</v>
      </c>
      <c r="B13" s="8" t="s">
        <v>74</v>
      </c>
      <c r="C13" s="5">
        <f>'AUGUST 21'!M13:M39</f>
        <v>0</v>
      </c>
      <c r="D13" s="5"/>
      <c r="E13" s="5"/>
      <c r="F13" s="5"/>
      <c r="G13" s="5"/>
      <c r="H13" s="5">
        <v>12000</v>
      </c>
      <c r="I13" s="5">
        <v>600</v>
      </c>
      <c r="J13" s="5">
        <f t="shared" si="2"/>
        <v>1920</v>
      </c>
      <c r="K13" s="5">
        <f t="shared" si="1"/>
        <v>14520</v>
      </c>
      <c r="L13" s="5">
        <f>14520</f>
        <v>14520</v>
      </c>
      <c r="M13" s="5">
        <f t="shared" si="0"/>
        <v>0</v>
      </c>
    </row>
    <row r="14" spans="1:13" ht="15.75" x14ac:dyDescent="0.25">
      <c r="A14" s="5" t="s">
        <v>45</v>
      </c>
      <c r="B14" s="5" t="s">
        <v>105</v>
      </c>
      <c r="C14" s="5">
        <f>'AUGUST 21'!M14:M40</f>
        <v>0</v>
      </c>
      <c r="D14" s="5"/>
      <c r="E14" s="5"/>
      <c r="F14" s="5"/>
      <c r="G14" s="5"/>
      <c r="H14" s="5">
        <v>12000</v>
      </c>
      <c r="I14" s="5">
        <v>600</v>
      </c>
      <c r="J14" s="5">
        <f t="shared" si="2"/>
        <v>1920</v>
      </c>
      <c r="K14" s="5">
        <f t="shared" si="1"/>
        <v>14520</v>
      </c>
      <c r="L14" s="5">
        <f>14520</f>
        <v>14520</v>
      </c>
      <c r="M14" s="5">
        <f t="shared" si="0"/>
        <v>0</v>
      </c>
    </row>
    <row r="15" spans="1:13" ht="15.75" x14ac:dyDescent="0.25">
      <c r="A15" s="7" t="s">
        <v>46</v>
      </c>
      <c r="B15" s="5" t="s">
        <v>75</v>
      </c>
      <c r="C15" s="5">
        <f>'AUGUST 21'!M15:M41</f>
        <v>-240</v>
      </c>
      <c r="D15" s="5"/>
      <c r="E15" s="5"/>
      <c r="F15" s="5"/>
      <c r="G15" s="5"/>
      <c r="H15" s="5">
        <v>12000</v>
      </c>
      <c r="I15" s="5">
        <v>600</v>
      </c>
      <c r="J15" s="5">
        <f t="shared" si="2"/>
        <v>1920</v>
      </c>
      <c r="K15" s="5">
        <f t="shared" si="1"/>
        <v>14280</v>
      </c>
      <c r="L15" s="5">
        <v>14520</v>
      </c>
      <c r="M15" s="5">
        <f t="shared" si="0"/>
        <v>-240</v>
      </c>
    </row>
    <row r="16" spans="1:13" ht="15.75" x14ac:dyDescent="0.25">
      <c r="A16" s="5" t="s">
        <v>47</v>
      </c>
      <c r="B16" s="5" t="s">
        <v>102</v>
      </c>
      <c r="C16" s="5">
        <f>'AUGUST 21'!M16:M42</f>
        <v>0</v>
      </c>
      <c r="D16" s="5"/>
      <c r="E16" s="5"/>
      <c r="F16" s="5"/>
      <c r="G16" s="5"/>
      <c r="H16" s="5">
        <v>12000</v>
      </c>
      <c r="I16" s="5">
        <v>600</v>
      </c>
      <c r="J16" s="5">
        <f>16%*H16</f>
        <v>1920</v>
      </c>
      <c r="K16" s="5">
        <f t="shared" si="1"/>
        <v>14520</v>
      </c>
      <c r="L16" s="5">
        <f>14520</f>
        <v>14520</v>
      </c>
      <c r="M16" s="5">
        <f t="shared" si="0"/>
        <v>0</v>
      </c>
    </row>
    <row r="17" spans="1:13" ht="15.75" x14ac:dyDescent="0.25">
      <c r="A17" s="5" t="s">
        <v>48</v>
      </c>
      <c r="B17" s="6" t="s">
        <v>107</v>
      </c>
      <c r="C17" s="5">
        <f>'AUGUST 21'!M17:M43</f>
        <v>0</v>
      </c>
      <c r="D17" s="5"/>
      <c r="E17" s="5"/>
      <c r="F17" s="5"/>
      <c r="G17" s="5"/>
      <c r="H17" s="5">
        <v>12000</v>
      </c>
      <c r="I17" s="5">
        <v>600</v>
      </c>
      <c r="J17" s="5">
        <f t="shared" si="2"/>
        <v>1920</v>
      </c>
      <c r="K17" s="5">
        <f t="shared" si="1"/>
        <v>14520</v>
      </c>
      <c r="L17" s="5">
        <v>14520</v>
      </c>
      <c r="M17" s="5">
        <f>K17-L17</f>
        <v>0</v>
      </c>
    </row>
    <row r="18" spans="1:13" ht="15.75" x14ac:dyDescent="0.25">
      <c r="A18" s="5" t="s">
        <v>49</v>
      </c>
      <c r="B18" s="7" t="s">
        <v>85</v>
      </c>
      <c r="C18" s="5">
        <f>'AUGUST 21'!M18:M44</f>
        <v>3080</v>
      </c>
      <c r="D18" s="7"/>
      <c r="E18" s="7"/>
      <c r="F18" s="7"/>
      <c r="G18" s="7"/>
      <c r="H18" s="7">
        <v>12000</v>
      </c>
      <c r="I18" s="7">
        <v>600</v>
      </c>
      <c r="J18" s="5">
        <f t="shared" si="2"/>
        <v>1920</v>
      </c>
      <c r="K18" s="7">
        <f t="shared" si="1"/>
        <v>17600</v>
      </c>
      <c r="L18" s="7">
        <v>14520</v>
      </c>
      <c r="M18" s="5">
        <f t="shared" si="0"/>
        <v>3080</v>
      </c>
    </row>
    <row r="19" spans="1:13" ht="15.75" x14ac:dyDescent="0.25">
      <c r="A19" s="5" t="s">
        <v>50</v>
      </c>
      <c r="B19" s="9"/>
      <c r="C19" s="5">
        <f>'AUGUST 21'!M19:M45</f>
        <v>0</v>
      </c>
      <c r="D19" s="5"/>
      <c r="E19" s="5"/>
      <c r="F19" s="5"/>
      <c r="G19" s="5"/>
      <c r="H19" s="5"/>
      <c r="I19" s="5"/>
      <c r="J19" s="5">
        <f t="shared" si="2"/>
        <v>0</v>
      </c>
      <c r="K19" s="5">
        <f t="shared" si="1"/>
        <v>0</v>
      </c>
      <c r="L19" s="5"/>
      <c r="M19" s="5">
        <f t="shared" si="0"/>
        <v>0</v>
      </c>
    </row>
    <row r="20" spans="1:13" ht="15.75" x14ac:dyDescent="0.25">
      <c r="A20" s="5" t="s">
        <v>51</v>
      </c>
      <c r="B20" s="5" t="s">
        <v>72</v>
      </c>
      <c r="C20" s="5">
        <f>'AUGUST 21'!M20:M46</f>
        <v>0</v>
      </c>
      <c r="D20" s="5">
        <v>3000</v>
      </c>
      <c r="E20" s="5">
        <v>20000</v>
      </c>
      <c r="F20" s="5"/>
      <c r="G20" s="5"/>
      <c r="H20" s="5">
        <v>10000</v>
      </c>
      <c r="I20" s="5">
        <v>600</v>
      </c>
      <c r="J20" s="5">
        <f t="shared" ref="J20" si="3">16%*H20</f>
        <v>1600</v>
      </c>
      <c r="K20" s="5">
        <f>C20+D20+E20+F20+G20+H20+I20+J20</f>
        <v>35200</v>
      </c>
      <c r="L20" s="5">
        <f>30320+4280+600</f>
        <v>35200</v>
      </c>
      <c r="M20" s="5">
        <f t="shared" ref="M20" si="4">K20-L20</f>
        <v>0</v>
      </c>
    </row>
    <row r="21" spans="1:13" ht="15.75" x14ac:dyDescent="0.25">
      <c r="A21" s="5" t="s">
        <v>52</v>
      </c>
      <c r="B21" s="5" t="s">
        <v>72</v>
      </c>
      <c r="C21" s="5">
        <f>'AUGUST 21'!M21:M47</f>
        <v>0</v>
      </c>
      <c r="D21" s="5"/>
      <c r="E21" s="5">
        <v>20000</v>
      </c>
      <c r="F21" s="5"/>
      <c r="G21" s="5"/>
      <c r="H21" s="5">
        <v>10000</v>
      </c>
      <c r="I21" s="5"/>
      <c r="J21" s="5">
        <f t="shared" si="2"/>
        <v>1600</v>
      </c>
      <c r="K21" s="5">
        <f>C21+D21+E21+F21+G21+H21+I21+J21</f>
        <v>31600</v>
      </c>
      <c r="L21" s="5">
        <v>31600</v>
      </c>
      <c r="M21" s="5">
        <f t="shared" si="0"/>
        <v>0</v>
      </c>
    </row>
    <row r="22" spans="1:13" ht="15.75" x14ac:dyDescent="0.25">
      <c r="A22" s="5" t="s">
        <v>53</v>
      </c>
      <c r="B22" s="5"/>
      <c r="C22" s="5">
        <f>'AUGUST 21'!M22:M48</f>
        <v>0</v>
      </c>
      <c r="D22" s="5"/>
      <c r="E22" s="5"/>
      <c r="F22" s="5"/>
      <c r="G22" s="5"/>
      <c r="H22" s="5"/>
      <c r="I22" s="5"/>
      <c r="J22" s="5">
        <f t="shared" si="2"/>
        <v>0</v>
      </c>
      <c r="K22" s="5">
        <f t="shared" ref="K22:K31" si="5">C22+D22+E22+F22+G22+H22+I22+J22</f>
        <v>0</v>
      </c>
      <c r="L22" s="5"/>
      <c r="M22" s="5">
        <f t="shared" si="0"/>
        <v>0</v>
      </c>
    </row>
    <row r="23" spans="1:13" ht="15.75" x14ac:dyDescent="0.25">
      <c r="A23" s="5" t="s">
        <v>54</v>
      </c>
      <c r="B23" s="5"/>
      <c r="C23" s="5">
        <f>'AUGUST 21'!M23:M49</f>
        <v>0</v>
      </c>
      <c r="D23" s="5"/>
      <c r="E23" s="5"/>
      <c r="F23" s="5"/>
      <c r="G23" s="5"/>
      <c r="H23" s="5"/>
      <c r="I23" s="5"/>
      <c r="J23" s="5">
        <f t="shared" si="2"/>
        <v>0</v>
      </c>
      <c r="K23" s="5">
        <f t="shared" si="5"/>
        <v>0</v>
      </c>
      <c r="L23" s="5"/>
      <c r="M23" s="5">
        <f t="shared" si="0"/>
        <v>0</v>
      </c>
    </row>
    <row r="24" spans="1:13" ht="15.75" x14ac:dyDescent="0.25">
      <c r="A24" s="5" t="s">
        <v>55</v>
      </c>
      <c r="B24" s="5" t="s">
        <v>72</v>
      </c>
      <c r="C24" s="5">
        <f>'AUGUST 21'!M24:M50</f>
        <v>0</v>
      </c>
      <c r="D24" s="5"/>
      <c r="E24" s="5"/>
      <c r="F24" s="5"/>
      <c r="G24" s="5"/>
      <c r="H24" s="5">
        <v>6000</v>
      </c>
      <c r="I24" s="5"/>
      <c r="J24" s="5">
        <f t="shared" si="2"/>
        <v>960</v>
      </c>
      <c r="K24" s="5">
        <f t="shared" si="5"/>
        <v>6960</v>
      </c>
      <c r="L24" s="5">
        <v>6960</v>
      </c>
      <c r="M24" s="5">
        <f t="shared" si="0"/>
        <v>0</v>
      </c>
    </row>
    <row r="25" spans="1:13" ht="15.75" x14ac:dyDescent="0.25">
      <c r="A25" s="5" t="s">
        <v>56</v>
      </c>
      <c r="B25" s="5" t="s">
        <v>72</v>
      </c>
      <c r="C25" s="5">
        <f>'AUGUST 21'!M25:M51</f>
        <v>0</v>
      </c>
      <c r="D25" s="5"/>
      <c r="E25" s="5"/>
      <c r="F25" s="5"/>
      <c r="G25" s="5"/>
      <c r="H25" s="5">
        <v>5000</v>
      </c>
      <c r="I25" s="5"/>
      <c r="J25" s="5">
        <f t="shared" si="2"/>
        <v>800</v>
      </c>
      <c r="K25" s="5">
        <f t="shared" si="5"/>
        <v>5800</v>
      </c>
      <c r="L25" s="5">
        <f>5800</f>
        <v>5800</v>
      </c>
      <c r="M25" s="5">
        <f>K25-L25</f>
        <v>0</v>
      </c>
    </row>
    <row r="26" spans="1:13" ht="15.75" x14ac:dyDescent="0.25">
      <c r="A26" s="5" t="s">
        <v>57</v>
      </c>
      <c r="B26" s="5"/>
      <c r="C26" s="5">
        <f>'AUGUST 21'!M26:M52</f>
        <v>0</v>
      </c>
      <c r="D26" s="5"/>
      <c r="E26" s="5"/>
      <c r="F26" s="5"/>
      <c r="G26" s="5"/>
      <c r="H26" s="5"/>
      <c r="I26" s="5"/>
      <c r="J26" s="5">
        <f t="shared" si="2"/>
        <v>0</v>
      </c>
      <c r="K26" s="5">
        <f t="shared" si="5"/>
        <v>0</v>
      </c>
      <c r="L26" s="5"/>
      <c r="M26" s="5">
        <f t="shared" si="0"/>
        <v>0</v>
      </c>
    </row>
    <row r="27" spans="1:13" ht="15.75" x14ac:dyDescent="0.25">
      <c r="A27" s="5" t="s">
        <v>58</v>
      </c>
      <c r="B27" s="5" t="s">
        <v>71</v>
      </c>
      <c r="C27" s="5">
        <f>'AUGUST 21'!M27:M53</f>
        <v>-210</v>
      </c>
      <c r="D27" s="5"/>
      <c r="E27" s="5"/>
      <c r="F27" s="5"/>
      <c r="G27" s="5"/>
      <c r="H27" s="5">
        <v>12000</v>
      </c>
      <c r="I27" s="5">
        <v>600</v>
      </c>
      <c r="J27" s="5">
        <f t="shared" si="2"/>
        <v>1920</v>
      </c>
      <c r="K27" s="5">
        <f t="shared" si="5"/>
        <v>14310</v>
      </c>
      <c r="L27" s="5">
        <v>14520</v>
      </c>
      <c r="M27" s="5">
        <f>K27-L27</f>
        <v>-210</v>
      </c>
    </row>
    <row r="28" spans="1:13" ht="15.75" x14ac:dyDescent="0.25">
      <c r="A28" s="5" t="s">
        <v>59</v>
      </c>
      <c r="B28" s="5"/>
      <c r="C28" s="5">
        <f>'AUGUST 21'!M28:M54</f>
        <v>0</v>
      </c>
      <c r="D28" s="5"/>
      <c r="E28" s="5"/>
      <c r="F28" s="5"/>
      <c r="G28" s="5"/>
      <c r="H28" s="5"/>
      <c r="I28" s="5"/>
      <c r="J28" s="5">
        <f t="shared" si="2"/>
        <v>0</v>
      </c>
      <c r="K28" s="5">
        <f t="shared" si="5"/>
        <v>0</v>
      </c>
      <c r="L28" s="5"/>
      <c r="M28" s="5">
        <f>K28-L28</f>
        <v>0</v>
      </c>
    </row>
    <row r="29" spans="1:13" ht="15.75" x14ac:dyDescent="0.25">
      <c r="A29" s="5" t="s">
        <v>60</v>
      </c>
      <c r="B29" s="5" t="s">
        <v>65</v>
      </c>
      <c r="C29" s="5">
        <f>'AUGUST 21'!M29:M55</f>
        <v>0</v>
      </c>
      <c r="D29" s="5"/>
      <c r="E29" s="5"/>
      <c r="F29" s="5"/>
      <c r="G29" s="5"/>
      <c r="H29" s="5">
        <v>12000</v>
      </c>
      <c r="I29" s="5">
        <v>600</v>
      </c>
      <c r="J29" s="5">
        <f t="shared" si="2"/>
        <v>1920</v>
      </c>
      <c r="K29" s="5">
        <f t="shared" si="5"/>
        <v>14520</v>
      </c>
      <c r="L29" s="5">
        <f>14520</f>
        <v>14520</v>
      </c>
      <c r="M29" s="5">
        <f t="shared" si="0"/>
        <v>0</v>
      </c>
    </row>
    <row r="30" spans="1:13" ht="15.75" x14ac:dyDescent="0.25">
      <c r="A30" s="5" t="s">
        <v>61</v>
      </c>
      <c r="B30" s="6"/>
      <c r="C30" s="5">
        <f>'AUGUST 21'!M30:M56</f>
        <v>0</v>
      </c>
      <c r="D30" s="5"/>
      <c r="E30" s="5"/>
      <c r="F30" s="5"/>
      <c r="G30" s="5"/>
      <c r="H30" s="5"/>
      <c r="I30" s="5"/>
      <c r="J30" s="5">
        <f t="shared" si="2"/>
        <v>0</v>
      </c>
      <c r="K30" s="5">
        <f t="shared" si="5"/>
        <v>0</v>
      </c>
      <c r="L30" s="5"/>
      <c r="M30" s="5">
        <f t="shared" si="0"/>
        <v>0</v>
      </c>
    </row>
    <row r="31" spans="1:13" ht="15.75" x14ac:dyDescent="0.25">
      <c r="A31" s="5" t="s">
        <v>62</v>
      </c>
      <c r="B31" s="7" t="s">
        <v>72</v>
      </c>
      <c r="C31" s="5">
        <f>'AUGUST 21'!M31:M57</f>
        <v>-20</v>
      </c>
      <c r="D31" s="5"/>
      <c r="E31" s="5"/>
      <c r="F31" s="5"/>
      <c r="G31" s="5"/>
      <c r="H31" s="5">
        <v>12000</v>
      </c>
      <c r="I31" s="5">
        <v>600</v>
      </c>
      <c r="J31" s="5">
        <f t="shared" si="2"/>
        <v>1920</v>
      </c>
      <c r="K31" s="5">
        <f t="shared" si="5"/>
        <v>14500</v>
      </c>
      <c r="L31" s="5">
        <f>14560</f>
        <v>14560</v>
      </c>
      <c r="M31" s="5">
        <f t="shared" si="0"/>
        <v>-60</v>
      </c>
    </row>
    <row r="32" spans="1:13" ht="15.75" x14ac:dyDescent="0.25">
      <c r="A32" s="5"/>
      <c r="B32" s="4" t="s">
        <v>14</v>
      </c>
      <c r="C32" s="5">
        <f>SUM(C5:C31)</f>
        <v>8210</v>
      </c>
      <c r="D32" s="5">
        <f t="shared" ref="D32:M32" si="6">SUM(D5:D31)</f>
        <v>3000</v>
      </c>
      <c r="E32" s="5">
        <f t="shared" si="6"/>
        <v>40000</v>
      </c>
      <c r="F32" s="4">
        <f t="shared" si="6"/>
        <v>0</v>
      </c>
      <c r="G32" s="4">
        <f t="shared" si="6"/>
        <v>0</v>
      </c>
      <c r="H32" s="4">
        <f>SUM(H5:H31)</f>
        <v>165000</v>
      </c>
      <c r="I32" s="4">
        <f t="shared" si="6"/>
        <v>7200</v>
      </c>
      <c r="J32" s="5">
        <f>SUM(J5:J31)</f>
        <v>26400</v>
      </c>
      <c r="K32" s="5">
        <f>SUM(K5:K31)</f>
        <v>249810</v>
      </c>
      <c r="L32" s="4">
        <f>SUM(L5:L31)</f>
        <v>240600</v>
      </c>
      <c r="M32" s="5">
        <f t="shared" si="6"/>
        <v>9210</v>
      </c>
    </row>
    <row r="33" spans="1:13" ht="15.75" x14ac:dyDescent="0.25">
      <c r="A33" s="1"/>
      <c r="B33" s="1"/>
      <c r="C33" s="5"/>
      <c r="D33" s="10"/>
      <c r="E33" s="10"/>
      <c r="F33" s="11" t="s">
        <v>15</v>
      </c>
      <c r="G33" s="11"/>
      <c r="H33" s="12"/>
      <c r="I33" s="12"/>
      <c r="J33" s="12"/>
      <c r="K33" s="13"/>
      <c r="L33" s="14"/>
      <c r="M33" s="13"/>
    </row>
    <row r="34" spans="1:13" ht="15.75" x14ac:dyDescent="0.25">
      <c r="A34" s="1"/>
      <c r="B34" s="2" t="s">
        <v>16</v>
      </c>
      <c r="C34" s="2"/>
      <c r="D34" s="2"/>
      <c r="E34" s="2"/>
      <c r="F34" s="2"/>
      <c r="G34" s="2"/>
      <c r="H34" s="15"/>
      <c r="I34" s="12"/>
      <c r="J34" s="12"/>
      <c r="K34" s="2" t="s">
        <v>17</v>
      </c>
      <c r="L34" s="1"/>
      <c r="M34" s="1"/>
    </row>
    <row r="35" spans="1:13" ht="15.75" x14ac:dyDescent="0.25">
      <c r="A35" s="1"/>
      <c r="B35" s="4" t="s">
        <v>18</v>
      </c>
      <c r="C35" s="4" t="s">
        <v>19</v>
      </c>
      <c r="D35" s="4"/>
      <c r="E35" s="4" t="s">
        <v>20</v>
      </c>
      <c r="F35" s="4" t="s">
        <v>21</v>
      </c>
      <c r="G35" s="4" t="s">
        <v>18</v>
      </c>
      <c r="H35" s="4" t="s">
        <v>19</v>
      </c>
      <c r="I35" s="4"/>
      <c r="J35" s="4"/>
      <c r="K35" s="4" t="s">
        <v>20</v>
      </c>
      <c r="L35" s="4" t="s">
        <v>13</v>
      </c>
      <c r="M35" s="1"/>
    </row>
    <row r="36" spans="1:13" ht="15.75" x14ac:dyDescent="0.25">
      <c r="A36" s="1"/>
      <c r="B36" s="5" t="s">
        <v>69</v>
      </c>
      <c r="C36" s="16">
        <f>H32</f>
        <v>165000</v>
      </c>
      <c r="D36" s="16"/>
      <c r="E36" s="5"/>
      <c r="F36" s="5"/>
      <c r="G36" s="5" t="s">
        <v>69</v>
      </c>
      <c r="H36" s="16">
        <f>L32</f>
        <v>240600</v>
      </c>
      <c r="I36" s="16"/>
      <c r="J36" s="16"/>
      <c r="K36" s="5"/>
      <c r="L36" s="5"/>
      <c r="M36" s="1"/>
    </row>
    <row r="37" spans="1:13" ht="15.75" x14ac:dyDescent="0.25">
      <c r="A37" s="1"/>
      <c r="B37" s="5" t="s">
        <v>9</v>
      </c>
      <c r="C37" s="16">
        <f>I32</f>
        <v>7200</v>
      </c>
      <c r="D37" s="16"/>
      <c r="E37" s="5"/>
      <c r="F37" s="5"/>
      <c r="G37" s="5"/>
      <c r="H37" s="16"/>
      <c r="I37" s="16"/>
      <c r="J37" s="16"/>
      <c r="K37" s="5"/>
      <c r="L37" s="5"/>
      <c r="M37" s="1"/>
    </row>
    <row r="38" spans="1:13" ht="15.75" x14ac:dyDescent="0.25">
      <c r="A38" s="1"/>
      <c r="B38" s="5" t="s">
        <v>10</v>
      </c>
      <c r="C38" s="16">
        <f>J32</f>
        <v>26400</v>
      </c>
      <c r="D38" s="16"/>
      <c r="E38" s="5"/>
      <c r="F38" s="5"/>
      <c r="G38" s="5" t="s">
        <v>77</v>
      </c>
      <c r="H38" s="16">
        <f>'AUGUST 21'!L50</f>
        <v>0</v>
      </c>
      <c r="I38" s="16"/>
      <c r="J38" s="16"/>
      <c r="K38" s="5"/>
      <c r="L38" s="5"/>
      <c r="M38" s="1"/>
    </row>
    <row r="39" spans="1:13" ht="15.75" x14ac:dyDescent="0.25">
      <c r="A39" s="1"/>
      <c r="B39" s="17" t="s">
        <v>5</v>
      </c>
      <c r="C39" s="5">
        <f>E32</f>
        <v>40000</v>
      </c>
      <c r="D39" s="5"/>
      <c r="E39" s="5"/>
      <c r="F39" s="5"/>
      <c r="G39" s="17"/>
      <c r="H39" s="5"/>
      <c r="I39" s="5"/>
      <c r="J39" s="5"/>
      <c r="K39" s="5"/>
      <c r="L39" s="5"/>
      <c r="M39" s="1"/>
    </row>
    <row r="40" spans="1:13" ht="15.75" x14ac:dyDescent="0.25">
      <c r="A40" s="1"/>
      <c r="B40" s="17" t="s">
        <v>6</v>
      </c>
      <c r="C40" s="5">
        <f>F32</f>
        <v>0</v>
      </c>
      <c r="D40" s="5"/>
      <c r="E40" s="5"/>
      <c r="F40" s="5"/>
      <c r="G40" s="17"/>
      <c r="H40" s="5"/>
      <c r="I40" s="5"/>
      <c r="J40" s="5"/>
      <c r="K40" s="5"/>
      <c r="L40" s="5"/>
      <c r="M40" s="1"/>
    </row>
    <row r="41" spans="1:13" ht="15.75" x14ac:dyDescent="0.25">
      <c r="A41" s="1"/>
      <c r="B41" s="17" t="s">
        <v>22</v>
      </c>
      <c r="C41" s="5">
        <f>G32</f>
        <v>0</v>
      </c>
      <c r="D41" s="5"/>
      <c r="E41" s="5"/>
      <c r="F41" s="5"/>
      <c r="G41" s="17"/>
      <c r="H41" s="5"/>
      <c r="I41" s="5"/>
      <c r="J41" s="5"/>
      <c r="K41" s="5"/>
      <c r="L41" s="5"/>
      <c r="M41" s="1"/>
    </row>
    <row r="42" spans="1:13" ht="15.75" x14ac:dyDescent="0.25">
      <c r="A42" s="1"/>
      <c r="B42" s="17" t="s">
        <v>4</v>
      </c>
      <c r="C42" s="5">
        <f>D32</f>
        <v>3000</v>
      </c>
      <c r="D42" s="5"/>
      <c r="E42" s="5"/>
      <c r="F42" s="5"/>
      <c r="G42" s="17"/>
      <c r="H42" s="5"/>
      <c r="I42" s="5"/>
      <c r="J42" s="5"/>
      <c r="K42" s="5"/>
      <c r="L42" s="5"/>
      <c r="M42" s="1"/>
    </row>
    <row r="43" spans="1:13" ht="15.75" x14ac:dyDescent="0.25">
      <c r="A43" s="1"/>
      <c r="B43" s="17" t="s">
        <v>77</v>
      </c>
      <c r="C43" s="16">
        <f>'AUGUST 21'!F50</f>
        <v>29290</v>
      </c>
      <c r="D43" s="5"/>
      <c r="E43" s="5"/>
      <c r="F43" s="5"/>
      <c r="G43" s="17"/>
      <c r="H43" s="16"/>
      <c r="I43" s="5"/>
      <c r="J43" s="5"/>
      <c r="K43" s="5"/>
      <c r="L43" s="5"/>
      <c r="M43" s="1"/>
    </row>
    <row r="44" spans="1:13" ht="15.75" x14ac:dyDescent="0.25">
      <c r="A44" s="1"/>
      <c r="B44" s="17" t="s">
        <v>23</v>
      </c>
      <c r="C44" s="5">
        <v>8250</v>
      </c>
      <c r="D44" s="5"/>
      <c r="E44" s="5"/>
      <c r="F44" s="5"/>
      <c r="G44" s="17" t="s">
        <v>23</v>
      </c>
      <c r="H44" s="5">
        <v>8250</v>
      </c>
      <c r="I44" s="5"/>
      <c r="J44" s="5"/>
      <c r="K44" s="5"/>
      <c r="L44" s="5"/>
      <c r="M44" s="1"/>
    </row>
    <row r="45" spans="1:13" ht="15.75" x14ac:dyDescent="0.25">
      <c r="A45" s="1"/>
      <c r="B45" s="5" t="s">
        <v>24</v>
      </c>
      <c r="C45" s="18">
        <v>0.05</v>
      </c>
      <c r="D45" s="18"/>
      <c r="E45" s="16">
        <f>C45*C36</f>
        <v>8250</v>
      </c>
      <c r="F45" s="5"/>
      <c r="G45" s="5" t="s">
        <v>24</v>
      </c>
      <c r="H45" s="18">
        <v>0.05</v>
      </c>
      <c r="I45" s="18"/>
      <c r="J45" s="18"/>
      <c r="K45" s="16">
        <f>H45*C36</f>
        <v>8250</v>
      </c>
      <c r="L45" s="16"/>
      <c r="M45" s="1"/>
    </row>
    <row r="46" spans="1:13" ht="15.75" x14ac:dyDescent="0.25">
      <c r="A46" s="1"/>
      <c r="B46" s="19" t="s">
        <v>25</v>
      </c>
      <c r="C46" s="4" t="s">
        <v>26</v>
      </c>
      <c r="D46" s="4"/>
      <c r="E46" s="4"/>
      <c r="F46" s="4"/>
      <c r="G46" s="19" t="s">
        <v>25</v>
      </c>
      <c r="H46" s="20"/>
      <c r="I46" s="20"/>
      <c r="J46" s="20"/>
      <c r="K46" s="4"/>
      <c r="L46" s="4"/>
      <c r="M46" s="1"/>
    </row>
    <row r="47" spans="1:13" ht="15.75" x14ac:dyDescent="0.25">
      <c r="A47" s="1"/>
      <c r="B47" s="7" t="s">
        <v>76</v>
      </c>
      <c r="C47" s="18"/>
      <c r="D47" s="18"/>
      <c r="E47" s="5">
        <f>L32</f>
        <v>240600</v>
      </c>
      <c r="F47" s="5"/>
      <c r="G47" s="7" t="s">
        <v>76</v>
      </c>
      <c r="H47" s="18"/>
      <c r="I47" s="18"/>
      <c r="J47" s="5"/>
      <c r="K47" s="5">
        <f>L32</f>
        <v>240600</v>
      </c>
      <c r="L47" s="5"/>
      <c r="M47" s="1"/>
    </row>
    <row r="48" spans="1:13" ht="15.75" x14ac:dyDescent="0.25">
      <c r="A48" s="1"/>
      <c r="B48" s="22"/>
      <c r="C48" s="5"/>
      <c r="D48" s="5"/>
      <c r="E48" s="5"/>
      <c r="F48" s="21"/>
      <c r="G48" s="22"/>
      <c r="H48" s="5"/>
      <c r="I48" s="5"/>
      <c r="J48" s="5"/>
      <c r="K48" s="5"/>
      <c r="L48" s="5"/>
      <c r="M48" s="1"/>
    </row>
    <row r="49" spans="1:13" ht="15.75" x14ac:dyDescent="0.25">
      <c r="A49" s="1"/>
      <c r="B49" s="5"/>
      <c r="C49" s="18"/>
      <c r="D49" s="18"/>
      <c r="E49" s="5"/>
      <c r="F49" s="5"/>
      <c r="G49" s="5"/>
      <c r="H49" s="18"/>
      <c r="I49" s="18"/>
      <c r="J49" s="18"/>
      <c r="K49" s="5"/>
      <c r="L49" s="5"/>
      <c r="M49" s="1"/>
    </row>
    <row r="50" spans="1:13" ht="15.75" x14ac:dyDescent="0.25">
      <c r="A50" s="1"/>
      <c r="B50" s="24" t="s">
        <v>27</v>
      </c>
      <c r="C50" s="20">
        <f>C36+C37+C38+C39+C40+C41+C42+C44+C43</f>
        <v>279140</v>
      </c>
      <c r="D50" s="20"/>
      <c r="E50" s="25">
        <f>SUM(E45:E49)</f>
        <v>248850</v>
      </c>
      <c r="F50" s="20">
        <f>C50-E50</f>
        <v>30290</v>
      </c>
      <c r="G50" s="24" t="s">
        <v>27</v>
      </c>
      <c r="H50" s="20">
        <f>H36+H38+H44</f>
        <v>248850</v>
      </c>
      <c r="I50" s="20"/>
      <c r="J50" s="20"/>
      <c r="K50" s="20">
        <f>SUM(K45:K49)</f>
        <v>248850</v>
      </c>
      <c r="L50" s="20">
        <f>H50-K50</f>
        <v>0</v>
      </c>
      <c r="M50" s="1"/>
    </row>
    <row r="51" spans="1:13" ht="15.75" x14ac:dyDescent="0.25">
      <c r="A51" s="1"/>
      <c r="B51" s="1" t="s">
        <v>28</v>
      </c>
      <c r="C51" s="1"/>
      <c r="D51" s="1"/>
      <c r="E51" s="1"/>
      <c r="F51" s="1" t="s">
        <v>29</v>
      </c>
      <c r="G51" s="1"/>
      <c r="H51" s="1"/>
      <c r="I51" s="1"/>
      <c r="J51" s="1"/>
      <c r="K51" s="23">
        <f>K50-K45</f>
        <v>240600</v>
      </c>
      <c r="L51" s="1" t="s">
        <v>30</v>
      </c>
      <c r="M51" s="1"/>
    </row>
    <row r="52" spans="1:13" ht="15.75" x14ac:dyDescent="0.25">
      <c r="A52" s="1"/>
      <c r="B52" s="1" t="s">
        <v>31</v>
      </c>
      <c r="C52" s="1"/>
      <c r="D52" s="1"/>
      <c r="E52" s="1"/>
      <c r="F52" s="1" t="s">
        <v>32</v>
      </c>
      <c r="G52" s="1"/>
      <c r="H52" s="23"/>
      <c r="I52" s="1"/>
      <c r="J52" s="1"/>
      <c r="K52" s="23"/>
      <c r="L52" s="1" t="s">
        <v>33</v>
      </c>
      <c r="M52" s="1"/>
    </row>
    <row r="53" spans="1:13" ht="15.75" x14ac:dyDescent="0.25">
      <c r="A53" s="1"/>
      <c r="B53" s="1"/>
      <c r="C53" s="1"/>
      <c r="D53" s="23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>
        <v>0</v>
      </c>
      <c r="L54" s="1"/>
      <c r="M5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4" workbookViewId="0">
      <selection activeCell="I46" sqref="I46"/>
    </sheetView>
  </sheetViews>
  <sheetFormatPr defaultRowHeight="15" x14ac:dyDescent="0.25"/>
  <cols>
    <col min="2" max="2" width="25.28515625" customWidth="1"/>
    <col min="4" max="4" width="15.5703125" bestFit="1" customWidth="1"/>
    <col min="6" max="6" width="13" customWidth="1"/>
    <col min="7" max="7" width="11.42578125" customWidth="1"/>
  </cols>
  <sheetData>
    <row r="1" spans="1:13" ht="15.75" x14ac:dyDescent="0.25">
      <c r="A1" s="1"/>
      <c r="C1" s="1"/>
      <c r="D1" s="1"/>
      <c r="E1" s="1"/>
      <c r="F1" s="2" t="s">
        <v>35</v>
      </c>
      <c r="G1" s="2"/>
      <c r="H1" s="2"/>
      <c r="I1" s="2"/>
      <c r="J1" s="2"/>
      <c r="K1" s="2"/>
      <c r="L1" s="2"/>
      <c r="M1" s="1"/>
    </row>
    <row r="2" spans="1:13" ht="15.75" x14ac:dyDescent="0.25">
      <c r="A2" s="1"/>
      <c r="D2" s="1"/>
      <c r="E2" s="1"/>
      <c r="F2" s="2" t="s">
        <v>0</v>
      </c>
      <c r="G2" s="2"/>
      <c r="H2" s="2"/>
      <c r="I2" s="2"/>
      <c r="J2" s="2"/>
      <c r="K2" s="2"/>
      <c r="L2" s="2"/>
      <c r="M2" s="1"/>
    </row>
    <row r="3" spans="1:13" ht="15.75" x14ac:dyDescent="0.25">
      <c r="A3" s="1"/>
      <c r="B3" s="1"/>
      <c r="D3" s="1"/>
      <c r="E3" s="1"/>
      <c r="F3" s="2" t="s">
        <v>114</v>
      </c>
      <c r="G3" s="2"/>
      <c r="H3" s="2"/>
      <c r="I3" s="2"/>
      <c r="J3" s="2"/>
      <c r="K3" s="3"/>
      <c r="L3" s="2"/>
      <c r="M3" s="1"/>
    </row>
    <row r="4" spans="1:13" ht="15.75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93</v>
      </c>
      <c r="K4" s="4" t="s">
        <v>11</v>
      </c>
      <c r="L4" s="4" t="s">
        <v>12</v>
      </c>
      <c r="M4" s="4" t="s">
        <v>13</v>
      </c>
    </row>
    <row r="5" spans="1:13" ht="15.75" x14ac:dyDescent="0.25">
      <c r="A5" s="5" t="s">
        <v>36</v>
      </c>
      <c r="B5" s="5"/>
      <c r="C5" s="5">
        <f>'SEPTEMBER 21'!M5:M32</f>
        <v>0</v>
      </c>
      <c r="D5" s="5"/>
      <c r="E5" s="5"/>
      <c r="F5" s="5"/>
      <c r="G5" s="5"/>
      <c r="H5" s="5"/>
      <c r="I5" s="5"/>
      <c r="J5" s="5">
        <f>14%*H5</f>
        <v>0</v>
      </c>
      <c r="K5" s="5">
        <f>C5+D5+E5+F5+G5+H5+I5+J5</f>
        <v>0</v>
      </c>
      <c r="L5" s="5"/>
      <c r="M5" s="5">
        <f t="shared" ref="M5:M31" si="0">K5-L5</f>
        <v>0</v>
      </c>
    </row>
    <row r="6" spans="1:13" ht="15.75" x14ac:dyDescent="0.25">
      <c r="A6" s="5" t="s">
        <v>37</v>
      </c>
      <c r="B6" s="5" t="s">
        <v>63</v>
      </c>
      <c r="C6" s="5">
        <f>'SEPTEMBER 21'!M6:M33</f>
        <v>0</v>
      </c>
      <c r="D6" s="5"/>
      <c r="E6" s="5"/>
      <c r="F6" s="5"/>
      <c r="G6" s="5"/>
      <c r="H6" s="5">
        <v>10000</v>
      </c>
      <c r="I6" s="5">
        <v>600</v>
      </c>
      <c r="J6" s="5">
        <v>1600</v>
      </c>
      <c r="K6" s="5">
        <f t="shared" ref="K6:K19" si="1">C6+D6+E6+F6+G6+H6+I6+J6</f>
        <v>12200</v>
      </c>
      <c r="L6" s="5">
        <v>12200</v>
      </c>
      <c r="M6" s="5">
        <f t="shared" si="0"/>
        <v>0</v>
      </c>
    </row>
    <row r="7" spans="1:13" ht="15.75" x14ac:dyDescent="0.25">
      <c r="A7" s="5" t="s">
        <v>38</v>
      </c>
      <c r="B7" s="5"/>
      <c r="C7" s="5">
        <f>'SEPTEMBER 21'!M7:M34</f>
        <v>0</v>
      </c>
      <c r="D7" s="5"/>
      <c r="E7" s="5"/>
      <c r="F7" s="5"/>
      <c r="G7" s="5"/>
      <c r="H7" s="5"/>
      <c r="I7" s="5"/>
      <c r="J7" s="5">
        <f>14%*H7</f>
        <v>0</v>
      </c>
      <c r="K7" s="5">
        <f t="shared" si="1"/>
        <v>0</v>
      </c>
      <c r="L7" s="5"/>
      <c r="M7" s="5">
        <f t="shared" si="0"/>
        <v>0</v>
      </c>
    </row>
    <row r="8" spans="1:13" ht="15.75" x14ac:dyDescent="0.25">
      <c r="A8" s="5" t="s">
        <v>39</v>
      </c>
      <c r="B8" s="7" t="s">
        <v>84</v>
      </c>
      <c r="C8" s="5">
        <f>'SEPTEMBER 21'!M8:M35</f>
        <v>6640</v>
      </c>
      <c r="D8" s="7"/>
      <c r="E8" s="7"/>
      <c r="F8" s="7"/>
      <c r="G8" s="7"/>
      <c r="H8" s="7">
        <v>10000</v>
      </c>
      <c r="I8" s="7"/>
      <c r="J8" s="7">
        <v>1600</v>
      </c>
      <c r="K8" s="7">
        <f t="shared" si="1"/>
        <v>18240</v>
      </c>
      <c r="L8" s="7">
        <v>10560</v>
      </c>
      <c r="M8" s="5">
        <f t="shared" si="0"/>
        <v>7680</v>
      </c>
    </row>
    <row r="9" spans="1:13" ht="15.75" x14ac:dyDescent="0.25">
      <c r="A9" s="5" t="s">
        <v>40</v>
      </c>
      <c r="B9" s="5"/>
      <c r="C9" s="5">
        <f>'SEPTEMBER 21'!M9:M36</f>
        <v>0</v>
      </c>
      <c r="D9" s="5"/>
      <c r="E9" s="5"/>
      <c r="F9" s="5"/>
      <c r="G9" s="5"/>
      <c r="H9" s="5"/>
      <c r="I9" s="5"/>
      <c r="J9" s="5"/>
      <c r="K9" s="5">
        <f>C9+D9+E9+F9+G9+H9+I9+J9</f>
        <v>0</v>
      </c>
      <c r="L9" s="5"/>
      <c r="M9" s="5">
        <f t="shared" si="0"/>
        <v>0</v>
      </c>
    </row>
    <row r="10" spans="1:13" ht="15.75" x14ac:dyDescent="0.25">
      <c r="A10" s="5" t="s">
        <v>41</v>
      </c>
      <c r="B10" s="7" t="s">
        <v>64</v>
      </c>
      <c r="C10" s="5">
        <f>'SEPTEMBER 21'!M10:M37</f>
        <v>0</v>
      </c>
      <c r="D10" s="5"/>
      <c r="E10" s="5"/>
      <c r="F10" s="5"/>
      <c r="G10" s="5"/>
      <c r="H10" s="5">
        <v>6000</v>
      </c>
      <c r="I10" s="5">
        <v>600</v>
      </c>
      <c r="J10" s="5">
        <f>16%*H10</f>
        <v>960</v>
      </c>
      <c r="K10" s="5">
        <f t="shared" si="1"/>
        <v>7560</v>
      </c>
      <c r="L10" s="5">
        <v>7560</v>
      </c>
      <c r="M10" s="5">
        <f t="shared" si="0"/>
        <v>0</v>
      </c>
    </row>
    <row r="11" spans="1:13" ht="15.75" x14ac:dyDescent="0.25">
      <c r="A11" s="5" t="s">
        <v>42</v>
      </c>
      <c r="B11" s="5"/>
      <c r="C11" s="5">
        <f>'SEPTEMBER 21'!M11:M38</f>
        <v>0</v>
      </c>
      <c r="D11" s="5"/>
      <c r="E11" s="5"/>
      <c r="F11" s="5"/>
      <c r="G11" s="5"/>
      <c r="H11" s="5"/>
      <c r="I11" s="5"/>
      <c r="J11" s="5">
        <f t="shared" ref="J11:J31" si="2">16%*H11</f>
        <v>0</v>
      </c>
      <c r="K11" s="5">
        <f t="shared" si="1"/>
        <v>0</v>
      </c>
      <c r="L11" s="5"/>
      <c r="M11" s="5">
        <f t="shared" si="0"/>
        <v>0</v>
      </c>
    </row>
    <row r="12" spans="1:13" ht="15.75" x14ac:dyDescent="0.25">
      <c r="A12" s="5" t="s">
        <v>43</v>
      </c>
      <c r="B12" s="6" t="s">
        <v>33</v>
      </c>
      <c r="C12" s="5">
        <f>'SEPTEMBER 21'!M12:M39</f>
        <v>0</v>
      </c>
      <c r="D12" s="5"/>
      <c r="E12" s="5"/>
      <c r="F12" s="5"/>
      <c r="G12" s="5"/>
      <c r="H12" s="5"/>
      <c r="I12" s="5"/>
      <c r="J12" s="5">
        <f t="shared" si="2"/>
        <v>0</v>
      </c>
      <c r="K12" s="5">
        <f t="shared" si="1"/>
        <v>0</v>
      </c>
      <c r="L12" s="5"/>
      <c r="M12" s="5">
        <f t="shared" si="0"/>
        <v>0</v>
      </c>
    </row>
    <row r="13" spans="1:13" ht="15.75" x14ac:dyDescent="0.25">
      <c r="A13" s="5" t="s">
        <v>44</v>
      </c>
      <c r="B13" s="8" t="s">
        <v>74</v>
      </c>
      <c r="C13" s="5">
        <f>'SEPTEMBER 21'!M13:M40</f>
        <v>0</v>
      </c>
      <c r="D13" s="5"/>
      <c r="E13" s="5"/>
      <c r="F13" s="5"/>
      <c r="G13" s="5"/>
      <c r="H13" s="5">
        <v>12000</v>
      </c>
      <c r="I13" s="5">
        <v>600</v>
      </c>
      <c r="J13" s="5">
        <f t="shared" si="2"/>
        <v>1920</v>
      </c>
      <c r="K13" s="5">
        <f t="shared" si="1"/>
        <v>14520</v>
      </c>
      <c r="L13" s="5">
        <v>14520</v>
      </c>
      <c r="M13" s="5">
        <f t="shared" si="0"/>
        <v>0</v>
      </c>
    </row>
    <row r="14" spans="1:13" ht="15.75" x14ac:dyDescent="0.25">
      <c r="A14" s="5" t="s">
        <v>45</v>
      </c>
      <c r="B14" s="5" t="s">
        <v>105</v>
      </c>
      <c r="C14" s="5">
        <f>'SEPTEMBER 21'!M14:M41</f>
        <v>0</v>
      </c>
      <c r="D14" s="5"/>
      <c r="E14" s="5"/>
      <c r="F14" s="5"/>
      <c r="G14" s="5"/>
      <c r="H14" s="5">
        <v>12000</v>
      </c>
      <c r="I14" s="5">
        <v>600</v>
      </c>
      <c r="J14" s="5">
        <f t="shared" si="2"/>
        <v>1920</v>
      </c>
      <c r="K14" s="5">
        <f t="shared" si="1"/>
        <v>14520</v>
      </c>
      <c r="L14" s="5">
        <v>14520</v>
      </c>
      <c r="M14" s="5">
        <f t="shared" si="0"/>
        <v>0</v>
      </c>
    </row>
    <row r="15" spans="1:13" ht="15.75" x14ac:dyDescent="0.25">
      <c r="A15" s="7" t="s">
        <v>46</v>
      </c>
      <c r="B15" s="5" t="s">
        <v>75</v>
      </c>
      <c r="C15" s="5">
        <f>'SEPTEMBER 21'!M15:M42</f>
        <v>-240</v>
      </c>
      <c r="D15" s="5"/>
      <c r="E15" s="5"/>
      <c r="F15" s="5"/>
      <c r="G15" s="5"/>
      <c r="H15" s="5">
        <v>12000</v>
      </c>
      <c r="I15" s="5">
        <v>600</v>
      </c>
      <c r="J15" s="5">
        <f t="shared" si="2"/>
        <v>1920</v>
      </c>
      <c r="K15" s="5">
        <f t="shared" si="1"/>
        <v>14280</v>
      </c>
      <c r="L15" s="5">
        <v>14520</v>
      </c>
      <c r="M15" s="5">
        <f t="shared" si="0"/>
        <v>-240</v>
      </c>
    </row>
    <row r="16" spans="1:13" ht="15.75" x14ac:dyDescent="0.25">
      <c r="A16" s="5" t="s">
        <v>47</v>
      </c>
      <c r="B16" s="5" t="s">
        <v>102</v>
      </c>
      <c r="C16" s="5">
        <f>'SEPTEMBER 21'!M16:M43</f>
        <v>0</v>
      </c>
      <c r="D16" s="5"/>
      <c r="E16" s="5"/>
      <c r="F16" s="5"/>
      <c r="G16" s="5"/>
      <c r="H16" s="5">
        <v>12000</v>
      </c>
      <c r="I16" s="5">
        <v>600</v>
      </c>
      <c r="J16" s="5">
        <f>16%*H16</f>
        <v>1920</v>
      </c>
      <c r="K16" s="5">
        <f t="shared" si="1"/>
        <v>14520</v>
      </c>
      <c r="L16" s="5">
        <v>14520</v>
      </c>
      <c r="M16" s="5">
        <f t="shared" si="0"/>
        <v>0</v>
      </c>
    </row>
    <row r="17" spans="1:15" ht="15.75" x14ac:dyDescent="0.25">
      <c r="A17" s="5" t="s">
        <v>48</v>
      </c>
      <c r="B17" s="7" t="s">
        <v>107</v>
      </c>
      <c r="C17" s="5">
        <f>'SEPTEMBER 21'!M17:M44</f>
        <v>0</v>
      </c>
      <c r="D17" s="5"/>
      <c r="E17" s="5"/>
      <c r="F17" s="5"/>
      <c r="G17" s="5"/>
      <c r="H17" s="5">
        <v>12000</v>
      </c>
      <c r="I17" s="5">
        <v>600</v>
      </c>
      <c r="J17" s="5">
        <f t="shared" si="2"/>
        <v>1920</v>
      </c>
      <c r="K17" s="5">
        <f t="shared" si="1"/>
        <v>14520</v>
      </c>
      <c r="L17" s="5">
        <v>14520</v>
      </c>
      <c r="M17" s="5">
        <f>K17-L17</f>
        <v>0</v>
      </c>
    </row>
    <row r="18" spans="1:15" ht="15.75" x14ac:dyDescent="0.25">
      <c r="A18" s="5" t="s">
        <v>49</v>
      </c>
      <c r="B18" s="7" t="s">
        <v>85</v>
      </c>
      <c r="C18" s="5">
        <f>'SEPTEMBER 21'!M18:M45</f>
        <v>3080</v>
      </c>
      <c r="D18" s="7"/>
      <c r="E18" s="7"/>
      <c r="F18" s="7"/>
      <c r="G18" s="7"/>
      <c r="H18" s="7">
        <v>12000</v>
      </c>
      <c r="I18" s="7">
        <v>600</v>
      </c>
      <c r="J18" s="5">
        <f t="shared" si="2"/>
        <v>1920</v>
      </c>
      <c r="K18" s="7">
        <f t="shared" si="1"/>
        <v>17600</v>
      </c>
      <c r="L18" s="7">
        <f>14520</f>
        <v>14520</v>
      </c>
      <c r="M18" s="5">
        <f t="shared" si="0"/>
        <v>3080</v>
      </c>
    </row>
    <row r="19" spans="1:15" ht="15.75" x14ac:dyDescent="0.25">
      <c r="A19" s="5" t="s">
        <v>50</v>
      </c>
      <c r="B19" s="9"/>
      <c r="C19" s="5">
        <f>'SEPTEMBER 21'!M19:M46</f>
        <v>0</v>
      </c>
      <c r="D19" s="5"/>
      <c r="E19" s="5"/>
      <c r="F19" s="5"/>
      <c r="G19" s="5"/>
      <c r="H19" s="5"/>
      <c r="I19" s="5"/>
      <c r="J19" s="5">
        <f t="shared" si="2"/>
        <v>0</v>
      </c>
      <c r="K19" s="5">
        <f t="shared" si="1"/>
        <v>0</v>
      </c>
      <c r="L19" s="5"/>
      <c r="M19" s="5">
        <f t="shared" si="0"/>
        <v>0</v>
      </c>
    </row>
    <row r="20" spans="1:15" ht="15.75" x14ac:dyDescent="0.25">
      <c r="A20" s="5" t="s">
        <v>51</v>
      </c>
      <c r="B20" s="5" t="s">
        <v>72</v>
      </c>
      <c r="C20" s="5">
        <f>'SEPTEMBER 21'!M20:M47</f>
        <v>0</v>
      </c>
      <c r="D20" s="5">
        <v>3000</v>
      </c>
      <c r="E20" s="5">
        <v>40000</v>
      </c>
      <c r="F20" s="5"/>
      <c r="G20" s="5"/>
      <c r="H20" s="5">
        <v>20000</v>
      </c>
      <c r="I20" s="5"/>
      <c r="J20" s="5">
        <f t="shared" si="2"/>
        <v>3200</v>
      </c>
      <c r="K20" s="5">
        <f>C20+D20+E20+F20+G20+H20+I20+J20</f>
        <v>66200</v>
      </c>
      <c r="L20" s="5">
        <v>66200</v>
      </c>
      <c r="M20" s="5">
        <f t="shared" si="0"/>
        <v>0</v>
      </c>
      <c r="O20">
        <f>25080-L18</f>
        <v>10560</v>
      </c>
    </row>
    <row r="21" spans="1:15" ht="15.75" x14ac:dyDescent="0.25">
      <c r="A21" s="5" t="s">
        <v>52</v>
      </c>
      <c r="B21" s="5" t="s">
        <v>72</v>
      </c>
      <c r="C21" s="5">
        <f>'SEPTEMBER 21'!M21:M48</f>
        <v>0</v>
      </c>
      <c r="D21" s="5"/>
      <c r="E21" s="5"/>
      <c r="F21" s="5"/>
      <c r="G21" s="5"/>
      <c r="H21" s="5">
        <v>6000</v>
      </c>
      <c r="I21" s="5"/>
      <c r="J21" s="5">
        <f t="shared" si="2"/>
        <v>960</v>
      </c>
      <c r="K21" s="5">
        <f>C21+D21+E21+F21+G21+H21+I21+J21</f>
        <v>6960</v>
      </c>
      <c r="L21" s="5">
        <v>6960</v>
      </c>
      <c r="M21" s="5">
        <f t="shared" si="0"/>
        <v>0</v>
      </c>
    </row>
    <row r="22" spans="1:15" ht="15.75" x14ac:dyDescent="0.25">
      <c r="A22" s="5" t="s">
        <v>53</v>
      </c>
      <c r="B22" s="5"/>
      <c r="C22" s="5">
        <f>'SEPTEMBER 21'!M22:M49</f>
        <v>0</v>
      </c>
      <c r="D22" s="5"/>
      <c r="E22" s="5"/>
      <c r="F22" s="5"/>
      <c r="G22" s="5"/>
      <c r="H22" s="5"/>
      <c r="I22" s="5"/>
      <c r="J22" s="5">
        <f t="shared" si="2"/>
        <v>0</v>
      </c>
      <c r="K22" s="5">
        <f t="shared" ref="K22:K31" si="3">C22+D22+E22+F22+G22+H22+I22+J22</f>
        <v>0</v>
      </c>
      <c r="L22" s="5"/>
      <c r="M22" s="5">
        <f t="shared" si="0"/>
        <v>0</v>
      </c>
    </row>
    <row r="23" spans="1:15" ht="15.75" x14ac:dyDescent="0.25">
      <c r="A23" s="5" t="s">
        <v>54</v>
      </c>
      <c r="B23" s="5"/>
      <c r="C23" s="5">
        <f>'SEPTEMBER 21'!M23:M50</f>
        <v>0</v>
      </c>
      <c r="D23" s="5"/>
      <c r="E23" s="5"/>
      <c r="F23" s="5"/>
      <c r="G23" s="5"/>
      <c r="H23" s="5"/>
      <c r="I23" s="5"/>
      <c r="J23" s="5">
        <f t="shared" si="2"/>
        <v>0</v>
      </c>
      <c r="K23" s="5">
        <f t="shared" si="3"/>
        <v>0</v>
      </c>
      <c r="L23" s="5"/>
      <c r="M23" s="5">
        <f t="shared" si="0"/>
        <v>0</v>
      </c>
    </row>
    <row r="24" spans="1:15" ht="15.75" x14ac:dyDescent="0.25">
      <c r="A24" s="5" t="s">
        <v>55</v>
      </c>
      <c r="B24" s="5"/>
      <c r="C24" s="5">
        <f>'SEPTEMBER 21'!M24:M51</f>
        <v>0</v>
      </c>
      <c r="D24" s="5"/>
      <c r="E24" s="5"/>
      <c r="F24" s="5"/>
      <c r="G24" s="5"/>
      <c r="H24" s="5"/>
      <c r="I24" s="5"/>
      <c r="J24" s="5">
        <f t="shared" si="2"/>
        <v>0</v>
      </c>
      <c r="K24" s="5">
        <f t="shared" si="3"/>
        <v>0</v>
      </c>
      <c r="L24" s="5"/>
      <c r="M24" s="5">
        <f t="shared" si="0"/>
        <v>0</v>
      </c>
    </row>
    <row r="25" spans="1:15" ht="15.75" x14ac:dyDescent="0.25">
      <c r="A25" s="5" t="s">
        <v>56</v>
      </c>
      <c r="B25" s="5" t="s">
        <v>72</v>
      </c>
      <c r="C25" s="5">
        <f>'SEPTEMBER 21'!M25:M52</f>
        <v>0</v>
      </c>
      <c r="D25" s="5"/>
      <c r="E25" s="5"/>
      <c r="F25" s="5"/>
      <c r="G25" s="5"/>
      <c r="H25" s="5">
        <v>5000</v>
      </c>
      <c r="I25" s="5"/>
      <c r="J25" s="5">
        <f t="shared" si="2"/>
        <v>800</v>
      </c>
      <c r="K25" s="5">
        <f t="shared" si="3"/>
        <v>5800</v>
      </c>
      <c r="L25" s="5">
        <v>5800</v>
      </c>
      <c r="M25" s="5">
        <f>K25-L25</f>
        <v>0</v>
      </c>
    </row>
    <row r="26" spans="1:15" ht="15.75" x14ac:dyDescent="0.25">
      <c r="A26" s="5" t="s">
        <v>57</v>
      </c>
      <c r="B26" s="5" t="s">
        <v>116</v>
      </c>
      <c r="C26" s="5">
        <f>'SEPTEMBER 21'!M26:M53</f>
        <v>0</v>
      </c>
      <c r="D26" s="5"/>
      <c r="E26" s="5"/>
      <c r="F26" s="5"/>
      <c r="G26" s="5"/>
      <c r="H26" s="5">
        <v>12000</v>
      </c>
      <c r="I26" s="5">
        <v>600</v>
      </c>
      <c r="J26" s="5">
        <f t="shared" si="2"/>
        <v>1920</v>
      </c>
      <c r="K26" s="5">
        <f t="shared" si="3"/>
        <v>14520</v>
      </c>
      <c r="L26" s="5">
        <v>14520</v>
      </c>
      <c r="M26" s="5">
        <f t="shared" si="0"/>
        <v>0</v>
      </c>
    </row>
    <row r="27" spans="1:15" ht="15.75" x14ac:dyDescent="0.25">
      <c r="A27" s="5" t="s">
        <v>58</v>
      </c>
      <c r="B27" s="5" t="s">
        <v>71</v>
      </c>
      <c r="C27" s="5">
        <f>'SEPTEMBER 21'!M27:M54</f>
        <v>-210</v>
      </c>
      <c r="D27" s="5"/>
      <c r="E27" s="5"/>
      <c r="F27" s="5"/>
      <c r="G27" s="5"/>
      <c r="H27" s="5">
        <v>12000</v>
      </c>
      <c r="I27" s="5">
        <v>600</v>
      </c>
      <c r="J27" s="5">
        <f t="shared" si="2"/>
        <v>1920</v>
      </c>
      <c r="K27" s="5">
        <f t="shared" si="3"/>
        <v>14310</v>
      </c>
      <c r="L27" s="5">
        <v>14520</v>
      </c>
      <c r="M27" s="5">
        <f>K27-L27</f>
        <v>-210</v>
      </c>
    </row>
    <row r="28" spans="1:15" ht="15.75" x14ac:dyDescent="0.25">
      <c r="A28" s="5" t="s">
        <v>59</v>
      </c>
      <c r="B28" s="5"/>
      <c r="C28" s="5">
        <f>'SEPTEMBER 21'!M28:M55</f>
        <v>0</v>
      </c>
      <c r="D28" s="5"/>
      <c r="E28" s="5"/>
      <c r="F28" s="5"/>
      <c r="G28" s="5"/>
      <c r="H28" s="5"/>
      <c r="I28" s="5"/>
      <c r="J28" s="5">
        <f t="shared" si="2"/>
        <v>0</v>
      </c>
      <c r="K28" s="5">
        <f t="shared" si="3"/>
        <v>0</v>
      </c>
      <c r="L28" s="5"/>
      <c r="M28" s="5">
        <f>K28-L28</f>
        <v>0</v>
      </c>
    </row>
    <row r="29" spans="1:15" ht="15.75" x14ac:dyDescent="0.25">
      <c r="A29" s="5" t="s">
        <v>60</v>
      </c>
      <c r="B29" s="5" t="s">
        <v>65</v>
      </c>
      <c r="C29" s="5">
        <f>'SEPTEMBER 21'!M29:M56</f>
        <v>0</v>
      </c>
      <c r="D29" s="5"/>
      <c r="E29" s="5"/>
      <c r="F29" s="5"/>
      <c r="G29" s="5"/>
      <c r="H29" s="5">
        <v>12000</v>
      </c>
      <c r="I29" s="5">
        <v>600</v>
      </c>
      <c r="J29" s="5">
        <f t="shared" si="2"/>
        <v>1920</v>
      </c>
      <c r="K29" s="5">
        <f t="shared" si="3"/>
        <v>14520</v>
      </c>
      <c r="L29" s="5">
        <v>14520</v>
      </c>
      <c r="M29" s="5">
        <f t="shared" si="0"/>
        <v>0</v>
      </c>
    </row>
    <row r="30" spans="1:15" ht="15.75" x14ac:dyDescent="0.25">
      <c r="A30" s="5" t="s">
        <v>61</v>
      </c>
      <c r="B30" s="6"/>
      <c r="C30" s="5">
        <f>'SEPTEMBER 21'!M30:M57</f>
        <v>0</v>
      </c>
      <c r="D30" s="5"/>
      <c r="E30" s="5"/>
      <c r="F30" s="5"/>
      <c r="G30" s="5"/>
      <c r="H30" s="5"/>
      <c r="I30" s="5"/>
      <c r="J30" s="5">
        <f t="shared" si="2"/>
        <v>0</v>
      </c>
      <c r="K30" s="5">
        <f t="shared" si="3"/>
        <v>0</v>
      </c>
      <c r="L30" s="5"/>
      <c r="M30" s="5">
        <f t="shared" si="0"/>
        <v>0</v>
      </c>
    </row>
    <row r="31" spans="1:15" ht="15.75" x14ac:dyDescent="0.25">
      <c r="A31" s="5" t="s">
        <v>62</v>
      </c>
      <c r="B31" s="7"/>
      <c r="C31" s="5"/>
      <c r="D31" s="5"/>
      <c r="E31" s="5"/>
      <c r="F31" s="5"/>
      <c r="G31" s="5"/>
      <c r="H31" s="5"/>
      <c r="I31" s="5"/>
      <c r="J31" s="5">
        <f t="shared" si="2"/>
        <v>0</v>
      </c>
      <c r="K31" s="5">
        <f t="shared" si="3"/>
        <v>0</v>
      </c>
      <c r="L31" s="5"/>
      <c r="M31" s="5">
        <f t="shared" si="0"/>
        <v>0</v>
      </c>
    </row>
    <row r="32" spans="1:15" ht="15.75" x14ac:dyDescent="0.25">
      <c r="A32" s="5"/>
      <c r="B32" s="4" t="s">
        <v>14</v>
      </c>
      <c r="C32" s="5">
        <f>'SEPTEMBER 21'!M32:M59</f>
        <v>9210</v>
      </c>
      <c r="D32" s="5">
        <f t="shared" ref="D32:M32" si="4">SUM(D5:D31)</f>
        <v>3000</v>
      </c>
      <c r="E32" s="5">
        <f t="shared" si="4"/>
        <v>40000</v>
      </c>
      <c r="F32" s="4">
        <f t="shared" si="4"/>
        <v>0</v>
      </c>
      <c r="G32" s="4">
        <f t="shared" si="4"/>
        <v>0</v>
      </c>
      <c r="H32" s="4">
        <f>SUM(H5:H31)</f>
        <v>165000</v>
      </c>
      <c r="I32" s="4">
        <f t="shared" si="4"/>
        <v>6600</v>
      </c>
      <c r="J32" s="5">
        <f>SUM(J5:J31)</f>
        <v>26400</v>
      </c>
      <c r="K32" s="5">
        <f>SUM(K5:K31)</f>
        <v>250270</v>
      </c>
      <c r="L32" s="4">
        <f>SUM(L5:L31)</f>
        <v>239960</v>
      </c>
      <c r="M32" s="5">
        <f t="shared" si="4"/>
        <v>10310</v>
      </c>
    </row>
    <row r="33" spans="1:15" ht="15.75" x14ac:dyDescent="0.25">
      <c r="A33" s="1"/>
      <c r="B33" s="1"/>
      <c r="C33" s="5">
        <f>'SEPTEMBER 21'!M33:M60</f>
        <v>0</v>
      </c>
      <c r="D33" s="10"/>
      <c r="E33" s="10"/>
      <c r="F33" s="11" t="s">
        <v>15</v>
      </c>
      <c r="G33" s="11"/>
      <c r="H33" s="12"/>
      <c r="I33" s="12"/>
      <c r="J33" s="12"/>
      <c r="K33" s="13"/>
      <c r="L33" s="14"/>
      <c r="M33" s="13"/>
    </row>
    <row r="34" spans="1:15" ht="15.75" x14ac:dyDescent="0.25">
      <c r="A34" s="1"/>
      <c r="B34" s="2" t="s">
        <v>16</v>
      </c>
      <c r="C34" s="2"/>
      <c r="D34" s="2"/>
      <c r="E34" s="2"/>
      <c r="F34" s="2"/>
      <c r="G34" s="2"/>
      <c r="H34" s="15"/>
      <c r="I34" s="12"/>
      <c r="J34" s="12"/>
      <c r="K34" s="2" t="s">
        <v>17</v>
      </c>
      <c r="L34" s="1"/>
      <c r="M34" s="1"/>
    </row>
    <row r="35" spans="1:15" ht="15.75" x14ac:dyDescent="0.25">
      <c r="A35" s="1"/>
      <c r="B35" s="4" t="s">
        <v>18</v>
      </c>
      <c r="C35" s="4" t="s">
        <v>19</v>
      </c>
      <c r="D35" s="4"/>
      <c r="E35" s="4" t="s">
        <v>20</v>
      </c>
      <c r="F35" s="4" t="s">
        <v>21</v>
      </c>
      <c r="G35" s="4" t="s">
        <v>18</v>
      </c>
      <c r="H35" s="4" t="s">
        <v>19</v>
      </c>
      <c r="I35" s="4"/>
      <c r="J35" s="4"/>
      <c r="K35" s="4" t="s">
        <v>20</v>
      </c>
      <c r="L35" s="4" t="s">
        <v>13</v>
      </c>
      <c r="M35" s="1"/>
      <c r="O35" s="1"/>
    </row>
    <row r="36" spans="1:15" ht="15.75" x14ac:dyDescent="0.25">
      <c r="A36" s="1"/>
      <c r="B36" s="5" t="s">
        <v>82</v>
      </c>
      <c r="C36" s="16">
        <f>H32</f>
        <v>165000</v>
      </c>
      <c r="D36" s="16"/>
      <c r="E36" s="5"/>
      <c r="F36" s="5"/>
      <c r="G36" s="5" t="s">
        <v>82</v>
      </c>
      <c r="H36" s="16">
        <f>L32</f>
        <v>239960</v>
      </c>
      <c r="I36" s="16"/>
      <c r="J36" s="16"/>
      <c r="K36" s="5"/>
      <c r="L36" s="5"/>
      <c r="M36" s="1"/>
      <c r="O36" s="1"/>
    </row>
    <row r="37" spans="1:15" ht="15.75" x14ac:dyDescent="0.25">
      <c r="A37" s="1"/>
      <c r="B37" s="5" t="s">
        <v>9</v>
      </c>
      <c r="C37" s="16">
        <f>I32</f>
        <v>6600</v>
      </c>
      <c r="D37" s="16"/>
      <c r="E37" s="5"/>
      <c r="F37" s="5"/>
      <c r="G37" s="5"/>
      <c r="H37" s="16"/>
      <c r="I37" s="16"/>
      <c r="J37" s="16"/>
      <c r="K37" s="5"/>
      <c r="L37" s="5"/>
      <c r="M37" s="1"/>
      <c r="O37" s="1"/>
    </row>
    <row r="38" spans="1:15" ht="15.75" x14ac:dyDescent="0.25">
      <c r="A38" s="1"/>
      <c r="B38" s="5" t="s">
        <v>10</v>
      </c>
      <c r="C38" s="16">
        <f>J32</f>
        <v>26400</v>
      </c>
      <c r="D38" s="16"/>
      <c r="E38" s="5"/>
      <c r="F38" s="5"/>
      <c r="G38" s="5" t="s">
        <v>77</v>
      </c>
      <c r="H38" s="16">
        <f>'SEPTEMBER 21'!L50</f>
        <v>0</v>
      </c>
      <c r="I38" s="16"/>
      <c r="J38" s="16"/>
      <c r="K38" s="5"/>
      <c r="L38" s="5"/>
      <c r="M38" s="1"/>
      <c r="O38" s="1"/>
    </row>
    <row r="39" spans="1:15" ht="15.75" x14ac:dyDescent="0.25">
      <c r="A39" s="1"/>
      <c r="B39" s="17" t="s">
        <v>5</v>
      </c>
      <c r="C39" s="5">
        <f>E32</f>
        <v>40000</v>
      </c>
      <c r="D39" s="5"/>
      <c r="E39" s="5"/>
      <c r="F39" s="5"/>
      <c r="G39" s="17"/>
      <c r="H39" s="5"/>
      <c r="I39" s="5"/>
      <c r="J39" s="5"/>
      <c r="K39" s="5"/>
      <c r="L39" s="5"/>
      <c r="M39" s="1"/>
      <c r="O39" s="1"/>
    </row>
    <row r="40" spans="1:15" ht="15.75" x14ac:dyDescent="0.25">
      <c r="A40" s="1"/>
      <c r="B40" s="17" t="s">
        <v>6</v>
      </c>
      <c r="C40" s="5">
        <f>F32</f>
        <v>0</v>
      </c>
      <c r="D40" s="5"/>
      <c r="E40" s="5"/>
      <c r="F40" s="5"/>
      <c r="G40" s="17"/>
      <c r="H40" s="5"/>
      <c r="I40" s="5"/>
      <c r="J40" s="5"/>
      <c r="K40" s="5"/>
      <c r="L40" s="5"/>
      <c r="M40" s="1"/>
      <c r="O40" s="1"/>
    </row>
    <row r="41" spans="1:15" ht="15.75" x14ac:dyDescent="0.25">
      <c r="A41" s="1"/>
      <c r="B41" s="17" t="s">
        <v>22</v>
      </c>
      <c r="C41" s="5">
        <f>G32</f>
        <v>0</v>
      </c>
      <c r="D41" s="5"/>
      <c r="E41" s="5"/>
      <c r="F41" s="5"/>
      <c r="G41" s="17"/>
      <c r="H41" s="5"/>
      <c r="I41" s="5"/>
      <c r="J41" s="5"/>
      <c r="K41" s="5"/>
      <c r="L41" s="5"/>
      <c r="M41" s="1"/>
      <c r="O41" s="1"/>
    </row>
    <row r="42" spans="1:15" ht="15.75" x14ac:dyDescent="0.25">
      <c r="A42" s="1"/>
      <c r="B42" s="17" t="s">
        <v>4</v>
      </c>
      <c r="C42" s="5">
        <f>D32</f>
        <v>3000</v>
      </c>
      <c r="D42" s="5"/>
      <c r="E42" s="5"/>
      <c r="F42" s="5"/>
      <c r="G42" s="17"/>
      <c r="H42" s="5"/>
      <c r="I42" s="5"/>
      <c r="J42" s="5"/>
      <c r="K42" s="5"/>
      <c r="L42" s="5"/>
      <c r="M42" s="1"/>
      <c r="O42" s="1"/>
    </row>
    <row r="43" spans="1:15" ht="15.75" x14ac:dyDescent="0.25">
      <c r="A43" s="1"/>
      <c r="B43" s="17" t="s">
        <v>77</v>
      </c>
      <c r="C43" s="16">
        <f>'SEPTEMBER 21'!F50</f>
        <v>30290</v>
      </c>
      <c r="D43" s="5"/>
      <c r="E43" s="5"/>
      <c r="F43" s="5"/>
      <c r="G43" s="17"/>
      <c r="H43" s="16"/>
      <c r="I43" s="5"/>
      <c r="J43" s="5"/>
      <c r="K43" s="5"/>
      <c r="L43" s="5"/>
      <c r="M43" s="1"/>
      <c r="O43" s="1"/>
    </row>
    <row r="44" spans="1:15" ht="15.75" x14ac:dyDescent="0.25">
      <c r="A44" s="1"/>
      <c r="B44" s="17" t="s">
        <v>23</v>
      </c>
      <c r="C44" s="5">
        <v>8250</v>
      </c>
      <c r="D44" s="5"/>
      <c r="E44" s="5"/>
      <c r="F44" s="5"/>
      <c r="G44" s="17" t="s">
        <v>23</v>
      </c>
      <c r="H44" s="5">
        <v>8250</v>
      </c>
      <c r="I44" s="5"/>
      <c r="J44" s="5"/>
      <c r="K44" s="5"/>
      <c r="L44" s="5"/>
      <c r="M44" s="1"/>
      <c r="O44" s="1"/>
    </row>
    <row r="45" spans="1:15" ht="15.75" x14ac:dyDescent="0.25">
      <c r="A45" s="1"/>
      <c r="B45" s="5" t="s">
        <v>24</v>
      </c>
      <c r="C45" s="18">
        <v>0.05</v>
      </c>
      <c r="D45" s="18"/>
      <c r="E45" s="16">
        <f>C45*C36</f>
        <v>8250</v>
      </c>
      <c r="F45" s="5"/>
      <c r="G45" s="5" t="s">
        <v>24</v>
      </c>
      <c r="H45" s="18">
        <v>0.05</v>
      </c>
      <c r="I45" s="18"/>
      <c r="J45" s="18"/>
      <c r="K45" s="16">
        <f>H45*C36</f>
        <v>8250</v>
      </c>
      <c r="L45" s="16"/>
      <c r="M45" s="1"/>
      <c r="O45" s="1"/>
    </row>
    <row r="46" spans="1:15" ht="15.75" x14ac:dyDescent="0.25">
      <c r="A46" s="1"/>
      <c r="B46" s="19" t="s">
        <v>25</v>
      </c>
      <c r="C46" s="4" t="s">
        <v>26</v>
      </c>
      <c r="D46" s="4"/>
      <c r="E46" s="4"/>
      <c r="F46" s="4"/>
      <c r="G46" s="19" t="s">
        <v>25</v>
      </c>
      <c r="H46" s="20"/>
      <c r="I46" s="20"/>
      <c r="J46" s="20"/>
      <c r="K46" s="4"/>
      <c r="L46" s="4"/>
      <c r="M46" s="1"/>
      <c r="O46" s="1"/>
    </row>
    <row r="47" spans="1:15" ht="15.75" x14ac:dyDescent="0.25">
      <c r="A47" s="1"/>
      <c r="B47" s="7" t="s">
        <v>76</v>
      </c>
      <c r="C47" s="18"/>
      <c r="D47" s="18"/>
      <c r="E47" s="5">
        <f>L32</f>
        <v>239960</v>
      </c>
      <c r="F47" s="5"/>
      <c r="G47" s="7" t="s">
        <v>76</v>
      </c>
      <c r="H47" s="18"/>
      <c r="I47" s="18"/>
      <c r="J47" s="5"/>
      <c r="K47" s="5">
        <f>L32</f>
        <v>239960</v>
      </c>
      <c r="L47" s="5"/>
      <c r="M47" s="1"/>
      <c r="O47" s="1"/>
    </row>
    <row r="48" spans="1:15" ht="15.75" x14ac:dyDescent="0.25">
      <c r="A48" s="1"/>
      <c r="B48" s="22"/>
      <c r="C48" s="5"/>
      <c r="D48" s="5"/>
      <c r="E48" s="5"/>
      <c r="F48" s="21"/>
      <c r="G48" s="22"/>
      <c r="H48" s="5"/>
      <c r="I48" s="5"/>
      <c r="J48" s="5"/>
      <c r="K48" s="5"/>
      <c r="L48" s="5"/>
      <c r="M48" s="1"/>
      <c r="O48" s="1"/>
    </row>
    <row r="49" spans="1:15" ht="15.75" x14ac:dyDescent="0.25">
      <c r="A49" s="1"/>
      <c r="B49" s="5"/>
      <c r="C49" s="18"/>
      <c r="D49" s="18"/>
      <c r="E49" s="5"/>
      <c r="F49" s="5"/>
      <c r="G49" s="5"/>
      <c r="H49" s="18"/>
      <c r="I49" s="18"/>
      <c r="J49" s="18"/>
      <c r="K49" s="5"/>
      <c r="L49" s="5"/>
      <c r="M49" s="1"/>
      <c r="O49" s="1"/>
    </row>
    <row r="50" spans="1:15" ht="15.75" x14ac:dyDescent="0.25">
      <c r="A50" s="1"/>
      <c r="B50" s="24" t="s">
        <v>27</v>
      </c>
      <c r="C50" s="20">
        <f>C36+C37+C38+C39+C40+C41+C42+C44+C43</f>
        <v>279540</v>
      </c>
      <c r="D50" s="20"/>
      <c r="E50" s="25">
        <f>SUM(E45:E49)</f>
        <v>248210</v>
      </c>
      <c r="F50" s="20">
        <f>C50-E50</f>
        <v>31330</v>
      </c>
      <c r="G50" s="24" t="s">
        <v>27</v>
      </c>
      <c r="H50" s="20">
        <f>H36+H38+H44</f>
        <v>248210</v>
      </c>
      <c r="I50" s="20"/>
      <c r="J50" s="20"/>
      <c r="K50" s="20">
        <f>SUM(K45:K49)</f>
        <v>248210</v>
      </c>
      <c r="L50" s="20">
        <f>H50-K50</f>
        <v>0</v>
      </c>
      <c r="M50" s="1"/>
      <c r="O50" s="1"/>
    </row>
    <row r="51" spans="1:15" ht="15.75" x14ac:dyDescent="0.25">
      <c r="A51" s="1"/>
      <c r="B51" s="1" t="s">
        <v>28</v>
      </c>
      <c r="C51" s="1"/>
      <c r="D51" s="1"/>
      <c r="E51" s="1"/>
      <c r="F51" s="1" t="s">
        <v>29</v>
      </c>
      <c r="G51" s="1"/>
      <c r="H51" s="1"/>
      <c r="I51" s="1"/>
      <c r="J51" s="1"/>
      <c r="K51" s="23">
        <f>K50-K45</f>
        <v>239960</v>
      </c>
      <c r="L51" s="1" t="s">
        <v>30</v>
      </c>
      <c r="M51" s="1"/>
    </row>
    <row r="52" spans="1:15" ht="15.75" x14ac:dyDescent="0.25">
      <c r="A52" s="1"/>
      <c r="B52" s="1" t="s">
        <v>31</v>
      </c>
      <c r="C52" s="1"/>
      <c r="D52" s="1"/>
      <c r="E52" s="1"/>
      <c r="F52" s="1" t="s">
        <v>32</v>
      </c>
      <c r="G52" s="1"/>
      <c r="H52" s="23"/>
      <c r="I52" s="1"/>
      <c r="J52" s="1"/>
      <c r="K52" s="23"/>
      <c r="L52" s="1" t="s">
        <v>33</v>
      </c>
      <c r="M52" s="1"/>
    </row>
  </sheetData>
  <pageMargins left="0.7" right="0.7" top="0.75" bottom="0.75" header="0.3" footer="0.3"/>
  <pageSetup paperSize="0" orientation="portrait" horizontalDpi="203" verticalDpi="20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4" workbookViewId="0">
      <selection activeCell="A13" sqref="A13:XFD13"/>
    </sheetView>
  </sheetViews>
  <sheetFormatPr defaultRowHeight="15" x14ac:dyDescent="0.25"/>
  <cols>
    <col min="2" max="2" width="26.140625" bestFit="1" customWidth="1"/>
    <col min="7" max="7" width="13.5703125" customWidth="1"/>
    <col min="9" max="9" width="13.85546875" customWidth="1"/>
  </cols>
  <sheetData>
    <row r="1" spans="1:13" ht="15.75" x14ac:dyDescent="0.25">
      <c r="A1" s="1"/>
      <c r="C1" s="1"/>
      <c r="D1" s="1"/>
      <c r="E1" s="1"/>
      <c r="F1" s="2" t="s">
        <v>35</v>
      </c>
      <c r="G1" s="2"/>
      <c r="H1" s="2"/>
      <c r="I1" s="2"/>
      <c r="J1" s="2"/>
      <c r="K1" s="2"/>
      <c r="L1" s="2"/>
      <c r="M1" s="1"/>
    </row>
    <row r="2" spans="1:13" ht="15.75" x14ac:dyDescent="0.25">
      <c r="A2" s="1"/>
      <c r="D2" s="1"/>
      <c r="E2" s="1"/>
      <c r="F2" s="2" t="s">
        <v>0</v>
      </c>
      <c r="G2" s="2"/>
      <c r="H2" s="2"/>
      <c r="I2" s="2"/>
      <c r="J2" s="2"/>
      <c r="K2" s="2"/>
      <c r="L2" s="2"/>
      <c r="M2" s="1"/>
    </row>
    <row r="3" spans="1:13" ht="15.75" x14ac:dyDescent="0.25">
      <c r="A3" s="1"/>
      <c r="B3" s="1"/>
      <c r="D3" s="1"/>
      <c r="E3" s="1"/>
      <c r="F3" s="2" t="s">
        <v>115</v>
      </c>
      <c r="G3" s="2"/>
      <c r="H3" s="2"/>
      <c r="I3" s="2"/>
      <c r="J3" s="2"/>
      <c r="K3" s="3"/>
      <c r="L3" s="2"/>
      <c r="M3" s="1"/>
    </row>
    <row r="4" spans="1:13" ht="15.75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93</v>
      </c>
      <c r="K4" s="4" t="s">
        <v>11</v>
      </c>
      <c r="L4" s="4" t="s">
        <v>12</v>
      </c>
      <c r="M4" s="4" t="s">
        <v>13</v>
      </c>
    </row>
    <row r="5" spans="1:13" ht="15.75" x14ac:dyDescent="0.25">
      <c r="A5" s="5" t="s">
        <v>36</v>
      </c>
      <c r="B5" s="5"/>
      <c r="C5" s="5">
        <f>'OCTOBER 21'!M5:M31</f>
        <v>0</v>
      </c>
      <c r="D5" s="5"/>
      <c r="E5" s="5"/>
      <c r="F5" s="5"/>
      <c r="G5" s="5"/>
      <c r="H5" s="5"/>
      <c r="I5" s="5"/>
      <c r="J5" s="5">
        <f>14%*H5</f>
        <v>0</v>
      </c>
      <c r="K5" s="5">
        <f>C5+D5+E5+F5+G5+H5+I5+J5</f>
        <v>0</v>
      </c>
      <c r="L5" s="5"/>
      <c r="M5" s="5">
        <f t="shared" ref="M5:M31" si="0">K5-L5</f>
        <v>0</v>
      </c>
    </row>
    <row r="6" spans="1:13" ht="15.75" x14ac:dyDescent="0.25">
      <c r="A6" s="5" t="s">
        <v>37</v>
      </c>
      <c r="B6" s="5" t="s">
        <v>63</v>
      </c>
      <c r="C6" s="5">
        <f>'OCTOBER 21'!M6:M32</f>
        <v>0</v>
      </c>
      <c r="D6" s="5"/>
      <c r="E6" s="5"/>
      <c r="F6" s="5"/>
      <c r="G6" s="5"/>
      <c r="H6" s="5">
        <v>10000</v>
      </c>
      <c r="I6" s="5">
        <v>600</v>
      </c>
      <c r="J6" s="5">
        <v>1600</v>
      </c>
      <c r="K6" s="5">
        <f t="shared" ref="K6:K19" si="1">C6+D6+E6+F6+G6+H6+I6+J6</f>
        <v>12200</v>
      </c>
      <c r="L6" s="5">
        <v>12200</v>
      </c>
      <c r="M6" s="5">
        <f t="shared" si="0"/>
        <v>0</v>
      </c>
    </row>
    <row r="7" spans="1:13" ht="15.75" x14ac:dyDescent="0.25">
      <c r="A7" s="5" t="s">
        <v>38</v>
      </c>
      <c r="B7" s="5"/>
      <c r="C7" s="5">
        <f>'OCTOBER 21'!M7:M33</f>
        <v>0</v>
      </c>
      <c r="D7" s="5"/>
      <c r="E7" s="5"/>
      <c r="F7" s="5"/>
      <c r="G7" s="5"/>
      <c r="H7" s="5"/>
      <c r="I7" s="5"/>
      <c r="J7" s="5">
        <f>14%*H7</f>
        <v>0</v>
      </c>
      <c r="K7" s="5">
        <f t="shared" si="1"/>
        <v>0</v>
      </c>
      <c r="L7" s="5"/>
      <c r="M7" s="5">
        <f t="shared" si="0"/>
        <v>0</v>
      </c>
    </row>
    <row r="8" spans="1:13" ht="15.75" x14ac:dyDescent="0.25">
      <c r="A8" s="5" t="s">
        <v>39</v>
      </c>
      <c r="B8" s="7" t="s">
        <v>84</v>
      </c>
      <c r="C8" s="5">
        <f>'OCTOBER 21'!M8:M34</f>
        <v>7680</v>
      </c>
      <c r="D8" s="7"/>
      <c r="E8" s="7"/>
      <c r="F8" s="7"/>
      <c r="G8" s="7"/>
      <c r="H8" s="7">
        <v>10000</v>
      </c>
      <c r="I8" s="7"/>
      <c r="J8" s="7">
        <v>1600</v>
      </c>
      <c r="K8" s="7">
        <f t="shared" si="1"/>
        <v>19280</v>
      </c>
      <c r="L8" s="5">
        <f>10560</f>
        <v>10560</v>
      </c>
      <c r="M8" s="5">
        <f t="shared" si="0"/>
        <v>8720</v>
      </c>
    </row>
    <row r="9" spans="1:13" ht="15.75" x14ac:dyDescent="0.25">
      <c r="A9" s="5" t="s">
        <v>40</v>
      </c>
      <c r="B9" s="5"/>
      <c r="C9" s="5">
        <f>'OCTOBER 21'!M9:M35</f>
        <v>0</v>
      </c>
      <c r="D9" s="5"/>
      <c r="E9" s="5"/>
      <c r="F9" s="5"/>
      <c r="G9" s="5"/>
      <c r="H9" s="5"/>
      <c r="I9" s="5"/>
      <c r="J9" s="5"/>
      <c r="K9" s="5">
        <f>C9+D9+E9+F9+G9+H9+I9+J9</f>
        <v>0</v>
      </c>
      <c r="L9" s="5"/>
      <c r="M9" s="5">
        <f t="shared" si="0"/>
        <v>0</v>
      </c>
    </row>
    <row r="10" spans="1:13" ht="15.75" x14ac:dyDescent="0.25">
      <c r="A10" s="5" t="s">
        <v>41</v>
      </c>
      <c r="B10" s="7" t="s">
        <v>64</v>
      </c>
      <c r="C10" s="5">
        <f>'OCTOBER 21'!M10:M36</f>
        <v>0</v>
      </c>
      <c r="D10" s="5"/>
      <c r="E10" s="5"/>
      <c r="F10" s="5"/>
      <c r="G10" s="5"/>
      <c r="H10" s="5">
        <v>6000</v>
      </c>
      <c r="I10" s="5">
        <v>600</v>
      </c>
      <c r="J10" s="5">
        <f>16%*H10</f>
        <v>960</v>
      </c>
      <c r="K10" s="5">
        <f t="shared" si="1"/>
        <v>7560</v>
      </c>
      <c r="L10" s="5">
        <v>7560</v>
      </c>
      <c r="M10" s="5">
        <f t="shared" si="0"/>
        <v>0</v>
      </c>
    </row>
    <row r="11" spans="1:13" ht="15.75" x14ac:dyDescent="0.25">
      <c r="A11" s="5" t="s">
        <v>42</v>
      </c>
      <c r="B11" s="5"/>
      <c r="C11" s="5">
        <f>'OCTOBER 21'!M11:M37</f>
        <v>0</v>
      </c>
      <c r="D11" s="5"/>
      <c r="E11" s="5"/>
      <c r="F11" s="5"/>
      <c r="G11" s="5"/>
      <c r="H11" s="5"/>
      <c r="I11" s="5"/>
      <c r="J11" s="5">
        <f t="shared" ref="J11:J31" si="2">16%*H11</f>
        <v>0</v>
      </c>
      <c r="K11" s="5">
        <f t="shared" si="1"/>
        <v>0</v>
      </c>
      <c r="L11" s="5"/>
      <c r="M11" s="5">
        <f t="shared" si="0"/>
        <v>0</v>
      </c>
    </row>
    <row r="12" spans="1:13" ht="15.75" x14ac:dyDescent="0.25">
      <c r="A12" s="5" t="s">
        <v>43</v>
      </c>
      <c r="B12" s="6" t="s">
        <v>33</v>
      </c>
      <c r="C12" s="5">
        <f>'OCTOBER 21'!M12:M38</f>
        <v>0</v>
      </c>
      <c r="D12" s="5"/>
      <c r="E12" s="5"/>
      <c r="F12" s="5"/>
      <c r="G12" s="5"/>
      <c r="H12" s="5"/>
      <c r="I12" s="5"/>
      <c r="J12" s="5">
        <f t="shared" si="2"/>
        <v>0</v>
      </c>
      <c r="K12" s="5">
        <f t="shared" si="1"/>
        <v>0</v>
      </c>
      <c r="L12" s="5"/>
      <c r="M12" s="5">
        <f t="shared" si="0"/>
        <v>0</v>
      </c>
    </row>
    <row r="13" spans="1:13" ht="15.75" x14ac:dyDescent="0.25">
      <c r="A13" s="5" t="s">
        <v>44</v>
      </c>
      <c r="B13" s="8" t="s">
        <v>74</v>
      </c>
      <c r="C13" s="5">
        <f>'OCTOBER 21'!M13:M39</f>
        <v>0</v>
      </c>
      <c r="D13" s="5"/>
      <c r="E13" s="5"/>
      <c r="F13" s="5"/>
      <c r="G13" s="5"/>
      <c r="H13" s="5">
        <v>12000</v>
      </c>
      <c r="I13" s="5">
        <v>600</v>
      </c>
      <c r="J13" s="5">
        <f t="shared" si="2"/>
        <v>1920</v>
      </c>
      <c r="K13" s="5">
        <f t="shared" si="1"/>
        <v>14520</v>
      </c>
      <c r="L13" s="5">
        <v>14520</v>
      </c>
      <c r="M13" s="5">
        <f t="shared" si="0"/>
        <v>0</v>
      </c>
    </row>
    <row r="14" spans="1:13" ht="15.75" x14ac:dyDescent="0.25">
      <c r="A14" s="5" t="s">
        <v>45</v>
      </c>
      <c r="B14" s="5" t="s">
        <v>105</v>
      </c>
      <c r="C14" s="5">
        <f>'OCTOBER 21'!M14:M40</f>
        <v>0</v>
      </c>
      <c r="D14" s="5"/>
      <c r="E14" s="5"/>
      <c r="F14" s="5"/>
      <c r="G14" s="5"/>
      <c r="H14" s="5">
        <v>12000</v>
      </c>
      <c r="I14" s="5">
        <v>600</v>
      </c>
      <c r="J14" s="5">
        <f t="shared" si="2"/>
        <v>1920</v>
      </c>
      <c r="K14" s="5">
        <f t="shared" si="1"/>
        <v>14520</v>
      </c>
      <c r="L14" s="5">
        <v>14520</v>
      </c>
      <c r="M14" s="5">
        <f t="shared" si="0"/>
        <v>0</v>
      </c>
    </row>
    <row r="15" spans="1:13" ht="15.75" x14ac:dyDescent="0.25">
      <c r="A15" s="7" t="s">
        <v>46</v>
      </c>
      <c r="B15" s="5" t="s">
        <v>75</v>
      </c>
      <c r="C15" s="5">
        <f>'OCTOBER 21'!M15:M41</f>
        <v>-240</v>
      </c>
      <c r="D15" s="5"/>
      <c r="E15" s="5"/>
      <c r="F15" s="5"/>
      <c r="G15" s="5"/>
      <c r="H15" s="5">
        <v>12000</v>
      </c>
      <c r="I15" s="5">
        <v>600</v>
      </c>
      <c r="J15" s="5">
        <f t="shared" si="2"/>
        <v>1920</v>
      </c>
      <c r="K15" s="5">
        <f t="shared" si="1"/>
        <v>14280</v>
      </c>
      <c r="L15" s="5">
        <v>14520</v>
      </c>
      <c r="M15" s="5">
        <f t="shared" si="0"/>
        <v>-240</v>
      </c>
    </row>
    <row r="16" spans="1:13" ht="15.75" x14ac:dyDescent="0.25">
      <c r="A16" s="5" t="s">
        <v>47</v>
      </c>
      <c r="B16" s="5" t="s">
        <v>102</v>
      </c>
      <c r="C16" s="5">
        <f>'OCTOBER 21'!M16:M42</f>
        <v>0</v>
      </c>
      <c r="D16" s="5"/>
      <c r="E16" s="5"/>
      <c r="F16" s="5"/>
      <c r="G16" s="5"/>
      <c r="H16" s="5">
        <v>12000</v>
      </c>
      <c r="I16" s="5">
        <v>600</v>
      </c>
      <c r="J16" s="5">
        <f>16%*H16</f>
        <v>1920</v>
      </c>
      <c r="K16" s="5">
        <f t="shared" si="1"/>
        <v>14520</v>
      </c>
      <c r="L16" s="5">
        <v>14520</v>
      </c>
      <c r="M16" s="5">
        <f t="shared" si="0"/>
        <v>0</v>
      </c>
    </row>
    <row r="17" spans="1:13" ht="15.75" x14ac:dyDescent="0.25">
      <c r="A17" s="5" t="s">
        <v>48</v>
      </c>
      <c r="B17" s="6" t="s">
        <v>107</v>
      </c>
      <c r="C17" s="5">
        <f>'OCTOBER 21'!M17:M43</f>
        <v>0</v>
      </c>
      <c r="D17" s="5"/>
      <c r="E17" s="5"/>
      <c r="F17" s="5"/>
      <c r="G17" s="5"/>
      <c r="H17" s="5">
        <v>12000</v>
      </c>
      <c r="I17" s="5">
        <v>600</v>
      </c>
      <c r="J17" s="5">
        <f t="shared" si="2"/>
        <v>1920</v>
      </c>
      <c r="K17" s="5">
        <f t="shared" si="1"/>
        <v>14520</v>
      </c>
      <c r="L17" s="5">
        <v>14520</v>
      </c>
      <c r="M17" s="5">
        <f>K17-L17</f>
        <v>0</v>
      </c>
    </row>
    <row r="18" spans="1:13" ht="15.75" x14ac:dyDescent="0.25">
      <c r="A18" s="5" t="s">
        <v>49</v>
      </c>
      <c r="B18" s="7" t="s">
        <v>85</v>
      </c>
      <c r="C18" s="5">
        <f>'OCTOBER 21'!M18:M44</f>
        <v>3080</v>
      </c>
      <c r="D18" s="7"/>
      <c r="E18" s="7"/>
      <c r="F18" s="7"/>
      <c r="G18" s="7"/>
      <c r="H18" s="7">
        <v>12000</v>
      </c>
      <c r="I18" s="7">
        <v>600</v>
      </c>
      <c r="J18" s="5">
        <f t="shared" si="2"/>
        <v>1920</v>
      </c>
      <c r="K18" s="7">
        <f t="shared" si="1"/>
        <v>17600</v>
      </c>
      <c r="L18" s="5">
        <f>14520</f>
        <v>14520</v>
      </c>
      <c r="M18" s="5">
        <f t="shared" si="0"/>
        <v>3080</v>
      </c>
    </row>
    <row r="19" spans="1:13" ht="15.75" x14ac:dyDescent="0.25">
      <c r="A19" s="5" t="s">
        <v>50</v>
      </c>
      <c r="B19" s="9"/>
      <c r="C19" s="5">
        <f>'OCTOBER 21'!M19:M45</f>
        <v>0</v>
      </c>
      <c r="D19" s="5"/>
      <c r="E19" s="5"/>
      <c r="F19" s="5"/>
      <c r="G19" s="5"/>
      <c r="H19" s="5"/>
      <c r="I19" s="5"/>
      <c r="J19" s="5">
        <f t="shared" si="2"/>
        <v>0</v>
      </c>
      <c r="K19" s="5">
        <f t="shared" si="1"/>
        <v>0</v>
      </c>
      <c r="L19" s="5"/>
      <c r="M19" s="5">
        <f t="shared" si="0"/>
        <v>0</v>
      </c>
    </row>
    <row r="20" spans="1:13" ht="15.75" x14ac:dyDescent="0.25">
      <c r="A20" s="5" t="s">
        <v>51</v>
      </c>
      <c r="B20" s="5" t="s">
        <v>72</v>
      </c>
      <c r="C20" s="5">
        <f>'OCTOBER 21'!M20:M46</f>
        <v>0</v>
      </c>
      <c r="D20" s="5"/>
      <c r="E20" s="5"/>
      <c r="F20" s="5"/>
      <c r="G20" s="5"/>
      <c r="H20" s="5">
        <v>20000</v>
      </c>
      <c r="I20" s="5">
        <v>600</v>
      </c>
      <c r="J20" s="5">
        <f t="shared" si="2"/>
        <v>3200</v>
      </c>
      <c r="K20" s="5">
        <f>C20+D20+E20+F20+G20+H20+I20+J20</f>
        <v>23800</v>
      </c>
      <c r="L20" s="5">
        <v>23800</v>
      </c>
      <c r="M20" s="5">
        <f t="shared" si="0"/>
        <v>0</v>
      </c>
    </row>
    <row r="21" spans="1:13" ht="15.75" x14ac:dyDescent="0.25">
      <c r="A21" s="5" t="s">
        <v>52</v>
      </c>
      <c r="B21" s="5" t="s">
        <v>72</v>
      </c>
      <c r="C21" s="5">
        <f>'OCTOBER 21'!M21:M47</f>
        <v>0</v>
      </c>
      <c r="D21" s="5"/>
      <c r="E21" s="5"/>
      <c r="F21" s="5"/>
      <c r="G21" s="5"/>
      <c r="H21" s="5">
        <v>6000</v>
      </c>
      <c r="I21" s="5"/>
      <c r="J21" s="5">
        <f t="shared" si="2"/>
        <v>960</v>
      </c>
      <c r="K21" s="5">
        <f>C21+D21+E21+F21+G21+H21+I21+J21</f>
        <v>6960</v>
      </c>
      <c r="L21" s="5">
        <v>6960</v>
      </c>
      <c r="M21" s="5">
        <f t="shared" si="0"/>
        <v>0</v>
      </c>
    </row>
    <row r="22" spans="1:13" ht="15.75" x14ac:dyDescent="0.25">
      <c r="A22" s="5" t="s">
        <v>53</v>
      </c>
      <c r="B22" s="5"/>
      <c r="C22" s="5">
        <f>'OCTOBER 21'!M22:M48</f>
        <v>0</v>
      </c>
      <c r="D22" s="5"/>
      <c r="E22" s="5"/>
      <c r="F22" s="5"/>
      <c r="G22" s="5"/>
      <c r="H22" s="5"/>
      <c r="I22" s="5"/>
      <c r="J22" s="5">
        <f t="shared" si="2"/>
        <v>0</v>
      </c>
      <c r="K22" s="5">
        <f t="shared" ref="K22:K31" si="3">C22+D22+E22+F22+G22+H22+I22+J22</f>
        <v>0</v>
      </c>
      <c r="L22" s="5"/>
      <c r="M22" s="5">
        <f t="shared" si="0"/>
        <v>0</v>
      </c>
    </row>
    <row r="23" spans="1:13" ht="15.75" x14ac:dyDescent="0.25">
      <c r="A23" s="5" t="s">
        <v>54</v>
      </c>
      <c r="B23" s="5"/>
      <c r="C23" s="5">
        <f>'OCTOBER 21'!M23:M49</f>
        <v>0</v>
      </c>
      <c r="D23" s="5"/>
      <c r="E23" s="5"/>
      <c r="F23" s="5"/>
      <c r="G23" s="5"/>
      <c r="H23" s="5"/>
      <c r="I23" s="5"/>
      <c r="J23" s="5">
        <f t="shared" si="2"/>
        <v>0</v>
      </c>
      <c r="K23" s="5">
        <f t="shared" si="3"/>
        <v>0</v>
      </c>
      <c r="L23" s="5"/>
      <c r="M23" s="5">
        <f t="shared" si="0"/>
        <v>0</v>
      </c>
    </row>
    <row r="24" spans="1:13" ht="15.75" x14ac:dyDescent="0.25">
      <c r="A24" s="5" t="s">
        <v>55</v>
      </c>
      <c r="B24" s="5"/>
      <c r="C24" s="5">
        <f>'OCTOBER 21'!M24:M50</f>
        <v>0</v>
      </c>
      <c r="D24" s="5"/>
      <c r="E24" s="5"/>
      <c r="F24" s="5"/>
      <c r="G24" s="5"/>
      <c r="H24" s="5"/>
      <c r="I24" s="5"/>
      <c r="J24" s="5">
        <f t="shared" si="2"/>
        <v>0</v>
      </c>
      <c r="K24" s="5">
        <f t="shared" si="3"/>
        <v>0</v>
      </c>
      <c r="L24" s="5"/>
      <c r="M24" s="5">
        <f t="shared" si="0"/>
        <v>0</v>
      </c>
    </row>
    <row r="25" spans="1:13" ht="15.75" x14ac:dyDescent="0.25">
      <c r="A25" s="5" t="s">
        <v>56</v>
      </c>
      <c r="B25" s="5" t="s">
        <v>72</v>
      </c>
      <c r="C25" s="5">
        <f>'OCTOBER 21'!M25:M51</f>
        <v>0</v>
      </c>
      <c r="D25" s="5"/>
      <c r="E25" s="5"/>
      <c r="F25" s="5"/>
      <c r="G25" s="5"/>
      <c r="H25" s="5">
        <v>5000</v>
      </c>
      <c r="I25" s="5"/>
      <c r="J25" s="5">
        <f t="shared" si="2"/>
        <v>800</v>
      </c>
      <c r="K25" s="5">
        <f t="shared" si="3"/>
        <v>5800</v>
      </c>
      <c r="L25" s="5">
        <v>5800</v>
      </c>
      <c r="M25" s="5">
        <f>K25-L25</f>
        <v>0</v>
      </c>
    </row>
    <row r="26" spans="1:13" ht="15.75" x14ac:dyDescent="0.25">
      <c r="A26" s="5" t="s">
        <v>57</v>
      </c>
      <c r="B26" s="5" t="s">
        <v>116</v>
      </c>
      <c r="C26" s="5">
        <f>'OCTOBER 21'!M26:M52</f>
        <v>0</v>
      </c>
      <c r="D26" s="5"/>
      <c r="E26" s="5"/>
      <c r="F26" s="5"/>
      <c r="G26" s="5"/>
      <c r="H26" s="5">
        <v>12000</v>
      </c>
      <c r="I26" s="5">
        <v>600</v>
      </c>
      <c r="J26" s="5">
        <f t="shared" si="2"/>
        <v>1920</v>
      </c>
      <c r="K26" s="5">
        <f t="shared" si="3"/>
        <v>14520</v>
      </c>
      <c r="L26" s="5">
        <v>14520</v>
      </c>
      <c r="M26" s="5">
        <f t="shared" si="0"/>
        <v>0</v>
      </c>
    </row>
    <row r="27" spans="1:13" ht="15.75" x14ac:dyDescent="0.25">
      <c r="A27" s="5" t="s">
        <v>58</v>
      </c>
      <c r="B27" s="5" t="s">
        <v>71</v>
      </c>
      <c r="C27" s="5">
        <f>'OCTOBER 21'!M27:M53</f>
        <v>-210</v>
      </c>
      <c r="D27" s="5"/>
      <c r="E27" s="5"/>
      <c r="F27" s="5"/>
      <c r="G27" s="5"/>
      <c r="H27" s="5">
        <v>12000</v>
      </c>
      <c r="I27" s="5">
        <v>600</v>
      </c>
      <c r="J27" s="5">
        <f t="shared" si="2"/>
        <v>1920</v>
      </c>
      <c r="K27" s="5">
        <f t="shared" si="3"/>
        <v>14310</v>
      </c>
      <c r="L27" s="5">
        <v>14520</v>
      </c>
      <c r="M27" s="5">
        <f>K27-L27</f>
        <v>-210</v>
      </c>
    </row>
    <row r="28" spans="1:13" ht="15.75" x14ac:dyDescent="0.25">
      <c r="A28" s="5" t="s">
        <v>59</v>
      </c>
      <c r="B28" s="5"/>
      <c r="C28" s="5">
        <f>'OCTOBER 21'!M28:M54</f>
        <v>0</v>
      </c>
      <c r="D28" s="5"/>
      <c r="E28" s="5"/>
      <c r="F28" s="5"/>
      <c r="G28" s="5"/>
      <c r="H28" s="5"/>
      <c r="I28" s="5"/>
      <c r="J28" s="5">
        <f t="shared" si="2"/>
        <v>0</v>
      </c>
      <c r="K28" s="5">
        <f t="shared" si="3"/>
        <v>0</v>
      </c>
      <c r="L28" s="5"/>
      <c r="M28" s="5">
        <f>K28-L28</f>
        <v>0</v>
      </c>
    </row>
    <row r="29" spans="1:13" ht="15.75" x14ac:dyDescent="0.25">
      <c r="A29" s="5" t="s">
        <v>60</v>
      </c>
      <c r="B29" s="5" t="s">
        <v>65</v>
      </c>
      <c r="C29" s="5">
        <f>'OCTOBER 21'!M29:M55</f>
        <v>0</v>
      </c>
      <c r="D29" s="5"/>
      <c r="E29" s="5"/>
      <c r="F29" s="5"/>
      <c r="G29" s="5"/>
      <c r="H29" s="5">
        <v>12000</v>
      </c>
      <c r="I29" s="5">
        <v>600</v>
      </c>
      <c r="J29" s="5">
        <f t="shared" si="2"/>
        <v>1920</v>
      </c>
      <c r="K29" s="5">
        <f t="shared" si="3"/>
        <v>14520</v>
      </c>
      <c r="L29" s="5">
        <v>14520</v>
      </c>
      <c r="M29" s="5">
        <f t="shared" si="0"/>
        <v>0</v>
      </c>
    </row>
    <row r="30" spans="1:13" ht="15.75" x14ac:dyDescent="0.25">
      <c r="A30" s="5" t="s">
        <v>61</v>
      </c>
      <c r="B30" s="6"/>
      <c r="C30" s="5">
        <f>'OCTOBER 21'!M30:M56</f>
        <v>0</v>
      </c>
      <c r="D30" s="5"/>
      <c r="E30" s="5"/>
      <c r="F30" s="5"/>
      <c r="G30" s="5"/>
      <c r="H30" s="5"/>
      <c r="I30" s="5"/>
      <c r="J30" s="5">
        <f t="shared" si="2"/>
        <v>0</v>
      </c>
      <c r="K30" s="5">
        <f t="shared" si="3"/>
        <v>0</v>
      </c>
      <c r="L30" s="5"/>
      <c r="M30" s="5">
        <f t="shared" si="0"/>
        <v>0</v>
      </c>
    </row>
    <row r="31" spans="1:13" ht="15.75" x14ac:dyDescent="0.25">
      <c r="A31" s="5" t="s">
        <v>62</v>
      </c>
      <c r="B31" s="7"/>
      <c r="C31" s="5">
        <f>'OCTOBER 21'!M31:M57</f>
        <v>0</v>
      </c>
      <c r="D31" s="5"/>
      <c r="E31" s="5"/>
      <c r="F31" s="5"/>
      <c r="G31" s="5"/>
      <c r="H31" s="5"/>
      <c r="I31" s="5"/>
      <c r="J31" s="5">
        <f t="shared" si="2"/>
        <v>0</v>
      </c>
      <c r="K31" s="5">
        <f t="shared" si="3"/>
        <v>0</v>
      </c>
      <c r="L31" s="5"/>
      <c r="M31" s="5">
        <f t="shared" si="0"/>
        <v>0</v>
      </c>
    </row>
    <row r="32" spans="1:13" ht="15.75" x14ac:dyDescent="0.25">
      <c r="A32" s="5"/>
      <c r="B32" s="4" t="s">
        <v>14</v>
      </c>
      <c r="C32" s="5">
        <f>SUM(C5:C31)</f>
        <v>10310</v>
      </c>
      <c r="D32" s="5">
        <f t="shared" ref="D32:M32" si="4">SUM(D5:D31)</f>
        <v>0</v>
      </c>
      <c r="E32" s="5">
        <f t="shared" si="4"/>
        <v>0</v>
      </c>
      <c r="F32" s="4">
        <f t="shared" si="4"/>
        <v>0</v>
      </c>
      <c r="G32" s="4">
        <f t="shared" si="4"/>
        <v>0</v>
      </c>
      <c r="H32" s="4">
        <f>SUM(H5:H31)</f>
        <v>165000</v>
      </c>
      <c r="I32" s="4">
        <f t="shared" si="4"/>
        <v>7200</v>
      </c>
      <c r="J32" s="5">
        <f>SUM(J5:J31)</f>
        <v>26400</v>
      </c>
      <c r="K32" s="5">
        <f>SUM(K5:K31)</f>
        <v>208910</v>
      </c>
      <c r="L32" s="4">
        <f>SUM(L5:L31)</f>
        <v>197560</v>
      </c>
      <c r="M32" s="5">
        <f t="shared" si="4"/>
        <v>11350</v>
      </c>
    </row>
    <row r="33" spans="1:13" ht="15.75" x14ac:dyDescent="0.25">
      <c r="A33" s="1"/>
      <c r="B33" s="1"/>
      <c r="C33" s="5">
        <f>'SEPTEMBER 21'!M33:M60</f>
        <v>0</v>
      </c>
      <c r="D33" s="10"/>
      <c r="E33" s="10"/>
      <c r="F33" s="11" t="s">
        <v>15</v>
      </c>
      <c r="G33" s="11"/>
      <c r="H33" s="12"/>
      <c r="I33" s="12"/>
      <c r="J33" s="12"/>
      <c r="K33" s="13"/>
      <c r="L33" s="14"/>
      <c r="M33" s="13"/>
    </row>
    <row r="34" spans="1:13" ht="15.75" x14ac:dyDescent="0.25">
      <c r="A34" s="1"/>
      <c r="B34" s="2" t="s">
        <v>16</v>
      </c>
      <c r="C34" s="2"/>
      <c r="D34" s="2"/>
      <c r="E34" s="2"/>
      <c r="F34" s="2"/>
      <c r="G34" s="2"/>
      <c r="H34" s="15"/>
      <c r="I34" s="12"/>
      <c r="J34" s="12"/>
      <c r="K34" s="2" t="s">
        <v>17</v>
      </c>
      <c r="L34" s="1"/>
      <c r="M34" s="1"/>
    </row>
    <row r="35" spans="1:13" ht="15.75" x14ac:dyDescent="0.25">
      <c r="A35" s="1"/>
      <c r="B35" s="4" t="s">
        <v>18</v>
      </c>
      <c r="C35" s="4" t="s">
        <v>19</v>
      </c>
      <c r="D35" s="4"/>
      <c r="E35" s="4" t="s">
        <v>20</v>
      </c>
      <c r="F35" s="4" t="s">
        <v>21</v>
      </c>
      <c r="G35" s="4" t="s">
        <v>18</v>
      </c>
      <c r="H35" s="4" t="s">
        <v>19</v>
      </c>
      <c r="I35" s="4"/>
      <c r="J35" s="4"/>
      <c r="K35" s="4" t="s">
        <v>20</v>
      </c>
      <c r="L35" s="4" t="s">
        <v>13</v>
      </c>
      <c r="M35" s="1"/>
    </row>
    <row r="36" spans="1:13" ht="15.75" x14ac:dyDescent="0.25">
      <c r="A36" s="1"/>
      <c r="B36" s="5" t="s">
        <v>79</v>
      </c>
      <c r="C36" s="16">
        <f>H32</f>
        <v>165000</v>
      </c>
      <c r="D36" s="16"/>
      <c r="E36" s="5"/>
      <c r="F36" s="5"/>
      <c r="G36" s="5" t="s">
        <v>79</v>
      </c>
      <c r="H36" s="16">
        <f>L32</f>
        <v>197560</v>
      </c>
      <c r="I36" s="16"/>
      <c r="J36" s="16"/>
      <c r="K36" s="5"/>
      <c r="L36" s="5"/>
      <c r="M36" s="1"/>
    </row>
    <row r="37" spans="1:13" ht="15.75" x14ac:dyDescent="0.25">
      <c r="A37" s="1"/>
      <c r="B37" s="5" t="s">
        <v>9</v>
      </c>
      <c r="C37" s="16">
        <f>I32</f>
        <v>7200</v>
      </c>
      <c r="D37" s="16"/>
      <c r="E37" s="5"/>
      <c r="F37" s="5"/>
      <c r="G37" s="5"/>
      <c r="H37" s="16"/>
      <c r="I37" s="16"/>
      <c r="J37" s="16"/>
      <c r="K37" s="5"/>
      <c r="L37" s="5"/>
      <c r="M37" s="1"/>
    </row>
    <row r="38" spans="1:13" ht="15.75" x14ac:dyDescent="0.25">
      <c r="A38" s="1"/>
      <c r="B38" s="5" t="s">
        <v>10</v>
      </c>
      <c r="C38" s="16">
        <f>J32</f>
        <v>26400</v>
      </c>
      <c r="D38" s="16"/>
      <c r="E38" s="5"/>
      <c r="F38" s="5"/>
      <c r="G38" s="5" t="s">
        <v>77</v>
      </c>
      <c r="H38" s="16">
        <f>'OCTOBER 21'!L50</f>
        <v>0</v>
      </c>
      <c r="I38" s="16"/>
      <c r="J38" s="16"/>
      <c r="K38" s="5"/>
      <c r="L38" s="5"/>
      <c r="M38" s="1"/>
    </row>
    <row r="39" spans="1:13" ht="15.75" x14ac:dyDescent="0.25">
      <c r="A39" s="1"/>
      <c r="B39" s="17" t="s">
        <v>5</v>
      </c>
      <c r="C39" s="5">
        <f>E32</f>
        <v>0</v>
      </c>
      <c r="D39" s="5"/>
      <c r="E39" s="5"/>
      <c r="F39" s="5"/>
      <c r="G39" s="17"/>
      <c r="H39" s="5"/>
      <c r="I39" s="5"/>
      <c r="J39" s="5"/>
      <c r="K39" s="5"/>
      <c r="L39" s="5"/>
      <c r="M39" s="1"/>
    </row>
    <row r="40" spans="1:13" ht="15.75" x14ac:dyDescent="0.25">
      <c r="A40" s="1"/>
      <c r="B40" s="17" t="s">
        <v>6</v>
      </c>
      <c r="C40" s="5">
        <f>F32</f>
        <v>0</v>
      </c>
      <c r="D40" s="5"/>
      <c r="E40" s="5"/>
      <c r="F40" s="5"/>
      <c r="G40" s="17"/>
      <c r="H40" s="5"/>
      <c r="I40" s="5"/>
      <c r="J40" s="5"/>
      <c r="K40" s="5"/>
      <c r="L40" s="5"/>
      <c r="M40" s="1"/>
    </row>
    <row r="41" spans="1:13" ht="15.75" x14ac:dyDescent="0.25">
      <c r="A41" s="1"/>
      <c r="B41" s="17" t="s">
        <v>22</v>
      </c>
      <c r="C41" s="5">
        <f>G32</f>
        <v>0</v>
      </c>
      <c r="D41" s="5"/>
      <c r="E41" s="5"/>
      <c r="F41" s="5"/>
      <c r="G41" s="17"/>
      <c r="H41" s="5"/>
      <c r="I41" s="5"/>
      <c r="J41" s="5"/>
      <c r="K41" s="5"/>
      <c r="L41" s="5"/>
      <c r="M41" s="1"/>
    </row>
    <row r="42" spans="1:13" ht="15.75" x14ac:dyDescent="0.25">
      <c r="A42" s="1"/>
      <c r="B42" s="17" t="s">
        <v>4</v>
      </c>
      <c r="C42" s="5">
        <f>D32</f>
        <v>0</v>
      </c>
      <c r="D42" s="5"/>
      <c r="E42" s="5"/>
      <c r="F42" s="5"/>
      <c r="G42" s="17"/>
      <c r="H42" s="5"/>
      <c r="I42" s="5"/>
      <c r="J42" s="5"/>
      <c r="K42" s="5"/>
      <c r="L42" s="5"/>
      <c r="M42" s="1"/>
    </row>
    <row r="43" spans="1:13" ht="15.75" x14ac:dyDescent="0.25">
      <c r="A43" s="1"/>
      <c r="B43" s="17" t="s">
        <v>77</v>
      </c>
      <c r="C43" s="16">
        <f>'OCTOBER 21'!F50</f>
        <v>31330</v>
      </c>
      <c r="D43" s="5"/>
      <c r="E43" s="5"/>
      <c r="F43" s="5"/>
      <c r="G43" s="17"/>
      <c r="H43" s="16"/>
      <c r="I43" s="5"/>
      <c r="J43" s="5"/>
      <c r="K43" s="5"/>
      <c r="L43" s="5"/>
      <c r="M43" s="1"/>
    </row>
    <row r="44" spans="1:13" ht="15.75" x14ac:dyDescent="0.25">
      <c r="A44" s="1"/>
      <c r="B44" s="17" t="s">
        <v>23</v>
      </c>
      <c r="C44" s="5"/>
      <c r="D44" s="5"/>
      <c r="E44" s="5"/>
      <c r="F44" s="5"/>
      <c r="G44" s="17" t="s">
        <v>23</v>
      </c>
      <c r="H44" s="5"/>
      <c r="I44" s="5"/>
      <c r="J44" s="5"/>
      <c r="K44" s="5"/>
      <c r="L44" s="5"/>
      <c r="M44" s="1"/>
    </row>
    <row r="45" spans="1:13" ht="15.75" x14ac:dyDescent="0.25">
      <c r="A45" s="1"/>
      <c r="B45" s="5" t="s">
        <v>24</v>
      </c>
      <c r="C45" s="18">
        <v>0.05</v>
      </c>
      <c r="D45" s="18"/>
      <c r="E45" s="16">
        <f>C45*C36</f>
        <v>8250</v>
      </c>
      <c r="F45" s="5"/>
      <c r="G45" s="5" t="s">
        <v>24</v>
      </c>
      <c r="H45" s="18">
        <v>0.05</v>
      </c>
      <c r="I45" s="18"/>
      <c r="J45" s="18"/>
      <c r="K45" s="16">
        <f>H45*C36</f>
        <v>8250</v>
      </c>
      <c r="L45" s="16"/>
      <c r="M45" s="1"/>
    </row>
    <row r="46" spans="1:13" ht="15.75" x14ac:dyDescent="0.25">
      <c r="A46" s="1"/>
      <c r="B46" s="19" t="s">
        <v>25</v>
      </c>
      <c r="C46" s="4" t="s">
        <v>26</v>
      </c>
      <c r="D46" s="4"/>
      <c r="E46" s="4"/>
      <c r="F46" s="4"/>
      <c r="G46" s="19" t="s">
        <v>25</v>
      </c>
      <c r="H46" s="20"/>
      <c r="I46" s="20"/>
      <c r="J46" s="20"/>
      <c r="K46" s="4"/>
      <c r="L46" s="4"/>
      <c r="M46" s="1"/>
    </row>
    <row r="47" spans="1:13" ht="15.75" x14ac:dyDescent="0.25">
      <c r="A47" s="1"/>
      <c r="B47" s="7" t="s">
        <v>76</v>
      </c>
      <c r="C47" s="18"/>
      <c r="D47" s="18"/>
      <c r="E47" s="5">
        <f>L32</f>
        <v>197560</v>
      </c>
      <c r="F47" s="5"/>
      <c r="G47" s="7" t="s">
        <v>76</v>
      </c>
      <c r="H47" s="18"/>
      <c r="I47" s="18"/>
      <c r="J47" s="5"/>
      <c r="K47" s="5">
        <f>L32</f>
        <v>197560</v>
      </c>
      <c r="L47" s="5"/>
      <c r="M47" s="1"/>
    </row>
    <row r="48" spans="1:13" ht="15.75" x14ac:dyDescent="0.25">
      <c r="B48" s="22"/>
      <c r="C48" s="5"/>
      <c r="D48" s="5"/>
      <c r="E48" s="5"/>
      <c r="F48" s="21"/>
      <c r="G48" s="22"/>
      <c r="H48" s="5"/>
      <c r="I48" s="5"/>
      <c r="J48" s="5"/>
      <c r="K48" s="5"/>
      <c r="L48" s="5"/>
      <c r="M48" s="1"/>
    </row>
    <row r="49" spans="2:13" ht="15.75" x14ac:dyDescent="0.25">
      <c r="B49" s="5"/>
      <c r="C49" s="18"/>
      <c r="D49" s="18"/>
      <c r="E49" s="5"/>
      <c r="F49" s="5"/>
      <c r="G49" s="5"/>
      <c r="H49" s="18"/>
      <c r="I49" s="18"/>
      <c r="J49" s="18"/>
      <c r="K49" s="5"/>
      <c r="L49" s="5"/>
      <c r="M49" s="1"/>
    </row>
    <row r="50" spans="2:13" ht="15.75" x14ac:dyDescent="0.25">
      <c r="B50" s="24" t="s">
        <v>27</v>
      </c>
      <c r="C50" s="20">
        <f>C36+C37+C38+C39+C40+C41+C42+C44+C43</f>
        <v>229930</v>
      </c>
      <c r="D50" s="20"/>
      <c r="E50" s="25">
        <f>SUM(E45:E49)</f>
        <v>205810</v>
      </c>
      <c r="F50" s="20">
        <f>C50-E50</f>
        <v>24120</v>
      </c>
      <c r="G50" s="24" t="s">
        <v>27</v>
      </c>
      <c r="H50" s="20">
        <f>H36+H38+H44</f>
        <v>197560</v>
      </c>
      <c r="I50" s="20"/>
      <c r="J50" s="20"/>
      <c r="K50" s="20">
        <f>SUM(K45:K49)</f>
        <v>205810</v>
      </c>
      <c r="L50" s="20">
        <f>H50-K50</f>
        <v>-8250</v>
      </c>
      <c r="M50" s="1"/>
    </row>
    <row r="51" spans="2:13" ht="15.75" x14ac:dyDescent="0.25">
      <c r="B51" s="1" t="s">
        <v>28</v>
      </c>
      <c r="C51" s="1"/>
      <c r="D51" s="1"/>
      <c r="E51" s="1"/>
      <c r="F51" s="1" t="s">
        <v>29</v>
      </c>
      <c r="G51" s="1"/>
      <c r="H51" s="1"/>
      <c r="I51" s="1"/>
      <c r="J51" s="1"/>
      <c r="K51" s="23">
        <f>K50-K45</f>
        <v>197560</v>
      </c>
      <c r="L51" s="1" t="s">
        <v>30</v>
      </c>
      <c r="M51" s="1"/>
    </row>
    <row r="52" spans="2:13" ht="15.75" x14ac:dyDescent="0.25">
      <c r="B52" s="1" t="s">
        <v>31</v>
      </c>
      <c r="C52" s="1"/>
      <c r="D52" s="1"/>
      <c r="E52" s="1"/>
      <c r="F52" s="1" t="s">
        <v>32</v>
      </c>
      <c r="G52" s="1"/>
      <c r="H52" s="23"/>
      <c r="I52" s="1"/>
      <c r="J52" s="1"/>
      <c r="K52" s="23"/>
      <c r="L52" s="1" t="s">
        <v>33</v>
      </c>
      <c r="M5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L7" sqref="L7"/>
    </sheetView>
  </sheetViews>
  <sheetFormatPr defaultRowHeight="15" x14ac:dyDescent="0.25"/>
  <cols>
    <col min="1" max="1" width="6.28515625" customWidth="1"/>
    <col min="2" max="2" width="27" customWidth="1"/>
    <col min="4" max="4" width="11.140625" customWidth="1"/>
    <col min="7" max="7" width="12.28515625" customWidth="1"/>
    <col min="9" max="9" width="17" customWidth="1"/>
  </cols>
  <sheetData>
    <row r="1" spans="1:13" ht="15.75" x14ac:dyDescent="0.25">
      <c r="A1" s="1"/>
      <c r="C1" s="1"/>
      <c r="D1" s="1"/>
      <c r="E1" s="1"/>
      <c r="F1" s="2" t="s">
        <v>35</v>
      </c>
      <c r="G1" s="2"/>
      <c r="H1" s="2"/>
      <c r="I1" s="2"/>
      <c r="J1" s="2"/>
      <c r="K1" s="2"/>
      <c r="L1" s="2"/>
      <c r="M1" s="1"/>
    </row>
    <row r="2" spans="1:13" ht="15.75" x14ac:dyDescent="0.25">
      <c r="A2" s="1"/>
      <c r="D2" s="1"/>
      <c r="E2" s="1"/>
      <c r="F2" s="2" t="s">
        <v>0</v>
      </c>
      <c r="G2" s="2"/>
      <c r="H2" s="2"/>
      <c r="I2" s="2"/>
      <c r="J2" s="2"/>
      <c r="K2" s="2"/>
      <c r="L2" s="2"/>
      <c r="M2" s="1"/>
    </row>
    <row r="3" spans="1:13" ht="15.75" x14ac:dyDescent="0.25">
      <c r="A3" s="1"/>
      <c r="B3" s="1"/>
      <c r="D3" s="1"/>
      <c r="E3" s="1"/>
      <c r="F3" s="2" t="s">
        <v>117</v>
      </c>
      <c r="G3" s="2"/>
      <c r="H3" s="2"/>
      <c r="I3" s="2"/>
      <c r="J3" s="2"/>
      <c r="K3" s="3"/>
      <c r="L3" s="2"/>
      <c r="M3" s="1"/>
    </row>
    <row r="4" spans="1:13" ht="15.75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93</v>
      </c>
      <c r="K4" s="4" t="s">
        <v>11</v>
      </c>
      <c r="L4" s="4" t="s">
        <v>12</v>
      </c>
      <c r="M4" s="4" t="s">
        <v>13</v>
      </c>
    </row>
    <row r="5" spans="1:13" ht="15.75" x14ac:dyDescent="0.25">
      <c r="A5" s="5" t="s">
        <v>36</v>
      </c>
      <c r="B5" s="5"/>
      <c r="C5" s="5">
        <f>NOVEMBER!M5:M31</f>
        <v>0</v>
      </c>
      <c r="D5" s="5"/>
      <c r="E5" s="5"/>
      <c r="F5" s="5"/>
      <c r="G5" s="5"/>
      <c r="H5" s="5"/>
      <c r="I5" s="5"/>
      <c r="J5" s="5">
        <f>14%*H5</f>
        <v>0</v>
      </c>
      <c r="K5" s="5">
        <f>C5+D5+E5+F5+G5+H5+I5+J5</f>
        <v>0</v>
      </c>
      <c r="M5" s="5">
        <f>K5-L7</f>
        <v>0</v>
      </c>
    </row>
    <row r="6" spans="1:13" ht="15.75" x14ac:dyDescent="0.25">
      <c r="A6" s="5" t="s">
        <v>37</v>
      </c>
      <c r="B6" s="5" t="s">
        <v>63</v>
      </c>
      <c r="C6" s="5">
        <f>NOVEMBER!M6:M32</f>
        <v>0</v>
      </c>
      <c r="D6" s="5"/>
      <c r="E6" s="5"/>
      <c r="F6" s="5"/>
      <c r="G6" s="5"/>
      <c r="H6" s="5">
        <v>10000</v>
      </c>
      <c r="I6" s="5">
        <v>600</v>
      </c>
      <c r="J6" s="5">
        <v>1600</v>
      </c>
      <c r="K6" s="5">
        <f t="shared" ref="K6:K19" si="0">C6+D6+E6+F6+G6+H6+I6+J6</f>
        <v>12200</v>
      </c>
      <c r="L6" s="5">
        <v>12200</v>
      </c>
      <c r="M6" s="5">
        <f t="shared" ref="M6:M31" si="1">K6-L6</f>
        <v>0</v>
      </c>
    </row>
    <row r="7" spans="1:13" ht="15.75" x14ac:dyDescent="0.25">
      <c r="A7" s="5" t="s">
        <v>38</v>
      </c>
      <c r="B7" s="5"/>
      <c r="C7" s="5">
        <f>NOVEMBER!M7:M33</f>
        <v>0</v>
      </c>
      <c r="D7" s="5"/>
      <c r="E7" s="5"/>
      <c r="F7" s="5"/>
      <c r="G7" s="5"/>
      <c r="H7" s="5"/>
      <c r="I7" s="5"/>
      <c r="J7" s="5">
        <f>14%*H7</f>
        <v>0</v>
      </c>
      <c r="K7" s="5">
        <f t="shared" si="0"/>
        <v>0</v>
      </c>
      <c r="L7" s="5"/>
      <c r="M7" s="5">
        <f>K7-L7</f>
        <v>0</v>
      </c>
    </row>
    <row r="8" spans="1:13" ht="15.75" x14ac:dyDescent="0.25">
      <c r="A8" s="5" t="s">
        <v>39</v>
      </c>
      <c r="B8" s="7" t="s">
        <v>84</v>
      </c>
      <c r="C8" s="5">
        <f>NOVEMBER!M8:M34</f>
        <v>8720</v>
      </c>
      <c r="D8" s="7"/>
      <c r="E8" s="7"/>
      <c r="F8" s="7"/>
      <c r="G8" s="7"/>
      <c r="H8" s="7">
        <v>10000</v>
      </c>
      <c r="I8" s="7"/>
      <c r="J8" s="7">
        <v>1600</v>
      </c>
      <c r="K8" s="7">
        <f t="shared" si="0"/>
        <v>20320</v>
      </c>
      <c r="L8" s="5"/>
      <c r="M8" s="5">
        <f t="shared" si="1"/>
        <v>20320</v>
      </c>
    </row>
    <row r="9" spans="1:13" ht="15.75" x14ac:dyDescent="0.25">
      <c r="A9" s="5" t="s">
        <v>40</v>
      </c>
      <c r="B9" s="5"/>
      <c r="C9" s="5">
        <f>NOVEMBER!M9:M35</f>
        <v>0</v>
      </c>
      <c r="D9" s="5"/>
      <c r="E9" s="5"/>
      <c r="F9" s="5"/>
      <c r="G9" s="5"/>
      <c r="H9" s="5"/>
      <c r="I9" s="5"/>
      <c r="J9" s="5"/>
      <c r="K9" s="5">
        <f>C9+D9+E9+F9+G9+H9+I9+J9</f>
        <v>0</v>
      </c>
      <c r="L9" s="5"/>
      <c r="M9" s="5">
        <f t="shared" si="1"/>
        <v>0</v>
      </c>
    </row>
    <row r="10" spans="1:13" ht="15.75" x14ac:dyDescent="0.25">
      <c r="A10" s="5" t="s">
        <v>41</v>
      </c>
      <c r="B10" s="7" t="s">
        <v>64</v>
      </c>
      <c r="C10" s="5">
        <f>NOVEMBER!M10:M36</f>
        <v>0</v>
      </c>
      <c r="D10" s="5"/>
      <c r="E10" s="5"/>
      <c r="F10" s="5"/>
      <c r="G10" s="5"/>
      <c r="H10" s="5">
        <v>6000</v>
      </c>
      <c r="I10" s="5">
        <v>600</v>
      </c>
      <c r="J10" s="5">
        <f>16%*H10</f>
        <v>960</v>
      </c>
      <c r="K10" s="5">
        <f t="shared" si="0"/>
        <v>7560</v>
      </c>
      <c r="L10" s="5"/>
      <c r="M10" s="5">
        <f t="shared" si="1"/>
        <v>7560</v>
      </c>
    </row>
    <row r="11" spans="1:13" ht="15.75" x14ac:dyDescent="0.25">
      <c r="A11" s="5" t="s">
        <v>42</v>
      </c>
      <c r="B11" s="5"/>
      <c r="C11" s="5">
        <f>NOVEMBER!M11:M37</f>
        <v>0</v>
      </c>
      <c r="D11" s="5"/>
      <c r="E11" s="5"/>
      <c r="F11" s="5"/>
      <c r="G11" s="5"/>
      <c r="H11" s="5"/>
      <c r="I11" s="5"/>
      <c r="J11" s="5">
        <f t="shared" ref="J11:J31" si="2">16%*H11</f>
        <v>0</v>
      </c>
      <c r="K11" s="5">
        <f t="shared" si="0"/>
        <v>0</v>
      </c>
      <c r="L11" s="5"/>
      <c r="M11" s="5">
        <f t="shared" si="1"/>
        <v>0</v>
      </c>
    </row>
    <row r="12" spans="1:13" ht="15.75" x14ac:dyDescent="0.25">
      <c r="A12" s="5" t="s">
        <v>43</v>
      </c>
      <c r="B12" s="6" t="s">
        <v>33</v>
      </c>
      <c r="C12" s="5">
        <f>NOVEMBER!M12:M38</f>
        <v>0</v>
      </c>
      <c r="D12" s="5"/>
      <c r="E12" s="5"/>
      <c r="F12" s="5"/>
      <c r="G12" s="5"/>
      <c r="H12" s="5"/>
      <c r="I12" s="5"/>
      <c r="J12" s="5">
        <f t="shared" si="2"/>
        <v>0</v>
      </c>
      <c r="K12" s="5">
        <f t="shared" si="0"/>
        <v>0</v>
      </c>
      <c r="L12" s="5"/>
      <c r="M12" s="5">
        <f t="shared" si="1"/>
        <v>0</v>
      </c>
    </row>
    <row r="13" spans="1:13" ht="15.75" x14ac:dyDescent="0.25">
      <c r="A13" s="5" t="s">
        <v>44</v>
      </c>
      <c r="B13" s="8" t="s">
        <v>74</v>
      </c>
      <c r="C13" s="5">
        <f>NOVEMBER!M13:M39</f>
        <v>0</v>
      </c>
      <c r="D13" s="5"/>
      <c r="E13" s="5"/>
      <c r="F13" s="5"/>
      <c r="G13" s="5"/>
      <c r="H13" s="5">
        <v>12000</v>
      </c>
      <c r="I13" s="5">
        <v>600</v>
      </c>
      <c r="J13" s="5">
        <f t="shared" si="2"/>
        <v>1920</v>
      </c>
      <c r="K13" s="5">
        <f t="shared" si="0"/>
        <v>14520</v>
      </c>
      <c r="L13" s="5">
        <v>14520</v>
      </c>
      <c r="M13" s="5">
        <f t="shared" si="1"/>
        <v>0</v>
      </c>
    </row>
    <row r="14" spans="1:13" ht="15.75" x14ac:dyDescent="0.25">
      <c r="A14" s="5">
        <v>1452</v>
      </c>
      <c r="B14" s="5" t="s">
        <v>105</v>
      </c>
      <c r="C14" s="5">
        <f>NOVEMBER!M14:M40</f>
        <v>0</v>
      </c>
      <c r="D14" s="5"/>
      <c r="E14" s="5"/>
      <c r="F14" s="5"/>
      <c r="G14" s="5"/>
      <c r="H14" s="5">
        <v>12000</v>
      </c>
      <c r="I14" s="5">
        <v>600</v>
      </c>
      <c r="J14" s="5">
        <f t="shared" si="2"/>
        <v>1920</v>
      </c>
      <c r="K14" s="5">
        <f t="shared" si="0"/>
        <v>14520</v>
      </c>
      <c r="L14" s="5">
        <v>14520</v>
      </c>
      <c r="M14" s="5">
        <f t="shared" si="1"/>
        <v>0</v>
      </c>
    </row>
    <row r="15" spans="1:13" ht="15.75" x14ac:dyDescent="0.25">
      <c r="A15" s="7" t="s">
        <v>46</v>
      </c>
      <c r="B15" s="5" t="s">
        <v>75</v>
      </c>
      <c r="C15" s="5">
        <f>NOVEMBER!M15:M41</f>
        <v>-240</v>
      </c>
      <c r="D15" s="5"/>
      <c r="E15" s="5"/>
      <c r="F15" s="5"/>
      <c r="G15" s="5"/>
      <c r="H15" s="5">
        <v>12000</v>
      </c>
      <c r="I15" s="5">
        <v>600</v>
      </c>
      <c r="J15" s="5">
        <f t="shared" si="2"/>
        <v>1920</v>
      </c>
      <c r="K15" s="5">
        <f t="shared" si="0"/>
        <v>14280</v>
      </c>
      <c r="L15" s="5"/>
      <c r="M15" s="5">
        <f t="shared" si="1"/>
        <v>14280</v>
      </c>
    </row>
    <row r="16" spans="1:13" ht="15.75" x14ac:dyDescent="0.25">
      <c r="A16" s="5" t="s">
        <v>47</v>
      </c>
      <c r="B16" s="5" t="s">
        <v>102</v>
      </c>
      <c r="C16" s="5">
        <f>NOVEMBER!M16:M42</f>
        <v>0</v>
      </c>
      <c r="D16" s="5"/>
      <c r="E16" s="5"/>
      <c r="F16" s="5"/>
      <c r="G16" s="5"/>
      <c r="H16" s="5">
        <v>12000</v>
      </c>
      <c r="I16" s="5">
        <v>600</v>
      </c>
      <c r="J16" s="5">
        <f>16%*H16</f>
        <v>1920</v>
      </c>
      <c r="K16" s="5">
        <f t="shared" si="0"/>
        <v>14520</v>
      </c>
      <c r="L16" s="5"/>
      <c r="M16" s="5">
        <f t="shared" si="1"/>
        <v>14520</v>
      </c>
    </row>
    <row r="17" spans="1:13" ht="15.75" x14ac:dyDescent="0.25">
      <c r="A17" s="5" t="s">
        <v>48</v>
      </c>
      <c r="B17" s="6" t="s">
        <v>107</v>
      </c>
      <c r="C17" s="5">
        <f>NOVEMBER!M17:M43</f>
        <v>0</v>
      </c>
      <c r="D17" s="5"/>
      <c r="E17" s="5"/>
      <c r="F17" s="5"/>
      <c r="G17" s="5"/>
      <c r="H17" s="5">
        <v>12000</v>
      </c>
      <c r="I17" s="5">
        <v>600</v>
      </c>
      <c r="J17" s="5">
        <f t="shared" si="2"/>
        <v>1920</v>
      </c>
      <c r="K17" s="5">
        <f t="shared" si="0"/>
        <v>14520</v>
      </c>
      <c r="L17" s="5"/>
      <c r="M17" s="5">
        <f>K17-L17</f>
        <v>14520</v>
      </c>
    </row>
    <row r="18" spans="1:13" ht="15.75" x14ac:dyDescent="0.25">
      <c r="A18" s="5" t="s">
        <v>49</v>
      </c>
      <c r="B18" s="7" t="s">
        <v>85</v>
      </c>
      <c r="C18" s="5">
        <f>NOVEMBER!M18:M44</f>
        <v>3080</v>
      </c>
      <c r="D18" s="7"/>
      <c r="E18" s="7"/>
      <c r="F18" s="7"/>
      <c r="G18" s="7"/>
      <c r="H18" s="7">
        <v>12000</v>
      </c>
      <c r="I18" s="7">
        <v>600</v>
      </c>
      <c r="J18" s="5">
        <f t="shared" si="2"/>
        <v>1920</v>
      </c>
      <c r="K18" s="7">
        <f t="shared" si="0"/>
        <v>17600</v>
      </c>
      <c r="L18" s="5"/>
      <c r="M18" s="5">
        <f t="shared" si="1"/>
        <v>17600</v>
      </c>
    </row>
    <row r="19" spans="1:13" ht="15.75" x14ac:dyDescent="0.25">
      <c r="A19" s="5" t="s">
        <v>50</v>
      </c>
      <c r="B19" s="9"/>
      <c r="C19" s="5">
        <f>NOVEMBER!M19:M45</f>
        <v>0</v>
      </c>
      <c r="D19" s="5"/>
      <c r="E19" s="5"/>
      <c r="F19" s="5"/>
      <c r="G19" s="5"/>
      <c r="H19" s="5"/>
      <c r="I19" s="5"/>
      <c r="J19" s="5">
        <f t="shared" si="2"/>
        <v>0</v>
      </c>
      <c r="K19" s="5">
        <f t="shared" si="0"/>
        <v>0</v>
      </c>
      <c r="L19" s="5"/>
      <c r="M19" s="5">
        <f t="shared" si="1"/>
        <v>0</v>
      </c>
    </row>
    <row r="20" spans="1:13" ht="15.75" x14ac:dyDescent="0.25">
      <c r="A20" s="5" t="s">
        <v>51</v>
      </c>
      <c r="B20" s="5" t="s">
        <v>72</v>
      </c>
      <c r="C20" s="5">
        <f>NOVEMBER!M20:M46</f>
        <v>0</v>
      </c>
      <c r="D20" s="5"/>
      <c r="E20" s="5"/>
      <c r="F20" s="5"/>
      <c r="G20" s="5"/>
      <c r="H20" s="5">
        <v>20000</v>
      </c>
      <c r="I20" s="5">
        <v>600</v>
      </c>
      <c r="J20" s="5">
        <f t="shared" si="2"/>
        <v>3200</v>
      </c>
      <c r="K20" s="5">
        <f>C20+D20+E20+F20+G20+H20+I20+J20</f>
        <v>23800</v>
      </c>
      <c r="L20" s="5"/>
      <c r="M20" s="5">
        <f t="shared" si="1"/>
        <v>23800</v>
      </c>
    </row>
    <row r="21" spans="1:13" ht="15.75" x14ac:dyDescent="0.25">
      <c r="A21" s="5" t="s">
        <v>52</v>
      </c>
      <c r="B21" s="5" t="s">
        <v>72</v>
      </c>
      <c r="C21" s="5">
        <f>NOVEMBER!M21:M47</f>
        <v>0</v>
      </c>
      <c r="D21" s="5"/>
      <c r="E21" s="5"/>
      <c r="F21" s="5"/>
      <c r="G21" s="5"/>
      <c r="H21" s="5">
        <v>6000</v>
      </c>
      <c r="I21" s="5"/>
      <c r="J21" s="5">
        <f t="shared" si="2"/>
        <v>960</v>
      </c>
      <c r="K21" s="5">
        <f>C21+D21+E21+F21+G21+H21+I21+J21</f>
        <v>6960</v>
      </c>
      <c r="L21" s="5"/>
      <c r="M21" s="5">
        <f t="shared" si="1"/>
        <v>6960</v>
      </c>
    </row>
    <row r="22" spans="1:13" ht="15.75" x14ac:dyDescent="0.25">
      <c r="A22" s="5" t="s">
        <v>53</v>
      </c>
      <c r="B22" s="5"/>
      <c r="C22" s="5">
        <f>NOVEMBER!M22:M48</f>
        <v>0</v>
      </c>
      <c r="D22" s="5"/>
      <c r="E22" s="5"/>
      <c r="F22" s="5"/>
      <c r="G22" s="5"/>
      <c r="H22" s="5"/>
      <c r="I22" s="5"/>
      <c r="J22" s="5">
        <f t="shared" si="2"/>
        <v>0</v>
      </c>
      <c r="K22" s="5">
        <f t="shared" ref="K22:K31" si="3">C22+D22+E22+F22+G22+H22+I22+J22</f>
        <v>0</v>
      </c>
      <c r="L22" s="5"/>
      <c r="M22" s="5">
        <f t="shared" si="1"/>
        <v>0</v>
      </c>
    </row>
    <row r="23" spans="1:13" ht="15.75" x14ac:dyDescent="0.25">
      <c r="A23" s="5" t="s">
        <v>54</v>
      </c>
      <c r="B23" s="5"/>
      <c r="C23" s="5">
        <f>NOVEMBER!M23:M49</f>
        <v>0</v>
      </c>
      <c r="D23" s="5"/>
      <c r="E23" s="5"/>
      <c r="F23" s="5"/>
      <c r="G23" s="5"/>
      <c r="H23" s="5"/>
      <c r="I23" s="5"/>
      <c r="J23" s="5">
        <f t="shared" si="2"/>
        <v>0</v>
      </c>
      <c r="K23" s="5">
        <f t="shared" si="3"/>
        <v>0</v>
      </c>
      <c r="L23" s="5"/>
      <c r="M23" s="5">
        <f t="shared" si="1"/>
        <v>0</v>
      </c>
    </row>
    <row r="24" spans="1:13" ht="15.75" x14ac:dyDescent="0.25">
      <c r="A24" s="5" t="s">
        <v>55</v>
      </c>
      <c r="B24" s="5"/>
      <c r="C24" s="5">
        <f>NOVEMBER!M24:M50</f>
        <v>0</v>
      </c>
      <c r="D24" s="5"/>
      <c r="E24" s="5"/>
      <c r="F24" s="5"/>
      <c r="G24" s="5"/>
      <c r="H24" s="5"/>
      <c r="I24" s="5"/>
      <c r="J24" s="5">
        <f t="shared" si="2"/>
        <v>0</v>
      </c>
      <c r="K24" s="5">
        <f t="shared" si="3"/>
        <v>0</v>
      </c>
      <c r="L24" s="5"/>
      <c r="M24" s="5">
        <f t="shared" si="1"/>
        <v>0</v>
      </c>
    </row>
    <row r="25" spans="1:13" ht="15.75" x14ac:dyDescent="0.25">
      <c r="A25" s="5" t="s">
        <v>56</v>
      </c>
      <c r="B25" s="5" t="s">
        <v>72</v>
      </c>
      <c r="C25" s="5">
        <f>NOVEMBER!M25:M51</f>
        <v>0</v>
      </c>
      <c r="D25" s="5"/>
      <c r="E25" s="5"/>
      <c r="F25" s="5"/>
      <c r="G25" s="5"/>
      <c r="H25" s="5">
        <v>5000</v>
      </c>
      <c r="I25" s="5"/>
      <c r="J25" s="5">
        <f t="shared" si="2"/>
        <v>800</v>
      </c>
      <c r="K25" s="5">
        <f t="shared" si="3"/>
        <v>5800</v>
      </c>
      <c r="L25" s="5"/>
      <c r="M25" s="5">
        <f>K25-L25</f>
        <v>5800</v>
      </c>
    </row>
    <row r="26" spans="1:13" ht="15.75" x14ac:dyDescent="0.25">
      <c r="A26" s="5" t="s">
        <v>57</v>
      </c>
      <c r="B26" s="5" t="s">
        <v>116</v>
      </c>
      <c r="C26" s="5">
        <f>NOVEMBER!M26:M52</f>
        <v>0</v>
      </c>
      <c r="D26" s="5"/>
      <c r="E26" s="5"/>
      <c r="F26" s="5"/>
      <c r="G26" s="5"/>
      <c r="H26" s="5">
        <v>12000</v>
      </c>
      <c r="I26" s="5">
        <v>600</v>
      </c>
      <c r="J26" s="5">
        <f t="shared" si="2"/>
        <v>1920</v>
      </c>
      <c r="K26" s="5">
        <f t="shared" si="3"/>
        <v>14520</v>
      </c>
      <c r="L26" s="5"/>
      <c r="M26" s="5">
        <f t="shared" si="1"/>
        <v>14520</v>
      </c>
    </row>
    <row r="27" spans="1:13" ht="15.75" x14ac:dyDescent="0.25">
      <c r="A27" s="5" t="s">
        <v>58</v>
      </c>
      <c r="B27" s="5" t="s">
        <v>71</v>
      </c>
      <c r="C27" s="5">
        <f>NOVEMBER!M27:M53</f>
        <v>-210</v>
      </c>
      <c r="D27" s="5"/>
      <c r="E27" s="5"/>
      <c r="F27" s="5"/>
      <c r="G27" s="5"/>
      <c r="H27" s="5">
        <v>12000</v>
      </c>
      <c r="I27" s="5">
        <v>600</v>
      </c>
      <c r="J27" s="5">
        <f t="shared" si="2"/>
        <v>1920</v>
      </c>
      <c r="K27" s="5">
        <f t="shared" si="3"/>
        <v>14310</v>
      </c>
      <c r="L27" s="5"/>
      <c r="M27" s="5">
        <f>K27-L27</f>
        <v>14310</v>
      </c>
    </row>
    <row r="28" spans="1:13" ht="15.75" x14ac:dyDescent="0.25">
      <c r="A28" s="5" t="s">
        <v>59</v>
      </c>
      <c r="B28" s="5"/>
      <c r="C28" s="5">
        <f>NOVEMBER!M28:M54</f>
        <v>0</v>
      </c>
      <c r="D28" s="5"/>
      <c r="E28" s="5"/>
      <c r="F28" s="5"/>
      <c r="G28" s="5"/>
      <c r="H28" s="5"/>
      <c r="I28" s="5"/>
      <c r="J28" s="5">
        <f t="shared" si="2"/>
        <v>0</v>
      </c>
      <c r="K28" s="5">
        <f t="shared" si="3"/>
        <v>0</v>
      </c>
      <c r="L28" s="5"/>
      <c r="M28" s="5">
        <f>K28-L28</f>
        <v>0</v>
      </c>
    </row>
    <row r="29" spans="1:13" ht="15.75" x14ac:dyDescent="0.25">
      <c r="A29" s="5" t="s">
        <v>60</v>
      </c>
      <c r="B29" s="5" t="s">
        <v>65</v>
      </c>
      <c r="C29" s="5">
        <f>NOVEMBER!M29:M55</f>
        <v>0</v>
      </c>
      <c r="D29" s="5"/>
      <c r="E29" s="5"/>
      <c r="F29" s="5"/>
      <c r="G29" s="5"/>
      <c r="H29" s="5">
        <v>12000</v>
      </c>
      <c r="I29" s="5">
        <v>600</v>
      </c>
      <c r="J29" s="5">
        <f t="shared" si="2"/>
        <v>1920</v>
      </c>
      <c r="K29" s="5">
        <f t="shared" si="3"/>
        <v>14520</v>
      </c>
      <c r="L29" s="5"/>
      <c r="M29" s="5">
        <f t="shared" si="1"/>
        <v>14520</v>
      </c>
    </row>
    <row r="30" spans="1:13" ht="15.75" x14ac:dyDescent="0.25">
      <c r="A30" s="5" t="s">
        <v>61</v>
      </c>
      <c r="B30" s="6"/>
      <c r="C30" s="5">
        <f>NOVEMBER!M30:M56</f>
        <v>0</v>
      </c>
      <c r="D30" s="5"/>
      <c r="E30" s="5"/>
      <c r="F30" s="5"/>
      <c r="G30" s="5"/>
      <c r="H30" s="5"/>
      <c r="I30" s="5"/>
      <c r="J30" s="5">
        <f t="shared" si="2"/>
        <v>0</v>
      </c>
      <c r="K30" s="5">
        <f t="shared" si="3"/>
        <v>0</v>
      </c>
      <c r="L30" s="5"/>
      <c r="M30" s="5">
        <f t="shared" si="1"/>
        <v>0</v>
      </c>
    </row>
    <row r="31" spans="1:13" ht="15.75" x14ac:dyDescent="0.25">
      <c r="A31" s="5" t="s">
        <v>62</v>
      </c>
      <c r="B31" s="7"/>
      <c r="C31" s="5">
        <f>NOVEMBER!M31:M57</f>
        <v>0</v>
      </c>
      <c r="D31" s="5"/>
      <c r="E31" s="5"/>
      <c r="F31" s="5"/>
      <c r="G31" s="5"/>
      <c r="H31" s="5"/>
      <c r="I31" s="5"/>
      <c r="J31" s="5">
        <f t="shared" si="2"/>
        <v>0</v>
      </c>
      <c r="K31" s="5">
        <f t="shared" si="3"/>
        <v>0</v>
      </c>
      <c r="L31" s="5"/>
      <c r="M31" s="5">
        <f t="shared" si="1"/>
        <v>0</v>
      </c>
    </row>
    <row r="32" spans="1:13" ht="15.75" x14ac:dyDescent="0.25">
      <c r="A32" s="5"/>
      <c r="B32" s="4" t="s">
        <v>14</v>
      </c>
      <c r="C32" s="5">
        <f>SUM(C5:C31)</f>
        <v>11350</v>
      </c>
      <c r="D32" s="5">
        <f t="shared" ref="D32:I32" si="4">SUM(D5:D31)</f>
        <v>0</v>
      </c>
      <c r="E32" s="5">
        <f t="shared" si="4"/>
        <v>0</v>
      </c>
      <c r="F32" s="4">
        <f t="shared" si="4"/>
        <v>0</v>
      </c>
      <c r="G32" s="4">
        <f t="shared" si="4"/>
        <v>0</v>
      </c>
      <c r="H32" s="4">
        <f>SUM(H5:H31)</f>
        <v>165000</v>
      </c>
      <c r="I32" s="4">
        <f t="shared" si="4"/>
        <v>7200</v>
      </c>
      <c r="J32" s="5">
        <f>SUM(J5:J31)</f>
        <v>26400</v>
      </c>
      <c r="K32" s="5">
        <f>SUM(K5:K31)</f>
        <v>209950</v>
      </c>
      <c r="L32" s="4">
        <f>SUM(L5:L31)</f>
        <v>41240</v>
      </c>
      <c r="M32" s="5">
        <f>SUM(M5:M31)</f>
        <v>168710</v>
      </c>
    </row>
    <row r="33" spans="1:13" ht="15.75" x14ac:dyDescent="0.25">
      <c r="A33" s="1"/>
      <c r="B33" s="1"/>
      <c r="C33" s="5">
        <f>'SEPTEMBER 21'!M33:M60</f>
        <v>0</v>
      </c>
      <c r="D33" s="10"/>
      <c r="E33" s="10"/>
      <c r="F33" s="11" t="s">
        <v>15</v>
      </c>
      <c r="G33" s="11"/>
      <c r="H33" s="12"/>
      <c r="I33" s="12"/>
      <c r="J33" s="12"/>
      <c r="K33" s="13"/>
      <c r="L33" s="14"/>
      <c r="M33" s="13"/>
    </row>
    <row r="34" spans="1:13" ht="15.75" x14ac:dyDescent="0.25">
      <c r="A34" s="1"/>
      <c r="B34" s="2" t="s">
        <v>16</v>
      </c>
      <c r="C34" s="2"/>
      <c r="D34" s="2"/>
      <c r="E34" s="2"/>
      <c r="F34" s="2"/>
      <c r="G34" s="2"/>
      <c r="H34" s="15"/>
      <c r="I34" s="12"/>
      <c r="J34" s="12"/>
      <c r="K34" s="2" t="s">
        <v>17</v>
      </c>
      <c r="L34" s="1"/>
      <c r="M34" s="1"/>
    </row>
    <row r="35" spans="1:13" ht="15.75" x14ac:dyDescent="0.25">
      <c r="A35" s="1"/>
      <c r="B35" s="4" t="s">
        <v>18</v>
      </c>
      <c r="C35" s="4" t="s">
        <v>19</v>
      </c>
      <c r="D35" s="4"/>
      <c r="E35" s="4" t="s">
        <v>20</v>
      </c>
      <c r="F35" s="4" t="s">
        <v>21</v>
      </c>
      <c r="G35" s="4" t="s">
        <v>18</v>
      </c>
      <c r="H35" s="4" t="s">
        <v>19</v>
      </c>
      <c r="I35" s="4"/>
      <c r="J35" s="4"/>
      <c r="K35" s="4" t="s">
        <v>20</v>
      </c>
      <c r="L35" s="4" t="s">
        <v>13</v>
      </c>
      <c r="M35" s="1"/>
    </row>
    <row r="36" spans="1:13" ht="15.75" x14ac:dyDescent="0.25">
      <c r="A36" s="1"/>
      <c r="B36" s="5" t="s">
        <v>89</v>
      </c>
      <c r="C36" s="16">
        <f>H32</f>
        <v>165000</v>
      </c>
      <c r="D36" s="16"/>
      <c r="E36" s="5"/>
      <c r="F36" s="5"/>
      <c r="G36" s="5" t="s">
        <v>89</v>
      </c>
      <c r="H36" s="16">
        <f>L32</f>
        <v>41240</v>
      </c>
      <c r="I36" s="16"/>
      <c r="J36" s="16"/>
      <c r="K36" s="5"/>
      <c r="L36" s="5"/>
      <c r="M36" s="1"/>
    </row>
    <row r="37" spans="1:13" ht="15.75" x14ac:dyDescent="0.25">
      <c r="A37" s="1"/>
      <c r="B37" s="5" t="s">
        <v>9</v>
      </c>
      <c r="C37" s="16">
        <f>I32</f>
        <v>7200</v>
      </c>
      <c r="D37" s="16"/>
      <c r="E37" s="5"/>
      <c r="F37" s="5"/>
      <c r="G37" s="5"/>
      <c r="H37" s="16"/>
      <c r="I37" s="16"/>
      <c r="J37" s="16"/>
      <c r="K37" s="5"/>
      <c r="L37" s="5"/>
      <c r="M37" s="1"/>
    </row>
    <row r="38" spans="1:13" ht="15.75" x14ac:dyDescent="0.25">
      <c r="A38" s="1"/>
      <c r="B38" s="5" t="s">
        <v>10</v>
      </c>
      <c r="C38" s="16">
        <f>J32</f>
        <v>26400</v>
      </c>
      <c r="D38" s="16"/>
      <c r="E38" s="5"/>
      <c r="F38" s="5"/>
      <c r="G38" s="5" t="s">
        <v>77</v>
      </c>
      <c r="H38" s="16">
        <f>NOVEMBER!L50</f>
        <v>-8250</v>
      </c>
      <c r="I38" s="16"/>
      <c r="J38" s="16"/>
      <c r="K38" s="5"/>
      <c r="L38" s="5"/>
      <c r="M38" s="1"/>
    </row>
    <row r="39" spans="1:13" ht="15.75" x14ac:dyDescent="0.25">
      <c r="A39" s="1"/>
      <c r="B39" s="17" t="s">
        <v>5</v>
      </c>
      <c r="C39" s="5">
        <f>E32</f>
        <v>0</v>
      </c>
      <c r="D39" s="5"/>
      <c r="E39" s="5"/>
      <c r="F39" s="5"/>
      <c r="G39" s="17"/>
      <c r="H39" s="5"/>
      <c r="I39" s="5"/>
      <c r="J39" s="5"/>
      <c r="K39" s="5"/>
      <c r="L39" s="5"/>
      <c r="M39" s="1"/>
    </row>
    <row r="40" spans="1:13" ht="15.75" x14ac:dyDescent="0.25">
      <c r="A40" s="1"/>
      <c r="B40" s="17" t="s">
        <v>6</v>
      </c>
      <c r="C40" s="5">
        <f>F32</f>
        <v>0</v>
      </c>
      <c r="D40" s="5"/>
      <c r="E40" s="5"/>
      <c r="F40" s="5"/>
      <c r="G40" s="17"/>
      <c r="H40" s="5"/>
      <c r="I40" s="5"/>
      <c r="J40" s="5"/>
      <c r="K40" s="5"/>
      <c r="L40" s="5"/>
      <c r="M40" s="1"/>
    </row>
    <row r="41" spans="1:13" ht="15.75" x14ac:dyDescent="0.25">
      <c r="A41" s="1"/>
      <c r="B41" s="17" t="s">
        <v>22</v>
      </c>
      <c r="C41" s="5">
        <f>G32</f>
        <v>0</v>
      </c>
      <c r="D41" s="5"/>
      <c r="E41" s="5"/>
      <c r="F41" s="5"/>
      <c r="G41" s="17"/>
      <c r="H41" s="5"/>
      <c r="I41" s="5"/>
      <c r="J41" s="5"/>
      <c r="K41" s="5"/>
      <c r="L41" s="5"/>
      <c r="M41" s="1"/>
    </row>
    <row r="42" spans="1:13" ht="15.75" x14ac:dyDescent="0.25">
      <c r="A42" s="1"/>
      <c r="B42" s="17" t="s">
        <v>4</v>
      </c>
      <c r="C42" s="5">
        <f>D32</f>
        <v>0</v>
      </c>
      <c r="D42" s="5"/>
      <c r="E42" s="5"/>
      <c r="F42" s="5"/>
      <c r="G42" s="17"/>
      <c r="H42" s="5"/>
      <c r="I42" s="5"/>
      <c r="J42" s="5"/>
      <c r="K42" s="5"/>
      <c r="L42" s="5"/>
      <c r="M42" s="1"/>
    </row>
    <row r="43" spans="1:13" ht="15.75" x14ac:dyDescent="0.25">
      <c r="A43" s="1"/>
      <c r="B43" s="17" t="s">
        <v>77</v>
      </c>
      <c r="C43" s="16">
        <f>NOVEMBER!F50</f>
        <v>24120</v>
      </c>
      <c r="D43" s="5"/>
      <c r="E43" s="5"/>
      <c r="F43" s="5"/>
      <c r="G43" s="17"/>
      <c r="H43" s="16"/>
      <c r="I43" s="5"/>
      <c r="J43" s="5"/>
      <c r="K43" s="5"/>
      <c r="L43" s="5"/>
      <c r="M43" s="1"/>
    </row>
    <row r="44" spans="1:13" ht="15.75" x14ac:dyDescent="0.25">
      <c r="A44" s="1"/>
      <c r="B44" s="17" t="s">
        <v>23</v>
      </c>
      <c r="C44" s="5"/>
      <c r="D44" s="5"/>
      <c r="E44" s="5"/>
      <c r="F44" s="5"/>
      <c r="G44" s="17" t="s">
        <v>23</v>
      </c>
      <c r="H44" s="5"/>
      <c r="I44" s="5"/>
      <c r="J44" s="5"/>
      <c r="K44" s="5"/>
      <c r="L44" s="5"/>
      <c r="M44" s="1"/>
    </row>
    <row r="45" spans="1:13" ht="15.75" x14ac:dyDescent="0.25">
      <c r="A45" s="1"/>
      <c r="B45" s="5" t="s">
        <v>24</v>
      </c>
      <c r="C45" s="18">
        <v>0.05</v>
      </c>
      <c r="D45" s="18"/>
      <c r="E45" s="16">
        <f>C45*C36</f>
        <v>8250</v>
      </c>
      <c r="F45" s="5"/>
      <c r="G45" s="5" t="s">
        <v>24</v>
      </c>
      <c r="H45" s="18">
        <v>0.05</v>
      </c>
      <c r="I45" s="18"/>
      <c r="J45" s="18"/>
      <c r="K45" s="16">
        <f>H45*C36</f>
        <v>8250</v>
      </c>
      <c r="L45" s="16"/>
      <c r="M45" s="1"/>
    </row>
    <row r="46" spans="1:13" ht="15.75" x14ac:dyDescent="0.25">
      <c r="A46" s="1"/>
      <c r="B46" s="19" t="s">
        <v>25</v>
      </c>
      <c r="C46" s="4" t="s">
        <v>26</v>
      </c>
      <c r="D46" s="4"/>
      <c r="E46" s="4"/>
      <c r="F46" s="4"/>
      <c r="G46" s="19" t="s">
        <v>25</v>
      </c>
      <c r="H46" s="20"/>
      <c r="I46" s="20"/>
      <c r="J46" s="20"/>
      <c r="K46" s="4"/>
      <c r="L46" s="4"/>
      <c r="M46" s="1"/>
    </row>
    <row r="47" spans="1:13" ht="15.75" x14ac:dyDescent="0.25">
      <c r="A47" s="1"/>
      <c r="B47" s="7" t="s">
        <v>76</v>
      </c>
      <c r="C47" s="18"/>
      <c r="D47" s="18"/>
      <c r="E47" s="5">
        <f>L32</f>
        <v>41240</v>
      </c>
      <c r="F47" s="5"/>
      <c r="G47" s="7" t="s">
        <v>76</v>
      </c>
      <c r="H47" s="18"/>
      <c r="I47" s="18"/>
      <c r="J47" s="5"/>
      <c r="K47" s="5">
        <f>L32</f>
        <v>41240</v>
      </c>
      <c r="L47" s="5"/>
      <c r="M47" s="1"/>
    </row>
    <row r="48" spans="1:13" ht="15.75" x14ac:dyDescent="0.25">
      <c r="B48" s="22"/>
      <c r="C48" s="5"/>
      <c r="D48" s="5"/>
      <c r="E48" s="5"/>
      <c r="F48" s="21"/>
      <c r="G48" s="22"/>
      <c r="H48" s="5"/>
      <c r="I48" s="5"/>
      <c r="J48" s="5"/>
      <c r="K48" s="5"/>
      <c r="L48" s="5"/>
      <c r="M48" s="1"/>
    </row>
    <row r="49" spans="2:13" ht="15.75" x14ac:dyDescent="0.25">
      <c r="B49" s="5"/>
      <c r="C49" s="18"/>
      <c r="D49" s="18"/>
      <c r="E49" s="5"/>
      <c r="F49" s="5"/>
      <c r="G49" s="5"/>
      <c r="H49" s="18"/>
      <c r="I49" s="18"/>
      <c r="J49" s="18"/>
      <c r="K49" s="5"/>
      <c r="L49" s="5"/>
      <c r="M49" s="1"/>
    </row>
    <row r="50" spans="2:13" ht="15.75" x14ac:dyDescent="0.25">
      <c r="B50" s="24" t="s">
        <v>27</v>
      </c>
      <c r="C50" s="20">
        <f>C36+C37+C38+C39+C40+C41+C42+C44+C43</f>
        <v>222720</v>
      </c>
      <c r="D50" s="20"/>
      <c r="E50" s="25">
        <f>SUM(E45:E49)</f>
        <v>49490</v>
      </c>
      <c r="F50" s="20">
        <f>C50-E50</f>
        <v>173230</v>
      </c>
      <c r="G50" s="24" t="s">
        <v>27</v>
      </c>
      <c r="H50" s="20">
        <f>H36+H38+H44</f>
        <v>32990</v>
      </c>
      <c r="I50" s="20"/>
      <c r="J50" s="20"/>
      <c r="K50" s="20">
        <f>SUM(K45:K49)</f>
        <v>49490</v>
      </c>
      <c r="L50" s="20">
        <f>H50-K50</f>
        <v>-16500</v>
      </c>
      <c r="M50" s="1"/>
    </row>
    <row r="51" spans="2:13" ht="15.75" x14ac:dyDescent="0.25">
      <c r="B51" s="1" t="s">
        <v>28</v>
      </c>
      <c r="C51" s="1"/>
      <c r="D51" s="1"/>
      <c r="E51" s="1"/>
      <c r="F51" s="1" t="s">
        <v>29</v>
      </c>
      <c r="G51" s="1"/>
      <c r="H51" s="1"/>
      <c r="I51" s="1"/>
      <c r="J51" s="1"/>
      <c r="K51" s="23">
        <f>K50-K45</f>
        <v>41240</v>
      </c>
      <c r="L51" s="1" t="s">
        <v>30</v>
      </c>
      <c r="M51" s="1"/>
    </row>
    <row r="52" spans="2:13" ht="15.75" x14ac:dyDescent="0.25">
      <c r="B52" s="1" t="s">
        <v>31</v>
      </c>
      <c r="C52" s="1"/>
      <c r="D52" s="1"/>
      <c r="E52" s="1"/>
      <c r="F52" s="1" t="s">
        <v>32</v>
      </c>
      <c r="G52" s="1"/>
      <c r="H52" s="23"/>
      <c r="I52" s="1"/>
      <c r="J52" s="1"/>
      <c r="K52" s="23"/>
      <c r="L52" s="1" t="s">
        <v>33</v>
      </c>
      <c r="M5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workbookViewId="0">
      <selection activeCell="J81" sqref="J81"/>
    </sheetView>
  </sheetViews>
  <sheetFormatPr defaultRowHeight="15" x14ac:dyDescent="0.25"/>
  <cols>
    <col min="1" max="1" width="5.85546875" customWidth="1"/>
    <col min="2" max="2" width="17.28515625" customWidth="1"/>
    <col min="3" max="3" width="10.7109375" customWidth="1"/>
    <col min="4" max="4" width="9.7109375" customWidth="1"/>
    <col min="5" max="5" width="10.42578125" customWidth="1"/>
    <col min="6" max="6" width="10.5703125" customWidth="1"/>
    <col min="7" max="7" width="9.5703125" customWidth="1"/>
    <col min="8" max="9" width="10.140625" customWidth="1"/>
    <col min="10" max="10" width="9.85546875" bestFit="1" customWidth="1"/>
    <col min="11" max="11" width="11.5703125" bestFit="1" customWidth="1"/>
    <col min="12" max="12" width="12.42578125" bestFit="1" customWidth="1"/>
    <col min="13" max="13" width="10.85546875" bestFit="1" customWidth="1"/>
  </cols>
  <sheetData>
    <row r="1" spans="1:14" ht="15.75" x14ac:dyDescent="0.25">
      <c r="B1" s="1"/>
      <c r="C1" s="1"/>
      <c r="D1" s="1"/>
      <c r="E1" s="1"/>
      <c r="F1" s="2" t="s">
        <v>35</v>
      </c>
      <c r="G1" s="2"/>
      <c r="H1" s="2"/>
      <c r="I1" s="2"/>
      <c r="J1" s="2"/>
      <c r="K1" s="2"/>
      <c r="L1" s="2"/>
      <c r="M1" s="1"/>
      <c r="N1" s="1"/>
    </row>
    <row r="2" spans="1:14" ht="15.75" x14ac:dyDescent="0.25">
      <c r="A2" s="1"/>
      <c r="B2" s="1"/>
      <c r="C2" s="1"/>
      <c r="D2" s="1"/>
      <c r="E2" s="1"/>
      <c r="F2" s="2" t="s">
        <v>0</v>
      </c>
      <c r="G2" s="2"/>
      <c r="H2" s="2"/>
      <c r="I2" s="2"/>
      <c r="J2" s="2"/>
      <c r="K2" s="2"/>
      <c r="L2" s="2"/>
      <c r="M2" s="1"/>
      <c r="N2" s="1"/>
    </row>
    <row r="3" spans="1:14" ht="15.75" x14ac:dyDescent="0.25">
      <c r="A3" s="1"/>
      <c r="B3" s="1"/>
      <c r="C3" s="1"/>
      <c r="D3" s="1"/>
      <c r="E3" s="1"/>
      <c r="F3" s="2" t="s">
        <v>81</v>
      </c>
      <c r="G3" s="2"/>
      <c r="H3" s="2"/>
      <c r="I3" s="2"/>
      <c r="J3" s="2"/>
      <c r="K3" s="3"/>
      <c r="L3" s="2"/>
      <c r="M3" s="1"/>
      <c r="N3" s="1"/>
    </row>
    <row r="4" spans="1:14" ht="15.75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66</v>
      </c>
      <c r="K4" s="4" t="s">
        <v>11</v>
      </c>
      <c r="L4" s="4" t="s">
        <v>12</v>
      </c>
      <c r="M4" s="4" t="s">
        <v>13</v>
      </c>
      <c r="N4" s="1"/>
    </row>
    <row r="5" spans="1:14" ht="15.75" x14ac:dyDescent="0.25">
      <c r="A5" s="5" t="s">
        <v>36</v>
      </c>
      <c r="B5" s="5"/>
      <c r="C5" s="5"/>
      <c r="D5" s="5"/>
      <c r="E5" s="5"/>
      <c r="F5" s="5"/>
      <c r="G5" s="5"/>
      <c r="H5" s="5"/>
      <c r="I5" s="5"/>
      <c r="J5" s="5">
        <f>14%*H5</f>
        <v>0</v>
      </c>
      <c r="K5" s="5">
        <f>C5+D5+E5+F5+G5+H5+I5+J5</f>
        <v>0</v>
      </c>
      <c r="L5" s="5"/>
      <c r="M5" s="5">
        <f>K5-L5</f>
        <v>0</v>
      </c>
      <c r="N5" s="1"/>
    </row>
    <row r="6" spans="1:14" ht="15.75" x14ac:dyDescent="0.25">
      <c r="A6" s="5" t="s">
        <v>37</v>
      </c>
      <c r="B6" s="5" t="s">
        <v>63</v>
      </c>
      <c r="C6" s="5">
        <f>SEPTEMBER!M6:M33</f>
        <v>-200</v>
      </c>
      <c r="D6" s="5"/>
      <c r="E6" s="5"/>
      <c r="F6" s="5"/>
      <c r="G6" s="5"/>
      <c r="H6" s="5">
        <v>10000</v>
      </c>
      <c r="I6" s="5">
        <v>600</v>
      </c>
      <c r="J6" s="5">
        <f>14%*H6</f>
        <v>1400.0000000000002</v>
      </c>
      <c r="K6" s="5">
        <f t="shared" ref="K6:K20" si="0">C6+D6+E6+F6+G6+H6+I6+J6</f>
        <v>11800</v>
      </c>
      <c r="L6" s="5">
        <v>24000</v>
      </c>
      <c r="M6" s="5">
        <f>K6-L6</f>
        <v>-12200</v>
      </c>
      <c r="N6" s="1"/>
    </row>
    <row r="7" spans="1:14" ht="15.75" x14ac:dyDescent="0.25">
      <c r="A7" s="5" t="s">
        <v>38</v>
      </c>
      <c r="B7" s="5"/>
      <c r="C7" s="5">
        <f>SEPTEMBER!M7:M34</f>
        <v>0</v>
      </c>
      <c r="D7" s="5"/>
      <c r="E7" s="5"/>
      <c r="F7" s="5"/>
      <c r="G7" s="5"/>
      <c r="H7" s="5"/>
      <c r="I7" s="5"/>
      <c r="J7" s="5">
        <f t="shared" ref="J7:J31" si="1">14%*H7</f>
        <v>0</v>
      </c>
      <c r="K7" s="5">
        <f t="shared" si="0"/>
        <v>0</v>
      </c>
      <c r="L7" s="5"/>
      <c r="M7" s="5">
        <f t="shared" ref="M7:M31" si="2">K7-L7</f>
        <v>0</v>
      </c>
      <c r="N7" s="1"/>
    </row>
    <row r="8" spans="1:14" ht="15.75" x14ac:dyDescent="0.25">
      <c r="A8" s="5" t="s">
        <v>39</v>
      </c>
      <c r="B8" s="27" t="s">
        <v>84</v>
      </c>
      <c r="C8" s="5">
        <f>SEPTEMBER!M8:M35</f>
        <v>0</v>
      </c>
      <c r="D8" s="27"/>
      <c r="E8" s="27">
        <v>20000</v>
      </c>
      <c r="F8" s="27"/>
      <c r="G8" s="27"/>
      <c r="H8" s="27">
        <v>10000</v>
      </c>
      <c r="I8" s="27"/>
      <c r="J8" s="27">
        <f t="shared" si="1"/>
        <v>1400.0000000000002</v>
      </c>
      <c r="K8" s="27">
        <f t="shared" si="0"/>
        <v>31400</v>
      </c>
      <c r="L8" s="27">
        <v>31400</v>
      </c>
      <c r="M8" s="5">
        <f>K8-L8</f>
        <v>0</v>
      </c>
      <c r="N8" s="1"/>
    </row>
    <row r="9" spans="1:14" ht="15.75" x14ac:dyDescent="0.25">
      <c r="A9" s="5" t="s">
        <v>40</v>
      </c>
      <c r="B9" s="5" t="s">
        <v>64</v>
      </c>
      <c r="C9" s="5">
        <f>SEPTEMBER!M9:M36</f>
        <v>-120</v>
      </c>
      <c r="D9" s="5"/>
      <c r="E9" s="5"/>
      <c r="F9" s="5"/>
      <c r="G9" s="5"/>
      <c r="H9" s="5">
        <v>6000</v>
      </c>
      <c r="I9" s="5">
        <v>600</v>
      </c>
      <c r="J9" s="5">
        <f t="shared" si="1"/>
        <v>840.00000000000011</v>
      </c>
      <c r="K9" s="5">
        <f t="shared" si="0"/>
        <v>7320</v>
      </c>
      <c r="L9" s="5">
        <f>7440</f>
        <v>7440</v>
      </c>
      <c r="M9" s="5">
        <f>K9-L9</f>
        <v>-120</v>
      </c>
      <c r="N9" s="1"/>
    </row>
    <row r="10" spans="1:14" ht="15.75" x14ac:dyDescent="0.25">
      <c r="A10" s="5" t="s">
        <v>41</v>
      </c>
      <c r="B10" s="7"/>
      <c r="C10" s="5">
        <f>SEPTEMBER!M10:M37</f>
        <v>0</v>
      </c>
      <c r="D10" s="5"/>
      <c r="E10" s="5"/>
      <c r="F10" s="5"/>
      <c r="G10" s="5"/>
      <c r="H10" s="5"/>
      <c r="I10" s="5"/>
      <c r="J10" s="5">
        <f t="shared" si="1"/>
        <v>0</v>
      </c>
      <c r="K10" s="5">
        <f t="shared" si="0"/>
        <v>0</v>
      </c>
      <c r="L10" s="5"/>
      <c r="M10" s="5">
        <f t="shared" si="2"/>
        <v>0</v>
      </c>
      <c r="N10" s="1"/>
    </row>
    <row r="11" spans="1:14" ht="15.75" x14ac:dyDescent="0.25">
      <c r="A11" s="5" t="s">
        <v>42</v>
      </c>
      <c r="B11" s="5"/>
      <c r="C11" s="5">
        <f>SEPTEMBER!M11:M38</f>
        <v>0</v>
      </c>
      <c r="D11" s="5"/>
      <c r="E11" s="5"/>
      <c r="F11" s="5"/>
      <c r="G11" s="5"/>
      <c r="H11" s="5"/>
      <c r="I11" s="5"/>
      <c r="J11" s="5">
        <f t="shared" si="1"/>
        <v>0</v>
      </c>
      <c r="K11" s="5">
        <f t="shared" si="0"/>
        <v>0</v>
      </c>
      <c r="L11" s="5"/>
      <c r="M11" s="5">
        <f>K11-L11</f>
        <v>0</v>
      </c>
      <c r="N11" s="1"/>
    </row>
    <row r="12" spans="1:14" ht="15.75" x14ac:dyDescent="0.25">
      <c r="A12" s="5" t="s">
        <v>43</v>
      </c>
      <c r="B12" s="6" t="s">
        <v>33</v>
      </c>
      <c r="C12" s="5">
        <f>SEPTEMBER!M12:M39</f>
        <v>0</v>
      </c>
      <c r="D12" s="5"/>
      <c r="E12" s="5"/>
      <c r="F12" s="5"/>
      <c r="G12" s="5"/>
      <c r="H12" s="5"/>
      <c r="I12" s="5"/>
      <c r="J12" s="5">
        <f t="shared" si="1"/>
        <v>0</v>
      </c>
      <c r="K12" s="5">
        <f t="shared" si="0"/>
        <v>0</v>
      </c>
      <c r="L12" s="5"/>
      <c r="M12" s="5">
        <f t="shared" si="2"/>
        <v>0</v>
      </c>
      <c r="N12" s="1"/>
    </row>
    <row r="13" spans="1:14" ht="15.75" x14ac:dyDescent="0.25">
      <c r="A13" s="5" t="s">
        <v>44</v>
      </c>
      <c r="B13" s="8" t="s">
        <v>74</v>
      </c>
      <c r="C13" s="5">
        <f>SEPTEMBER!M13:M40</f>
        <v>0</v>
      </c>
      <c r="D13" s="5"/>
      <c r="E13" s="5"/>
      <c r="F13" s="5"/>
      <c r="G13" s="5"/>
      <c r="H13" s="5">
        <v>12000</v>
      </c>
      <c r="I13" s="5">
        <v>600</v>
      </c>
      <c r="J13" s="5">
        <f>14%*H13</f>
        <v>1680.0000000000002</v>
      </c>
      <c r="K13" s="5">
        <f t="shared" si="0"/>
        <v>14280</v>
      </c>
      <c r="L13" s="5">
        <v>14280</v>
      </c>
      <c r="M13" s="5">
        <f t="shared" si="2"/>
        <v>0</v>
      </c>
      <c r="N13" s="1"/>
    </row>
    <row r="14" spans="1:14" ht="15.75" x14ac:dyDescent="0.25">
      <c r="A14" s="5" t="s">
        <v>45</v>
      </c>
      <c r="B14" s="5"/>
      <c r="C14" s="5">
        <f>SEPTEMBER!M14:M41</f>
        <v>0</v>
      </c>
      <c r="D14" s="5"/>
      <c r="E14" s="5"/>
      <c r="F14" s="5"/>
      <c r="G14" s="5"/>
      <c r="H14" s="5"/>
      <c r="I14" s="5"/>
      <c r="J14" s="5">
        <f t="shared" si="1"/>
        <v>0</v>
      </c>
      <c r="K14" s="5">
        <f t="shared" si="0"/>
        <v>0</v>
      </c>
      <c r="L14" s="5"/>
      <c r="M14" s="5">
        <f t="shared" si="2"/>
        <v>0</v>
      </c>
      <c r="N14" s="1"/>
    </row>
    <row r="15" spans="1:14" ht="15.75" x14ac:dyDescent="0.25">
      <c r="A15" s="6" t="s">
        <v>46</v>
      </c>
      <c r="B15" s="6" t="s">
        <v>75</v>
      </c>
      <c r="C15" s="5">
        <f>SEPTEMBER!M15:M42</f>
        <v>-240</v>
      </c>
      <c r="D15" s="6"/>
      <c r="E15" s="6"/>
      <c r="F15" s="6"/>
      <c r="G15" s="6"/>
      <c r="H15" s="6">
        <v>12000</v>
      </c>
      <c r="I15" s="6">
        <v>600</v>
      </c>
      <c r="J15" s="6">
        <f t="shared" si="1"/>
        <v>1680.0000000000002</v>
      </c>
      <c r="K15" s="6">
        <f t="shared" si="0"/>
        <v>14040</v>
      </c>
      <c r="L15" s="6">
        <v>14040</v>
      </c>
      <c r="M15" s="6">
        <f t="shared" si="2"/>
        <v>0</v>
      </c>
      <c r="N15" s="1"/>
    </row>
    <row r="16" spans="1:14" ht="15.75" x14ac:dyDescent="0.25">
      <c r="A16" s="5" t="s">
        <v>47</v>
      </c>
      <c r="B16" s="7" t="s">
        <v>34</v>
      </c>
      <c r="C16" s="5">
        <f>SEPTEMBER!M16:M43</f>
        <v>0</v>
      </c>
      <c r="D16" s="6"/>
      <c r="E16" s="6"/>
      <c r="F16" s="6"/>
      <c r="G16" s="6"/>
      <c r="H16" s="7">
        <v>12000</v>
      </c>
      <c r="I16" s="7">
        <v>600</v>
      </c>
      <c r="J16" s="7">
        <f t="shared" si="1"/>
        <v>1680.0000000000002</v>
      </c>
      <c r="K16" s="7">
        <f t="shared" si="0"/>
        <v>14280</v>
      </c>
      <c r="L16" s="6"/>
      <c r="M16" s="6">
        <f t="shared" si="2"/>
        <v>14280</v>
      </c>
      <c r="N16" s="28" t="s">
        <v>86</v>
      </c>
    </row>
    <row r="17" spans="1:14" ht="15.75" x14ac:dyDescent="0.25">
      <c r="A17" s="5" t="s">
        <v>48</v>
      </c>
      <c r="B17" s="5"/>
      <c r="C17" s="5">
        <f>SEPTEMBER!M17:M44</f>
        <v>0</v>
      </c>
      <c r="D17" s="5"/>
      <c r="E17" s="5"/>
      <c r="F17" s="5"/>
      <c r="G17" s="5"/>
      <c r="H17" s="5"/>
      <c r="I17" s="5"/>
      <c r="J17" s="5">
        <f t="shared" si="1"/>
        <v>0</v>
      </c>
      <c r="K17" s="5">
        <f t="shared" si="0"/>
        <v>0</v>
      </c>
      <c r="L17" s="5"/>
      <c r="M17" s="5">
        <f>K17-L17</f>
        <v>0</v>
      </c>
      <c r="N17" s="1"/>
    </row>
    <row r="18" spans="1:14" ht="15.75" x14ac:dyDescent="0.25">
      <c r="A18" s="5" t="s">
        <v>49</v>
      </c>
      <c r="B18" s="8" t="s">
        <v>90</v>
      </c>
      <c r="C18" s="27">
        <f>SEPTEMBER!M18:M45</f>
        <v>0</v>
      </c>
      <c r="D18" s="27">
        <v>3000</v>
      </c>
      <c r="E18" s="27">
        <v>24000</v>
      </c>
      <c r="F18" s="27">
        <v>3000</v>
      </c>
      <c r="G18" s="27">
        <v>5000</v>
      </c>
      <c r="H18" s="27">
        <v>12000</v>
      </c>
      <c r="I18" s="27">
        <v>600</v>
      </c>
      <c r="J18" s="27">
        <f t="shared" si="1"/>
        <v>1680.0000000000002</v>
      </c>
      <c r="K18" s="27">
        <f t="shared" si="0"/>
        <v>49280</v>
      </c>
      <c r="L18" s="27">
        <v>49520</v>
      </c>
      <c r="M18" s="27">
        <f t="shared" si="2"/>
        <v>-240</v>
      </c>
      <c r="N18" s="1"/>
    </row>
    <row r="19" spans="1:14" ht="15.75" x14ac:dyDescent="0.25">
      <c r="A19" s="5" t="s">
        <v>50</v>
      </c>
      <c r="B19" s="9"/>
      <c r="C19" s="5">
        <f>SEPTEMBER!M19:M46</f>
        <v>0</v>
      </c>
      <c r="D19" s="5"/>
      <c r="E19" s="5"/>
      <c r="F19" s="5"/>
      <c r="G19" s="5"/>
      <c r="H19" s="5"/>
      <c r="I19" s="5"/>
      <c r="J19" s="5">
        <f t="shared" si="1"/>
        <v>0</v>
      </c>
      <c r="K19" s="5">
        <f t="shared" si="0"/>
        <v>0</v>
      </c>
      <c r="L19" s="5"/>
      <c r="M19" s="5">
        <f t="shared" si="2"/>
        <v>0</v>
      </c>
      <c r="N19" s="1"/>
    </row>
    <row r="20" spans="1:14" ht="15.75" x14ac:dyDescent="0.25">
      <c r="A20" s="5" t="s">
        <v>51</v>
      </c>
      <c r="B20" s="5"/>
      <c r="C20" s="5">
        <f>SEPTEMBER!M20:M47</f>
        <v>0</v>
      </c>
      <c r="D20" s="5"/>
      <c r="E20" s="5"/>
      <c r="F20" s="5"/>
      <c r="G20" s="5"/>
      <c r="H20" s="5"/>
      <c r="I20" s="5"/>
      <c r="J20" s="5">
        <f t="shared" si="1"/>
        <v>0</v>
      </c>
      <c r="K20" s="5">
        <f t="shared" si="0"/>
        <v>0</v>
      </c>
      <c r="L20" s="5"/>
      <c r="M20" s="5">
        <f t="shared" si="2"/>
        <v>0</v>
      </c>
      <c r="N20" s="1"/>
    </row>
    <row r="21" spans="1:14" ht="15.75" x14ac:dyDescent="0.25">
      <c r="A21" s="5" t="s">
        <v>52</v>
      </c>
      <c r="B21" s="6" t="s">
        <v>72</v>
      </c>
      <c r="C21" s="5">
        <f>SEPTEMBER!M21:M48</f>
        <v>0</v>
      </c>
      <c r="D21" s="6"/>
      <c r="E21" s="6"/>
      <c r="F21" s="6"/>
      <c r="G21" s="6"/>
      <c r="H21" s="6">
        <v>12000</v>
      </c>
      <c r="I21" s="6">
        <v>600</v>
      </c>
      <c r="J21" s="6">
        <f t="shared" si="1"/>
        <v>1680.0000000000002</v>
      </c>
      <c r="K21" s="6">
        <f>C21+D21+E21+F21+G21+H21+I21+J21</f>
        <v>14280</v>
      </c>
      <c r="L21" s="6">
        <v>14280</v>
      </c>
      <c r="M21" s="6">
        <f t="shared" si="2"/>
        <v>0</v>
      </c>
      <c r="N21" s="1"/>
    </row>
    <row r="22" spans="1:14" ht="15.75" x14ac:dyDescent="0.25">
      <c r="A22" s="5" t="s">
        <v>53</v>
      </c>
      <c r="B22" s="6"/>
      <c r="C22" s="5">
        <f>SEPTEMBER!M22:M49</f>
        <v>0</v>
      </c>
      <c r="D22" s="5"/>
      <c r="E22" s="5"/>
      <c r="F22" s="5"/>
      <c r="G22" s="5"/>
      <c r="H22" s="5"/>
      <c r="I22" s="5"/>
      <c r="J22" s="5">
        <f t="shared" si="1"/>
        <v>0</v>
      </c>
      <c r="K22" s="5">
        <f t="shared" ref="K22:K31" si="3">C22+D22+E22+F22+G22+H22+I22+J22</f>
        <v>0</v>
      </c>
      <c r="L22" s="5"/>
      <c r="M22" s="5">
        <f t="shared" si="2"/>
        <v>0</v>
      </c>
      <c r="N22" s="1"/>
    </row>
    <row r="23" spans="1:14" ht="15.75" x14ac:dyDescent="0.25">
      <c r="A23" s="5" t="s">
        <v>54</v>
      </c>
      <c r="B23" s="6"/>
      <c r="C23" s="5">
        <f>SEPTEMBER!M23:M50</f>
        <v>0</v>
      </c>
      <c r="D23" s="5"/>
      <c r="E23" s="5"/>
      <c r="F23" s="5"/>
      <c r="G23" s="5"/>
      <c r="H23" s="5"/>
      <c r="I23" s="5"/>
      <c r="J23" s="5">
        <f t="shared" si="1"/>
        <v>0</v>
      </c>
      <c r="K23" s="5">
        <f t="shared" si="3"/>
        <v>0</v>
      </c>
      <c r="L23" s="5"/>
      <c r="M23" s="5">
        <f t="shared" si="2"/>
        <v>0</v>
      </c>
      <c r="N23" s="1"/>
    </row>
    <row r="24" spans="1:14" ht="15.75" x14ac:dyDescent="0.25">
      <c r="A24" s="5" t="s">
        <v>55</v>
      </c>
      <c r="B24" s="6"/>
      <c r="C24" s="5">
        <f>SEPTEMBER!M24:M51</f>
        <v>0</v>
      </c>
      <c r="D24" s="5"/>
      <c r="E24" s="5"/>
      <c r="F24" s="5"/>
      <c r="G24" s="5"/>
      <c r="H24" s="5"/>
      <c r="I24" s="5"/>
      <c r="J24" s="5">
        <f t="shared" si="1"/>
        <v>0</v>
      </c>
      <c r="K24" s="5">
        <f t="shared" si="3"/>
        <v>0</v>
      </c>
      <c r="L24" s="5"/>
      <c r="M24" s="5">
        <f t="shared" si="2"/>
        <v>0</v>
      </c>
      <c r="N24" s="1"/>
    </row>
    <row r="25" spans="1:14" ht="15.75" x14ac:dyDescent="0.25">
      <c r="A25" s="5" t="s">
        <v>56</v>
      </c>
      <c r="B25" s="6"/>
      <c r="C25" s="5">
        <f>SEPTEMBER!M25:M52</f>
        <v>0</v>
      </c>
      <c r="D25" s="5"/>
      <c r="E25" s="5"/>
      <c r="F25" s="5"/>
      <c r="G25" s="5"/>
      <c r="H25" s="5"/>
      <c r="I25" s="5"/>
      <c r="J25" s="5">
        <f t="shared" si="1"/>
        <v>0</v>
      </c>
      <c r="K25" s="5">
        <f t="shared" si="3"/>
        <v>0</v>
      </c>
      <c r="L25" s="5"/>
      <c r="M25" s="5">
        <f t="shared" si="2"/>
        <v>0</v>
      </c>
      <c r="N25" s="1"/>
    </row>
    <row r="26" spans="1:14" ht="15.75" x14ac:dyDescent="0.25">
      <c r="A26" s="5" t="s">
        <v>57</v>
      </c>
      <c r="B26" s="6"/>
      <c r="C26" s="5">
        <f>SEPTEMBER!M26:M53</f>
        <v>0</v>
      </c>
      <c r="D26" s="5"/>
      <c r="E26" s="5"/>
      <c r="F26" s="5"/>
      <c r="G26" s="5"/>
      <c r="H26" s="5"/>
      <c r="I26" s="5"/>
      <c r="J26" s="5">
        <f t="shared" si="1"/>
        <v>0</v>
      </c>
      <c r="K26" s="5">
        <f t="shared" si="3"/>
        <v>0</v>
      </c>
      <c r="L26" s="5"/>
      <c r="M26" s="5">
        <f t="shared" si="2"/>
        <v>0</v>
      </c>
      <c r="N26" s="1"/>
    </row>
    <row r="27" spans="1:14" ht="15.75" x14ac:dyDescent="0.25">
      <c r="A27" s="5" t="s">
        <v>58</v>
      </c>
      <c r="B27" s="6" t="s">
        <v>71</v>
      </c>
      <c r="C27" s="5">
        <f>SEPTEMBER!M27:M54</f>
        <v>-240</v>
      </c>
      <c r="D27" s="6"/>
      <c r="E27" s="6"/>
      <c r="F27" s="6"/>
      <c r="G27" s="6"/>
      <c r="H27" s="6">
        <v>12000</v>
      </c>
      <c r="I27" s="6">
        <v>600</v>
      </c>
      <c r="J27" s="6">
        <f t="shared" si="1"/>
        <v>1680.0000000000002</v>
      </c>
      <c r="K27" s="6">
        <f t="shared" si="3"/>
        <v>14040</v>
      </c>
      <c r="L27" s="6">
        <v>14040</v>
      </c>
      <c r="M27" s="6">
        <f t="shared" si="2"/>
        <v>0</v>
      </c>
      <c r="N27" s="1"/>
    </row>
    <row r="28" spans="1:14" ht="15.75" x14ac:dyDescent="0.25">
      <c r="A28" s="5" t="s">
        <v>59</v>
      </c>
      <c r="B28" s="6"/>
      <c r="C28" s="5">
        <f>SEPTEMBER!M28:M55</f>
        <v>0</v>
      </c>
      <c r="D28" s="5"/>
      <c r="E28" s="5"/>
      <c r="F28" s="5"/>
      <c r="G28" s="5"/>
      <c r="H28" s="5"/>
      <c r="I28" s="5"/>
      <c r="J28" s="5">
        <f t="shared" si="1"/>
        <v>0</v>
      </c>
      <c r="K28" s="5">
        <f t="shared" si="3"/>
        <v>0</v>
      </c>
      <c r="L28" s="5"/>
      <c r="M28" s="5">
        <f t="shared" si="2"/>
        <v>0</v>
      </c>
      <c r="N28" s="1"/>
    </row>
    <row r="29" spans="1:14" ht="15.75" x14ac:dyDescent="0.25">
      <c r="A29" s="5" t="s">
        <v>60</v>
      </c>
      <c r="B29" s="5" t="s">
        <v>65</v>
      </c>
      <c r="C29" s="5">
        <f>SEPTEMBER!M29:M56</f>
        <v>0</v>
      </c>
      <c r="D29" s="5"/>
      <c r="E29" s="5"/>
      <c r="F29" s="5"/>
      <c r="G29" s="5"/>
      <c r="H29" s="5">
        <v>12000</v>
      </c>
      <c r="I29" s="5">
        <v>600</v>
      </c>
      <c r="J29" s="5">
        <f t="shared" si="1"/>
        <v>1680.0000000000002</v>
      </c>
      <c r="K29" s="5">
        <f t="shared" si="3"/>
        <v>14280</v>
      </c>
      <c r="L29" s="5">
        <f>14280</f>
        <v>14280</v>
      </c>
      <c r="M29" s="5">
        <f t="shared" si="2"/>
        <v>0</v>
      </c>
      <c r="N29" s="1" t="s">
        <v>83</v>
      </c>
    </row>
    <row r="30" spans="1:14" ht="15.75" x14ac:dyDescent="0.25">
      <c r="A30" s="5" t="s">
        <v>61</v>
      </c>
      <c r="B30" s="6"/>
      <c r="C30" s="5">
        <f>SEPTEMBER!M30:M57</f>
        <v>0</v>
      </c>
      <c r="D30" s="5"/>
      <c r="E30" s="5"/>
      <c r="F30" s="5"/>
      <c r="G30" s="5"/>
      <c r="H30" s="5"/>
      <c r="I30" s="5"/>
      <c r="J30" s="5">
        <f t="shared" si="1"/>
        <v>0</v>
      </c>
      <c r="K30" s="5">
        <f t="shared" si="3"/>
        <v>0</v>
      </c>
      <c r="L30" s="5"/>
      <c r="M30" s="5">
        <f t="shared" si="2"/>
        <v>0</v>
      </c>
      <c r="N30" s="1"/>
    </row>
    <row r="31" spans="1:14" ht="15.75" x14ac:dyDescent="0.25">
      <c r="A31" s="5" t="s">
        <v>62</v>
      </c>
      <c r="B31" s="6"/>
      <c r="C31" s="5">
        <f>SEPTEMBER!M31:M58</f>
        <v>0</v>
      </c>
      <c r="D31" s="5"/>
      <c r="E31" s="5"/>
      <c r="F31" s="5"/>
      <c r="G31" s="5"/>
      <c r="H31" s="5"/>
      <c r="I31" s="5"/>
      <c r="J31" s="5">
        <f t="shared" si="1"/>
        <v>0</v>
      </c>
      <c r="K31" s="5">
        <f t="shared" si="3"/>
        <v>0</v>
      </c>
      <c r="L31" s="5"/>
      <c r="M31" s="5">
        <f t="shared" si="2"/>
        <v>0</v>
      </c>
      <c r="N31" s="1"/>
    </row>
    <row r="32" spans="1:14" ht="15.75" x14ac:dyDescent="0.25">
      <c r="A32" s="5"/>
      <c r="B32" s="4" t="s">
        <v>14</v>
      </c>
      <c r="C32" s="5">
        <f>SEPTEMBER!M32:M59</f>
        <v>-800</v>
      </c>
      <c r="D32" s="5">
        <f t="shared" ref="D32:M32" si="4">SUM(D5:D31)</f>
        <v>3000</v>
      </c>
      <c r="E32" s="5">
        <f t="shared" si="4"/>
        <v>44000</v>
      </c>
      <c r="F32" s="4">
        <f t="shared" si="4"/>
        <v>3000</v>
      </c>
      <c r="G32" s="4">
        <f t="shared" si="4"/>
        <v>5000</v>
      </c>
      <c r="H32" s="4">
        <f>SUM(H5:H31)</f>
        <v>110000</v>
      </c>
      <c r="I32" s="4">
        <f t="shared" si="4"/>
        <v>5400</v>
      </c>
      <c r="J32" s="5">
        <f>SUM(J5:J31)</f>
        <v>15400.000000000002</v>
      </c>
      <c r="K32" s="5">
        <f>SUM(K5:K31)</f>
        <v>185000</v>
      </c>
      <c r="L32" s="4">
        <f>SUM(L5:L31)</f>
        <v>183280</v>
      </c>
      <c r="M32" s="5">
        <f t="shared" si="4"/>
        <v>1720</v>
      </c>
      <c r="N32" s="1"/>
    </row>
    <row r="33" spans="1:14" ht="15.75" x14ac:dyDescent="0.25">
      <c r="A33" s="1"/>
      <c r="B33" s="1"/>
      <c r="C33" s="5">
        <f>SEPTEMBER!M33:M60</f>
        <v>0</v>
      </c>
      <c r="D33" s="10"/>
      <c r="E33" s="10"/>
      <c r="F33" s="11" t="s">
        <v>15</v>
      </c>
      <c r="G33" s="11"/>
      <c r="H33" s="12"/>
      <c r="I33" s="12"/>
      <c r="J33" s="12"/>
      <c r="K33" s="13"/>
      <c r="L33" s="14"/>
      <c r="M33" s="13"/>
      <c r="N33" s="1"/>
    </row>
    <row r="34" spans="1:14" ht="15.75" x14ac:dyDescent="0.25">
      <c r="A34" s="1"/>
      <c r="B34" s="2" t="s">
        <v>16</v>
      </c>
      <c r="C34" s="2"/>
      <c r="D34" s="2"/>
      <c r="E34" s="2"/>
      <c r="F34" s="2"/>
      <c r="G34" s="2"/>
      <c r="H34" s="15"/>
      <c r="I34" s="12"/>
      <c r="J34" s="12"/>
      <c r="K34" s="2" t="s">
        <v>17</v>
      </c>
      <c r="L34" s="1"/>
      <c r="M34" s="1"/>
      <c r="N34" s="1"/>
    </row>
    <row r="35" spans="1:14" ht="15.75" x14ac:dyDescent="0.25">
      <c r="A35" s="1"/>
      <c r="B35" s="4" t="s">
        <v>18</v>
      </c>
      <c r="C35" s="4" t="s">
        <v>19</v>
      </c>
      <c r="D35" s="4"/>
      <c r="E35" s="4" t="s">
        <v>20</v>
      </c>
      <c r="F35" s="4" t="s">
        <v>21</v>
      </c>
      <c r="G35" s="4" t="s">
        <v>18</v>
      </c>
      <c r="H35" s="4" t="s">
        <v>19</v>
      </c>
      <c r="I35" s="4"/>
      <c r="J35" s="4"/>
      <c r="K35" s="4" t="s">
        <v>20</v>
      </c>
      <c r="L35" s="4" t="s">
        <v>13</v>
      </c>
      <c r="M35" s="1"/>
      <c r="N35" s="1"/>
    </row>
    <row r="36" spans="1:14" ht="15.75" x14ac:dyDescent="0.25">
      <c r="A36" s="1"/>
      <c r="B36" s="5" t="s">
        <v>82</v>
      </c>
      <c r="C36" s="16">
        <f>H32</f>
        <v>110000</v>
      </c>
      <c r="D36" s="16"/>
      <c r="E36" s="5"/>
      <c r="F36" s="5"/>
      <c r="G36" s="5" t="s">
        <v>82</v>
      </c>
      <c r="H36" s="16">
        <f>L32</f>
        <v>183280</v>
      </c>
      <c r="I36" s="16"/>
      <c r="J36" s="16"/>
      <c r="K36" s="5"/>
      <c r="L36" s="5"/>
      <c r="M36" s="1"/>
      <c r="N36" s="1"/>
    </row>
    <row r="37" spans="1:14" ht="15.75" x14ac:dyDescent="0.25">
      <c r="A37" s="1"/>
      <c r="B37" s="5" t="s">
        <v>9</v>
      </c>
      <c r="C37" s="16">
        <f>I32</f>
        <v>5400</v>
      </c>
      <c r="D37" s="16"/>
      <c r="E37" s="5"/>
      <c r="F37" s="5"/>
      <c r="G37" s="5"/>
      <c r="H37" s="16"/>
      <c r="I37" s="16"/>
      <c r="J37" s="16"/>
      <c r="K37" s="5"/>
      <c r="L37" s="5"/>
      <c r="M37" s="1"/>
      <c r="N37" s="1"/>
    </row>
    <row r="38" spans="1:14" ht="15.75" x14ac:dyDescent="0.25">
      <c r="A38" s="1"/>
      <c r="B38" s="5" t="s">
        <v>10</v>
      </c>
      <c r="C38" s="16">
        <f>J32</f>
        <v>15400.000000000002</v>
      </c>
      <c r="D38" s="16"/>
      <c r="E38" s="5"/>
      <c r="F38" s="5"/>
      <c r="G38" s="5" t="s">
        <v>77</v>
      </c>
      <c r="H38" s="16">
        <f>SEPTEMBER!L49</f>
        <v>0</v>
      </c>
      <c r="I38" s="16"/>
      <c r="J38" s="16"/>
      <c r="K38" s="5"/>
      <c r="L38" s="5"/>
      <c r="M38" s="1"/>
      <c r="N38" s="1"/>
    </row>
    <row r="39" spans="1:14" ht="15.75" x14ac:dyDescent="0.25">
      <c r="A39" s="1"/>
      <c r="B39" s="17" t="s">
        <v>5</v>
      </c>
      <c r="C39" s="5">
        <f>E32</f>
        <v>44000</v>
      </c>
      <c r="D39" s="5"/>
      <c r="E39" s="5"/>
      <c r="F39" s="5"/>
      <c r="G39" s="17"/>
      <c r="H39" s="5"/>
      <c r="I39" s="5"/>
      <c r="J39" s="5"/>
      <c r="K39" s="5"/>
      <c r="L39" s="5"/>
      <c r="M39" s="1"/>
      <c r="N39" s="1"/>
    </row>
    <row r="40" spans="1:14" ht="15.75" x14ac:dyDescent="0.25">
      <c r="A40" s="1"/>
      <c r="B40" s="17" t="s">
        <v>6</v>
      </c>
      <c r="C40" s="5">
        <f>F32</f>
        <v>3000</v>
      </c>
      <c r="D40" s="5"/>
      <c r="E40" s="5"/>
      <c r="F40" s="5"/>
      <c r="G40" s="17"/>
      <c r="H40" s="5"/>
      <c r="I40" s="5"/>
      <c r="J40" s="5"/>
      <c r="K40" s="5"/>
      <c r="L40" s="5"/>
      <c r="M40" s="1"/>
      <c r="N40" s="1"/>
    </row>
    <row r="41" spans="1:14" ht="15.75" x14ac:dyDescent="0.25">
      <c r="A41" s="1"/>
      <c r="B41" s="17" t="s">
        <v>22</v>
      </c>
      <c r="C41" s="5">
        <f>G32</f>
        <v>5000</v>
      </c>
      <c r="D41" s="5"/>
      <c r="E41" s="5"/>
      <c r="F41" s="5"/>
      <c r="G41" s="17"/>
      <c r="H41" s="5"/>
      <c r="I41" s="5"/>
      <c r="J41" s="5"/>
      <c r="K41" s="5"/>
      <c r="L41" s="5"/>
      <c r="M41" s="1"/>
      <c r="N41" s="1"/>
    </row>
    <row r="42" spans="1:14" ht="15.75" x14ac:dyDescent="0.25">
      <c r="A42" s="1"/>
      <c r="B42" s="17" t="s">
        <v>4</v>
      </c>
      <c r="C42" s="5">
        <f>D32</f>
        <v>3000</v>
      </c>
      <c r="D42" s="5"/>
      <c r="E42" s="5"/>
      <c r="F42" s="5"/>
      <c r="G42" s="17"/>
      <c r="H42" s="5"/>
      <c r="I42" s="5"/>
      <c r="J42" s="5"/>
      <c r="K42" s="5"/>
      <c r="L42" s="5"/>
      <c r="M42" s="1"/>
      <c r="N42" s="1"/>
    </row>
    <row r="43" spans="1:14" ht="15.75" x14ac:dyDescent="0.25">
      <c r="A43" s="1"/>
      <c r="B43" s="17" t="s">
        <v>77</v>
      </c>
      <c r="C43" s="16">
        <f>SEPTEMBER!F49</f>
        <v>-800</v>
      </c>
      <c r="D43" s="5"/>
      <c r="E43" s="5"/>
      <c r="F43" s="5"/>
      <c r="G43" s="17"/>
      <c r="H43" s="5"/>
      <c r="I43" s="5"/>
      <c r="J43" s="5"/>
      <c r="K43" s="5"/>
      <c r="L43" s="5"/>
      <c r="M43" s="1"/>
      <c r="N43" s="1"/>
    </row>
    <row r="44" spans="1:14" ht="15.75" x14ac:dyDescent="0.25">
      <c r="A44" s="1"/>
      <c r="B44" s="17" t="s">
        <v>23</v>
      </c>
      <c r="C44" s="5">
        <v>5500</v>
      </c>
      <c r="D44" s="5"/>
      <c r="E44" s="5"/>
      <c r="F44" s="5"/>
      <c r="G44" s="17" t="s">
        <v>23</v>
      </c>
      <c r="H44" s="5">
        <v>5500</v>
      </c>
      <c r="I44" s="5"/>
      <c r="J44" s="5"/>
      <c r="K44" s="5"/>
      <c r="L44" s="5"/>
      <c r="M44" s="1"/>
      <c r="N44" s="1"/>
    </row>
    <row r="45" spans="1:14" ht="15.75" x14ac:dyDescent="0.25">
      <c r="A45" s="1"/>
      <c r="B45" s="5" t="s">
        <v>24</v>
      </c>
      <c r="C45" s="18">
        <v>0.05</v>
      </c>
      <c r="D45" s="18"/>
      <c r="E45" s="16">
        <f>C45*C36</f>
        <v>5500</v>
      </c>
      <c r="F45" s="5"/>
      <c r="G45" s="5" t="s">
        <v>24</v>
      </c>
      <c r="H45" s="18">
        <v>0.05</v>
      </c>
      <c r="I45" s="18"/>
      <c r="J45" s="18"/>
      <c r="K45" s="16">
        <f>H45*C36</f>
        <v>5500</v>
      </c>
      <c r="L45" s="16"/>
      <c r="M45" s="1"/>
      <c r="N45" s="1"/>
    </row>
    <row r="46" spans="1:14" ht="15.75" x14ac:dyDescent="0.25">
      <c r="A46" s="1"/>
      <c r="B46" s="19" t="s">
        <v>25</v>
      </c>
      <c r="C46" s="4" t="s">
        <v>26</v>
      </c>
      <c r="D46" s="4"/>
      <c r="E46" s="4"/>
      <c r="F46" s="4"/>
      <c r="G46" s="19" t="s">
        <v>25</v>
      </c>
      <c r="H46" s="20"/>
      <c r="I46" s="20"/>
      <c r="J46" s="20"/>
      <c r="K46" s="4"/>
      <c r="L46" s="4"/>
      <c r="M46" s="1"/>
      <c r="N46" s="1"/>
    </row>
    <row r="47" spans="1:14" ht="15.75" x14ac:dyDescent="0.25">
      <c r="A47" s="1"/>
      <c r="B47" s="21" t="s">
        <v>76</v>
      </c>
      <c r="C47" s="18"/>
      <c r="D47" s="18"/>
      <c r="E47" s="5">
        <f>L32</f>
        <v>183280</v>
      </c>
      <c r="F47" s="5"/>
      <c r="G47" s="21" t="s">
        <v>76</v>
      </c>
      <c r="H47" s="18"/>
      <c r="I47" s="18"/>
      <c r="J47" s="5"/>
      <c r="K47" s="5">
        <f>L32</f>
        <v>183280</v>
      </c>
      <c r="L47" s="5"/>
      <c r="M47" s="1"/>
      <c r="N47" s="1"/>
    </row>
    <row r="48" spans="1:14" ht="15.75" x14ac:dyDescent="0.25">
      <c r="A48" s="1"/>
      <c r="B48" s="22"/>
      <c r="C48" s="5"/>
      <c r="D48" s="5"/>
      <c r="E48" s="5"/>
      <c r="F48" s="21"/>
      <c r="G48" s="22"/>
      <c r="H48" s="5"/>
      <c r="I48" s="5"/>
      <c r="J48" s="5"/>
      <c r="K48" s="5"/>
      <c r="L48" s="5"/>
      <c r="M48" s="1"/>
      <c r="N48" s="1"/>
    </row>
    <row r="49" spans="1:15" ht="15.75" x14ac:dyDescent="0.25">
      <c r="A49" s="1"/>
      <c r="B49" s="5"/>
      <c r="C49" s="18"/>
      <c r="D49" s="18"/>
      <c r="E49" s="5"/>
      <c r="F49" s="5"/>
      <c r="G49" s="5"/>
      <c r="H49" s="18"/>
      <c r="I49" s="18"/>
      <c r="J49" s="18"/>
      <c r="K49" s="5"/>
      <c r="L49" s="5"/>
      <c r="M49" s="1"/>
      <c r="N49" s="23"/>
    </row>
    <row r="50" spans="1:15" ht="15.75" x14ac:dyDescent="0.25">
      <c r="A50" s="1"/>
      <c r="B50" s="24" t="s">
        <v>27</v>
      </c>
      <c r="C50" s="20">
        <f>C36+C37+C38+C39+C40+C41+C42+C44+C43</f>
        <v>190500</v>
      </c>
      <c r="D50" s="20"/>
      <c r="E50" s="25">
        <f>SUM(E45:E49)</f>
        <v>188780</v>
      </c>
      <c r="F50" s="20">
        <f>C50-E50</f>
        <v>1720</v>
      </c>
      <c r="G50" s="24" t="s">
        <v>27</v>
      </c>
      <c r="H50" s="20">
        <f>H36+H38+H44</f>
        <v>188780</v>
      </c>
      <c r="I50" s="20"/>
      <c r="J50" s="20"/>
      <c r="K50" s="20">
        <f>SUM(K45:K49)</f>
        <v>188780</v>
      </c>
      <c r="L50" s="20">
        <f>H50-K50</f>
        <v>0</v>
      </c>
      <c r="M50" s="1"/>
      <c r="N50" s="1"/>
    </row>
    <row r="51" spans="1:15" ht="15.75" x14ac:dyDescent="0.25">
      <c r="A51" s="1"/>
      <c r="B51" s="1" t="s">
        <v>28</v>
      </c>
      <c r="C51" s="1"/>
      <c r="D51" s="1"/>
      <c r="E51" s="1"/>
      <c r="F51" s="1" t="s">
        <v>29</v>
      </c>
      <c r="G51" s="1"/>
      <c r="H51" s="1"/>
      <c r="I51" s="1"/>
      <c r="J51" s="1"/>
      <c r="K51" s="23">
        <f>K50-K45</f>
        <v>183280</v>
      </c>
      <c r="L51" s="1" t="s">
        <v>30</v>
      </c>
      <c r="M51" s="1"/>
      <c r="N51" s="1"/>
    </row>
    <row r="52" spans="1:15" ht="15.75" x14ac:dyDescent="0.25">
      <c r="A52" s="1"/>
      <c r="B52" s="1" t="s">
        <v>31</v>
      </c>
      <c r="C52" s="1"/>
      <c r="D52" s="1"/>
      <c r="E52" s="1"/>
      <c r="F52" s="1" t="s">
        <v>32</v>
      </c>
      <c r="G52" s="1"/>
      <c r="H52" s="23"/>
      <c r="I52" s="1"/>
      <c r="J52" s="1"/>
      <c r="K52" s="23"/>
      <c r="L52" s="1" t="s">
        <v>33</v>
      </c>
      <c r="M52" s="1"/>
      <c r="N52" s="1"/>
    </row>
    <row r="53" spans="1:15" ht="15.75" x14ac:dyDescent="0.25">
      <c r="A53" s="1"/>
      <c r="B53" s="1"/>
      <c r="C53" s="1"/>
      <c r="D53" s="23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5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>
        <v>0</v>
      </c>
      <c r="L54" s="1"/>
      <c r="M54" s="1"/>
    </row>
    <row r="55" spans="1:15" ht="15.75" x14ac:dyDescent="0.25">
      <c r="A55" s="1"/>
      <c r="B55" s="1"/>
      <c r="C55" s="1"/>
      <c r="D55" s="1"/>
      <c r="E55" s="1"/>
      <c r="F55" s="2" t="s">
        <v>67</v>
      </c>
      <c r="G55" s="2"/>
      <c r="H55" s="2"/>
      <c r="I55" s="2"/>
      <c r="J55" s="2"/>
      <c r="K55" s="2"/>
      <c r="L55" s="2"/>
      <c r="M55" s="2"/>
    </row>
    <row r="56" spans="1:15" ht="15.75" x14ac:dyDescent="0.25">
      <c r="A56" s="1"/>
      <c r="B56" s="1"/>
      <c r="C56" s="1"/>
      <c r="D56" s="1"/>
      <c r="E56" s="1"/>
      <c r="F56" s="2" t="s">
        <v>0</v>
      </c>
      <c r="G56" s="2"/>
      <c r="H56" s="2"/>
      <c r="I56" s="2"/>
      <c r="J56" s="2"/>
      <c r="K56" s="2"/>
      <c r="L56" s="2"/>
      <c r="M56" s="1"/>
    </row>
    <row r="57" spans="1:15" ht="15.75" x14ac:dyDescent="0.25">
      <c r="A57" s="1"/>
      <c r="B57" s="1"/>
      <c r="C57" s="1"/>
      <c r="D57" s="1"/>
      <c r="E57" s="1"/>
      <c r="F57" s="2" t="s">
        <v>80</v>
      </c>
      <c r="G57" s="2"/>
      <c r="H57" s="2"/>
      <c r="I57" s="2"/>
      <c r="J57" s="2"/>
      <c r="K57" s="3"/>
      <c r="L57" s="2"/>
      <c r="M57" s="1"/>
    </row>
    <row r="58" spans="1:15" ht="15.75" x14ac:dyDescent="0.25">
      <c r="A58" s="4" t="s">
        <v>1</v>
      </c>
      <c r="B58" s="4" t="s">
        <v>2</v>
      </c>
      <c r="C58" s="4" t="s">
        <v>3</v>
      </c>
      <c r="D58" s="4" t="s">
        <v>4</v>
      </c>
      <c r="E58" s="4" t="s">
        <v>5</v>
      </c>
      <c r="F58" s="4" t="s">
        <v>6</v>
      </c>
      <c r="G58" s="4" t="s">
        <v>7</v>
      </c>
      <c r="H58" s="4" t="s">
        <v>8</v>
      </c>
      <c r="I58" s="4" t="s">
        <v>9</v>
      </c>
      <c r="J58" s="4" t="s">
        <v>66</v>
      </c>
      <c r="K58" s="4" t="s">
        <v>11</v>
      </c>
      <c r="L58" s="4" t="s">
        <v>12</v>
      </c>
      <c r="M58" s="4" t="s">
        <v>13</v>
      </c>
    </row>
    <row r="59" spans="1:15" ht="15.75" x14ac:dyDescent="0.25">
      <c r="A59" s="5"/>
      <c r="B59" s="5" t="s">
        <v>70</v>
      </c>
      <c r="C59" s="29">
        <f>SEPTEMBER!M58</f>
        <v>297741</v>
      </c>
      <c r="D59" s="5"/>
      <c r="E59" s="5"/>
      <c r="F59" s="5"/>
      <c r="G59" s="5"/>
      <c r="H59" s="5">
        <v>655913</v>
      </c>
      <c r="I59" s="5"/>
      <c r="J59" s="5">
        <v>91828</v>
      </c>
      <c r="K59" s="5">
        <f>C59+D59+E59+F59+G59+H59+I59+J59</f>
        <v>1045482</v>
      </c>
      <c r="L59" s="5">
        <f>350000+600000</f>
        <v>950000</v>
      </c>
      <c r="M59" s="5">
        <f>K59-L59</f>
        <v>95482</v>
      </c>
      <c r="O59">
        <v>986482</v>
      </c>
    </row>
    <row r="60" spans="1:15" ht="15.75" x14ac:dyDescent="0.25">
      <c r="A60" s="5"/>
      <c r="B60" s="5"/>
      <c r="C60" s="29">
        <f>SEPTEMBER!M59:M63</f>
        <v>0</v>
      </c>
      <c r="D60" s="5"/>
      <c r="E60" s="5"/>
      <c r="F60" s="5"/>
      <c r="G60" s="5"/>
      <c r="H60" s="5"/>
      <c r="I60" s="5"/>
      <c r="J60" s="5">
        <f>14%*H60</f>
        <v>0</v>
      </c>
      <c r="K60" s="5">
        <f>O69+D60+E60+F60+G60+H60+I60+J60</f>
        <v>0</v>
      </c>
      <c r="L60" s="5"/>
      <c r="M60" s="5"/>
    </row>
    <row r="61" spans="1:15" ht="15.75" x14ac:dyDescent="0.25">
      <c r="A61" s="5"/>
      <c r="B61" s="5"/>
      <c r="C61" s="29">
        <f>SEPTEMBER!M60:M64</f>
        <v>0</v>
      </c>
      <c r="D61" s="5"/>
      <c r="E61" s="5"/>
      <c r="F61" s="5"/>
      <c r="G61" s="5"/>
      <c r="H61" s="5"/>
      <c r="I61" s="5"/>
      <c r="J61" s="5">
        <f>14%*H61</f>
        <v>0</v>
      </c>
      <c r="K61" s="5">
        <f>O70+D61+E61+F61+G61+H61+I61+J61</f>
        <v>0</v>
      </c>
      <c r="L61" s="5"/>
      <c r="M61" s="5">
        <f>K61-L61</f>
        <v>0</v>
      </c>
    </row>
    <row r="62" spans="1:15" ht="15.75" x14ac:dyDescent="0.25">
      <c r="A62" s="5"/>
      <c r="B62" s="5"/>
      <c r="C62" s="29">
        <f>SEPTEMBER!M61:M65</f>
        <v>0</v>
      </c>
      <c r="D62" s="5"/>
      <c r="E62" s="5"/>
      <c r="F62" s="5"/>
      <c r="G62" s="5"/>
      <c r="H62" s="5"/>
      <c r="I62" s="5"/>
      <c r="J62" s="5">
        <f>14%*H62</f>
        <v>0</v>
      </c>
      <c r="K62" s="5">
        <f>O71+D62+E62+F62+G62+H62+I62+J62</f>
        <v>0</v>
      </c>
      <c r="L62" s="5"/>
      <c r="M62" s="5">
        <f>K62-L62</f>
        <v>0</v>
      </c>
    </row>
    <row r="63" spans="1:15" ht="15.75" x14ac:dyDescent="0.25">
      <c r="A63" s="5"/>
      <c r="B63" s="5"/>
      <c r="C63" s="29"/>
      <c r="D63" s="5"/>
      <c r="E63" s="5"/>
      <c r="F63" s="5"/>
      <c r="G63" s="5"/>
      <c r="H63" s="5"/>
      <c r="I63" s="5"/>
      <c r="J63" s="5">
        <f>14%*H63</f>
        <v>0</v>
      </c>
      <c r="K63" s="5">
        <f>O72+D63+E63+F63+G63+H63+I63+J63</f>
        <v>0</v>
      </c>
      <c r="L63" s="5"/>
      <c r="M63" s="5">
        <f>K63-L63</f>
        <v>0</v>
      </c>
    </row>
    <row r="64" spans="1:15" ht="15.75" x14ac:dyDescent="0.25">
      <c r="A64" s="5" t="s">
        <v>14</v>
      </c>
      <c r="B64" s="7"/>
      <c r="C64" s="5">
        <f>SUM(C59:C63)</f>
        <v>297741</v>
      </c>
      <c r="D64" s="5"/>
      <c r="E64" s="5"/>
      <c r="F64" s="5"/>
      <c r="G64" s="5"/>
      <c r="H64" s="5">
        <f>SUM(H59:H63)</f>
        <v>655913</v>
      </c>
      <c r="I64" s="5"/>
      <c r="J64" s="5">
        <f>SUM(J59:J63)</f>
        <v>91828</v>
      </c>
      <c r="K64" s="5">
        <f>SUM(K59:K63)</f>
        <v>1045482</v>
      </c>
      <c r="L64" s="5">
        <f>SUM(L59:L63)</f>
        <v>950000</v>
      </c>
      <c r="M64" s="5">
        <f>SUM(M59:M63)</f>
        <v>95482</v>
      </c>
    </row>
    <row r="65" spans="1:15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5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5" ht="15.75" x14ac:dyDescent="0.25">
      <c r="A67" s="1"/>
      <c r="B67" s="2" t="s">
        <v>16</v>
      </c>
      <c r="C67" s="2"/>
      <c r="D67" s="2"/>
      <c r="E67" s="2"/>
      <c r="F67" s="2"/>
      <c r="G67" s="2"/>
      <c r="H67" s="15"/>
      <c r="I67" s="12"/>
      <c r="J67" s="2" t="s">
        <v>17</v>
      </c>
      <c r="K67" s="1"/>
      <c r="L67" s="1"/>
      <c r="M67" s="1"/>
    </row>
    <row r="68" spans="1:15" ht="15.75" x14ac:dyDescent="0.25">
      <c r="A68" s="1"/>
      <c r="B68" s="4" t="s">
        <v>18</v>
      </c>
      <c r="C68" s="4" t="s">
        <v>19</v>
      </c>
      <c r="D68" s="4"/>
      <c r="E68" s="4" t="s">
        <v>20</v>
      </c>
      <c r="F68" s="4" t="s">
        <v>21</v>
      </c>
      <c r="G68" s="4" t="s">
        <v>18</v>
      </c>
      <c r="H68" s="4" t="s">
        <v>19</v>
      </c>
      <c r="I68" s="4"/>
      <c r="J68" s="4" t="s">
        <v>20</v>
      </c>
      <c r="K68" s="4" t="s">
        <v>13</v>
      </c>
      <c r="L68" s="1"/>
      <c r="M68" s="1"/>
      <c r="O68" s="5"/>
    </row>
    <row r="69" spans="1:15" ht="15.75" x14ac:dyDescent="0.25">
      <c r="A69" s="1"/>
      <c r="B69" s="5" t="s">
        <v>82</v>
      </c>
      <c r="C69" s="16">
        <f>H64</f>
        <v>655913</v>
      </c>
      <c r="D69" s="16"/>
      <c r="E69" s="5"/>
      <c r="F69" s="5"/>
      <c r="G69" s="5" t="s">
        <v>82</v>
      </c>
      <c r="H69" s="16">
        <f>L64</f>
        <v>950000</v>
      </c>
      <c r="I69" s="16"/>
      <c r="J69" s="5"/>
      <c r="K69" s="5"/>
      <c r="L69" s="1"/>
      <c r="M69" s="1"/>
      <c r="O69" s="5"/>
    </row>
    <row r="70" spans="1:15" ht="15.75" x14ac:dyDescent="0.25">
      <c r="A70" s="1"/>
      <c r="B70" s="5" t="s">
        <v>9</v>
      </c>
      <c r="C70" s="16">
        <f>H65</f>
        <v>0</v>
      </c>
      <c r="D70" s="16"/>
      <c r="E70" s="5"/>
      <c r="F70" s="5"/>
      <c r="G70" s="5"/>
      <c r="H70" s="16"/>
      <c r="I70" s="16"/>
      <c r="J70" s="5"/>
      <c r="K70" s="5"/>
      <c r="L70" s="1"/>
      <c r="M70" s="1"/>
      <c r="O70" s="5"/>
    </row>
    <row r="71" spans="1:15" ht="15.75" x14ac:dyDescent="0.25">
      <c r="A71" s="1"/>
      <c r="B71" s="5" t="s">
        <v>10</v>
      </c>
      <c r="C71" s="16">
        <f>J64</f>
        <v>91828</v>
      </c>
      <c r="D71" s="16"/>
      <c r="E71" s="5"/>
      <c r="F71" s="5"/>
      <c r="G71" s="5"/>
      <c r="H71" s="16"/>
      <c r="I71" s="16"/>
      <c r="J71" s="5"/>
      <c r="K71" s="5"/>
      <c r="L71" s="1"/>
      <c r="M71" s="1"/>
      <c r="O71" s="5"/>
    </row>
    <row r="72" spans="1:15" ht="15.75" x14ac:dyDescent="0.25">
      <c r="A72" s="1"/>
      <c r="B72" s="17" t="s">
        <v>5</v>
      </c>
      <c r="C72" s="5">
        <f>D65</f>
        <v>0</v>
      </c>
      <c r="D72" s="5"/>
      <c r="E72" s="5"/>
      <c r="F72" s="5"/>
      <c r="G72" s="17"/>
      <c r="H72" s="5"/>
      <c r="I72" s="5"/>
      <c r="J72" s="5"/>
      <c r="K72" s="5"/>
      <c r="L72" s="1"/>
      <c r="M72" s="1"/>
      <c r="O72" s="5"/>
    </row>
    <row r="73" spans="1:15" ht="15.75" x14ac:dyDescent="0.25">
      <c r="A73" s="1"/>
      <c r="B73" s="17" t="s">
        <v>6</v>
      </c>
      <c r="C73" s="5">
        <f>E65</f>
        <v>0</v>
      </c>
      <c r="D73" s="5"/>
      <c r="E73" s="5"/>
      <c r="F73" s="5"/>
      <c r="G73" s="17"/>
      <c r="H73" s="5"/>
      <c r="I73" s="5"/>
      <c r="J73" s="5"/>
      <c r="K73" s="5"/>
      <c r="L73" s="1"/>
      <c r="M73" s="1"/>
    </row>
    <row r="74" spans="1:15" ht="15.75" x14ac:dyDescent="0.25">
      <c r="A74" s="1"/>
      <c r="B74" s="17" t="s">
        <v>22</v>
      </c>
      <c r="C74" s="5">
        <f>F65</f>
        <v>0</v>
      </c>
      <c r="D74" s="5"/>
      <c r="E74" s="5"/>
      <c r="F74" s="5"/>
      <c r="G74" s="17"/>
      <c r="H74" s="5"/>
      <c r="I74" s="5"/>
      <c r="J74" s="5"/>
      <c r="K74" s="5"/>
      <c r="L74" s="1"/>
      <c r="M74" s="1"/>
    </row>
    <row r="75" spans="1:15" ht="15.75" x14ac:dyDescent="0.25">
      <c r="A75" s="1"/>
      <c r="B75" s="17" t="s">
        <v>4</v>
      </c>
      <c r="C75" s="5">
        <f>C65</f>
        <v>0</v>
      </c>
      <c r="D75" s="5"/>
      <c r="E75" s="5"/>
      <c r="F75" s="5"/>
      <c r="G75" s="17"/>
      <c r="H75" s="5"/>
      <c r="I75" s="5"/>
      <c r="J75" s="5"/>
      <c r="K75" s="5"/>
      <c r="L75" s="1"/>
      <c r="M75" s="1"/>
    </row>
    <row r="76" spans="1:15" ht="15.75" x14ac:dyDescent="0.25">
      <c r="A76" s="1"/>
      <c r="B76" s="17" t="s">
        <v>77</v>
      </c>
      <c r="C76" s="16">
        <f>SEPTEMBER!F81</f>
        <v>297741.34999999998</v>
      </c>
      <c r="D76" s="5"/>
      <c r="E76" s="5"/>
      <c r="F76" s="5"/>
      <c r="G76" s="17" t="s">
        <v>77</v>
      </c>
      <c r="H76" s="5"/>
      <c r="I76" s="5"/>
      <c r="J76" s="16">
        <f>SEPTEMBER!K81</f>
        <v>0.34999999997671694</v>
      </c>
      <c r="K76" s="5"/>
      <c r="L76" s="1"/>
      <c r="M76" s="1"/>
    </row>
    <row r="77" spans="1:15" ht="15.75" x14ac:dyDescent="0.25">
      <c r="A77" s="1"/>
      <c r="B77" s="17" t="s">
        <v>23</v>
      </c>
      <c r="C77" s="5">
        <v>32796</v>
      </c>
      <c r="D77" s="5"/>
      <c r="E77" s="5"/>
      <c r="F77" s="5"/>
      <c r="G77" s="17" t="s">
        <v>23</v>
      </c>
      <c r="H77" s="5">
        <v>32796</v>
      </c>
      <c r="I77" s="5"/>
      <c r="J77" s="5"/>
      <c r="K77" s="5"/>
      <c r="L77" s="1"/>
      <c r="M77" s="1"/>
    </row>
    <row r="78" spans="1:15" ht="15.75" x14ac:dyDescent="0.25">
      <c r="A78" s="1"/>
      <c r="B78" s="5" t="s">
        <v>24</v>
      </c>
      <c r="C78" s="18">
        <v>0.05</v>
      </c>
      <c r="D78" s="18"/>
      <c r="E78" s="16">
        <f>C78*C69</f>
        <v>32795.65</v>
      </c>
      <c r="F78" s="5"/>
      <c r="G78" s="5" t="s">
        <v>24</v>
      </c>
      <c r="H78" s="18">
        <v>0.05</v>
      </c>
      <c r="I78" s="18"/>
      <c r="J78" s="16">
        <f>H78*C69</f>
        <v>32795.65</v>
      </c>
      <c r="K78" s="16"/>
      <c r="L78" s="1"/>
      <c r="M78" s="1"/>
    </row>
    <row r="79" spans="1:15" ht="15.75" x14ac:dyDescent="0.25">
      <c r="A79" s="1"/>
      <c r="B79" s="19" t="s">
        <v>25</v>
      </c>
      <c r="C79" s="4" t="s">
        <v>26</v>
      </c>
      <c r="D79" s="4"/>
      <c r="E79" s="4"/>
      <c r="F79" s="4"/>
      <c r="G79" s="19" t="s">
        <v>25</v>
      </c>
      <c r="H79" s="20"/>
      <c r="I79" s="20"/>
      <c r="J79" s="4"/>
      <c r="K79" s="4"/>
      <c r="L79" s="1"/>
      <c r="M79" s="1"/>
    </row>
    <row r="80" spans="1:15" ht="15.75" x14ac:dyDescent="0.25">
      <c r="A80" s="1"/>
      <c r="B80" s="7" t="s">
        <v>76</v>
      </c>
      <c r="C80" s="4"/>
      <c r="D80" s="4"/>
      <c r="E80" s="4">
        <f>L64</f>
        <v>950000</v>
      </c>
      <c r="F80" s="4"/>
      <c r="G80" s="7" t="s">
        <v>76</v>
      </c>
      <c r="H80" s="4"/>
      <c r="I80" s="4"/>
      <c r="J80" s="4">
        <f>L64</f>
        <v>950000</v>
      </c>
      <c r="K80" s="4"/>
      <c r="L80" s="1"/>
      <c r="M80" s="1"/>
    </row>
    <row r="81" spans="1:13" ht="15.75" x14ac:dyDescent="0.25">
      <c r="A81" s="1"/>
      <c r="B81" s="21"/>
      <c r="C81" s="18"/>
      <c r="D81" s="18"/>
      <c r="E81" s="5"/>
      <c r="F81" s="5"/>
      <c r="G81" s="21"/>
      <c r="H81" s="18"/>
      <c r="I81" s="18"/>
      <c r="J81" s="5"/>
      <c r="K81" s="5"/>
      <c r="L81" s="1"/>
      <c r="M81" s="1"/>
    </row>
    <row r="82" spans="1:13" ht="15.75" x14ac:dyDescent="0.25">
      <c r="A82" s="1"/>
      <c r="B82" s="22"/>
      <c r="C82" s="5"/>
      <c r="D82" s="5"/>
      <c r="E82" s="5"/>
      <c r="F82" s="21"/>
      <c r="G82" s="22"/>
      <c r="H82" s="5"/>
      <c r="I82" s="5"/>
      <c r="J82" s="5"/>
      <c r="K82" s="5"/>
      <c r="L82" s="1"/>
      <c r="M82" s="1"/>
    </row>
    <row r="83" spans="1:13" ht="15.75" x14ac:dyDescent="0.25">
      <c r="A83" s="1"/>
      <c r="B83" s="22"/>
      <c r="C83" s="5"/>
      <c r="D83" s="5"/>
      <c r="E83" s="5"/>
      <c r="F83" s="21"/>
      <c r="G83" s="22"/>
      <c r="H83" s="5"/>
      <c r="I83" s="5"/>
      <c r="J83" s="5"/>
      <c r="K83" s="5"/>
      <c r="L83" s="1"/>
      <c r="M83" s="1"/>
    </row>
    <row r="84" spans="1:13" ht="15.75" x14ac:dyDescent="0.25">
      <c r="A84" s="1"/>
      <c r="B84" s="5"/>
      <c r="C84" s="18"/>
      <c r="D84" s="18"/>
      <c r="E84" s="5"/>
      <c r="F84" s="5"/>
      <c r="G84" s="5"/>
      <c r="H84" s="18"/>
      <c r="I84" s="18"/>
      <c r="J84" s="5"/>
      <c r="K84" s="5"/>
      <c r="L84" s="1"/>
      <c r="M84" s="1"/>
    </row>
    <row r="85" spans="1:13" ht="15.75" x14ac:dyDescent="0.25">
      <c r="A85" s="1"/>
      <c r="B85" s="24" t="s">
        <v>27</v>
      </c>
      <c r="C85" s="20">
        <f>C69+C70+C71+C72+C73+C74+C75+C77+C76</f>
        <v>1078278.3500000001</v>
      </c>
      <c r="D85" s="20"/>
      <c r="E85" s="25">
        <f>SUM(E78:E84)</f>
        <v>982795.65</v>
      </c>
      <c r="F85" s="20">
        <f>C85-E85</f>
        <v>95482.70000000007</v>
      </c>
      <c r="G85" s="24" t="s">
        <v>27</v>
      </c>
      <c r="H85" s="20">
        <f>H69+H71+H77</f>
        <v>982796</v>
      </c>
      <c r="I85" s="20"/>
      <c r="J85" s="20">
        <f>SUM(J78:J84)</f>
        <v>982795.65</v>
      </c>
      <c r="K85" s="20">
        <f>H85-J85</f>
        <v>0.34999999997671694</v>
      </c>
      <c r="L85" s="1"/>
      <c r="M85" s="1"/>
    </row>
    <row r="86" spans="1:13" ht="15.75" x14ac:dyDescent="0.25">
      <c r="A86" s="1"/>
      <c r="B86" s="1" t="s">
        <v>28</v>
      </c>
      <c r="C86" s="1"/>
      <c r="D86" s="1"/>
      <c r="E86" s="1"/>
      <c r="F86" s="1" t="s">
        <v>29</v>
      </c>
      <c r="G86" s="1"/>
      <c r="H86" s="1"/>
      <c r="I86" s="1"/>
      <c r="J86" s="23">
        <f>J85-J78</f>
        <v>950000</v>
      </c>
      <c r="K86" s="1" t="s">
        <v>30</v>
      </c>
      <c r="L86" s="1"/>
      <c r="M86" s="1"/>
    </row>
    <row r="87" spans="1:13" ht="15.75" x14ac:dyDescent="0.25">
      <c r="A87" s="1"/>
      <c r="B87" s="1" t="s">
        <v>31</v>
      </c>
      <c r="C87" s="1"/>
      <c r="D87" s="1"/>
      <c r="E87" s="1"/>
      <c r="F87" s="1" t="s">
        <v>32</v>
      </c>
      <c r="G87" s="1"/>
      <c r="H87" s="23"/>
      <c r="I87" s="1"/>
      <c r="J87" s="23"/>
      <c r="K87" s="1" t="s">
        <v>33</v>
      </c>
      <c r="L87" s="1"/>
      <c r="M87" s="1"/>
    </row>
  </sheetData>
  <pageMargins left="0" right="0" top="0" bottom="0" header="0.3" footer="0.3"/>
  <pageSetup paperSize="28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workbookViewId="0">
      <selection activeCell="L19" sqref="L19"/>
    </sheetView>
  </sheetViews>
  <sheetFormatPr defaultRowHeight="15" x14ac:dyDescent="0.25"/>
  <cols>
    <col min="1" max="1" width="6" customWidth="1"/>
    <col min="2" max="2" width="25" customWidth="1"/>
    <col min="3" max="3" width="8.5703125" customWidth="1"/>
    <col min="6" max="6" width="12" customWidth="1"/>
    <col min="7" max="7" width="9.42578125" customWidth="1"/>
    <col min="11" max="11" width="11.140625" customWidth="1"/>
  </cols>
  <sheetData>
    <row r="1" spans="1:13" ht="15.75" x14ac:dyDescent="0.25">
      <c r="A1" s="1"/>
      <c r="C1" s="1"/>
      <c r="D1" s="1"/>
      <c r="E1" s="1"/>
      <c r="F1" s="2" t="s">
        <v>35</v>
      </c>
      <c r="G1" s="2"/>
      <c r="H1" s="2"/>
      <c r="I1" s="2"/>
      <c r="J1" s="2"/>
      <c r="K1" s="2"/>
      <c r="L1" s="2"/>
      <c r="M1" s="1"/>
    </row>
    <row r="2" spans="1:13" ht="15.75" x14ac:dyDescent="0.25">
      <c r="A2" s="1"/>
      <c r="C2" s="1"/>
      <c r="D2" s="1"/>
      <c r="E2" s="1"/>
      <c r="F2" s="2" t="s">
        <v>0</v>
      </c>
      <c r="G2" s="2"/>
      <c r="H2" s="2"/>
      <c r="I2" s="2"/>
      <c r="J2" s="2"/>
      <c r="K2" s="2"/>
      <c r="L2" s="2"/>
      <c r="M2" s="1"/>
    </row>
    <row r="3" spans="1:13" ht="15.75" x14ac:dyDescent="0.25">
      <c r="A3" s="1"/>
      <c r="B3" s="1"/>
      <c r="C3" s="1"/>
      <c r="D3" s="1"/>
      <c r="E3" s="1"/>
      <c r="F3" s="2" t="s">
        <v>78</v>
      </c>
      <c r="G3" s="2"/>
      <c r="H3" s="2"/>
      <c r="I3" s="2"/>
      <c r="J3" s="2"/>
      <c r="K3" s="3"/>
      <c r="L3" s="2"/>
      <c r="M3" s="1"/>
    </row>
    <row r="4" spans="1:13" ht="15.75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66</v>
      </c>
      <c r="K4" s="4" t="s">
        <v>11</v>
      </c>
      <c r="L4" s="4" t="s">
        <v>12</v>
      </c>
      <c r="M4" s="4" t="s">
        <v>13</v>
      </c>
    </row>
    <row r="5" spans="1:13" ht="15.75" x14ac:dyDescent="0.25">
      <c r="A5" s="5" t="s">
        <v>36</v>
      </c>
      <c r="B5" s="5"/>
      <c r="C5" s="5">
        <f>'OCTOBER 20'!M5:M32</f>
        <v>0</v>
      </c>
      <c r="D5" s="5"/>
      <c r="E5" s="5"/>
      <c r="F5" s="5"/>
      <c r="G5" s="5"/>
      <c r="H5" s="5"/>
      <c r="I5" s="5"/>
      <c r="J5" s="5">
        <f>14%*H5</f>
        <v>0</v>
      </c>
      <c r="K5" s="5">
        <f>C5+D5+E5+F5+G5+H5+I5+J5</f>
        <v>0</v>
      </c>
      <c r="L5" s="5"/>
      <c r="M5" s="5">
        <f>K5-L5</f>
        <v>0</v>
      </c>
    </row>
    <row r="6" spans="1:13" ht="15.75" x14ac:dyDescent="0.25">
      <c r="A6" s="5" t="s">
        <v>37</v>
      </c>
      <c r="B6" s="5" t="s">
        <v>63</v>
      </c>
      <c r="C6" s="5">
        <f>'OCTOBER 20'!M6:M33</f>
        <v>-12200</v>
      </c>
      <c r="D6" s="5"/>
      <c r="E6" s="5"/>
      <c r="F6" s="5"/>
      <c r="G6" s="5"/>
      <c r="H6" s="5">
        <v>10000</v>
      </c>
      <c r="I6" s="5">
        <v>600</v>
      </c>
      <c r="J6" s="5">
        <f>14%*H6</f>
        <v>1400.0000000000002</v>
      </c>
      <c r="K6" s="5">
        <f t="shared" ref="K6:K20" si="0">C6+D6+E6+F6+G6+H6+I6+J6</f>
        <v>-199.99999999999977</v>
      </c>
      <c r="L6" s="5"/>
      <c r="M6" s="5">
        <f>K6-L6</f>
        <v>-199.99999999999977</v>
      </c>
    </row>
    <row r="7" spans="1:13" ht="15.75" x14ac:dyDescent="0.25">
      <c r="A7" s="5" t="s">
        <v>38</v>
      </c>
      <c r="B7" s="5"/>
      <c r="C7" s="5">
        <f>'OCTOBER 20'!M7:M34</f>
        <v>0</v>
      </c>
      <c r="D7" s="5"/>
      <c r="E7" s="5"/>
      <c r="F7" s="5"/>
      <c r="G7" s="5"/>
      <c r="H7" s="5"/>
      <c r="I7" s="5"/>
      <c r="J7" s="5">
        <f t="shared" ref="J7:J31" si="1">14%*H7</f>
        <v>0</v>
      </c>
      <c r="K7" s="5">
        <f t="shared" si="0"/>
        <v>0</v>
      </c>
      <c r="L7" s="5"/>
      <c r="M7" s="5">
        <f t="shared" ref="M7:M31" si="2">K7-L7</f>
        <v>0</v>
      </c>
    </row>
    <row r="8" spans="1:13" ht="15.75" x14ac:dyDescent="0.25">
      <c r="A8" s="5" t="s">
        <v>39</v>
      </c>
      <c r="B8" s="27" t="s">
        <v>84</v>
      </c>
      <c r="C8" s="5">
        <f>'OCTOBER 20'!M8:M35</f>
        <v>0</v>
      </c>
      <c r="D8" s="5"/>
      <c r="E8" s="5"/>
      <c r="F8" s="5"/>
      <c r="G8" s="5"/>
      <c r="H8" s="6">
        <v>10000</v>
      </c>
      <c r="I8" s="6"/>
      <c r="J8" s="6">
        <f t="shared" si="1"/>
        <v>1400.0000000000002</v>
      </c>
      <c r="K8" s="6">
        <f t="shared" si="0"/>
        <v>11400</v>
      </c>
      <c r="L8" s="6">
        <v>11400</v>
      </c>
      <c r="M8" s="5">
        <f>K8-L8</f>
        <v>0</v>
      </c>
    </row>
    <row r="9" spans="1:13" ht="15.75" x14ac:dyDescent="0.25">
      <c r="A9" s="5" t="s">
        <v>40</v>
      </c>
      <c r="B9" s="5" t="s">
        <v>64</v>
      </c>
      <c r="C9" s="5">
        <f>'OCTOBER 20'!M9:M36</f>
        <v>-120</v>
      </c>
      <c r="D9" s="5"/>
      <c r="E9" s="5"/>
      <c r="F9" s="5"/>
      <c r="G9" s="5"/>
      <c r="H9" s="5">
        <v>6000</v>
      </c>
      <c r="I9" s="5">
        <v>600</v>
      </c>
      <c r="J9" s="5">
        <f t="shared" si="1"/>
        <v>840.00000000000011</v>
      </c>
      <c r="K9" s="5">
        <f t="shared" si="0"/>
        <v>7320</v>
      </c>
      <c r="L9" s="5">
        <v>7440</v>
      </c>
      <c r="M9" s="5">
        <f>K9-L9</f>
        <v>-120</v>
      </c>
    </row>
    <row r="10" spans="1:13" ht="15.75" x14ac:dyDescent="0.25">
      <c r="A10" s="5" t="s">
        <v>41</v>
      </c>
      <c r="B10" s="7"/>
      <c r="C10" s="5">
        <f>'OCTOBER 20'!M10:M37</f>
        <v>0</v>
      </c>
      <c r="D10" s="5"/>
      <c r="E10" s="5"/>
      <c r="F10" s="5"/>
      <c r="G10" s="5"/>
      <c r="H10" s="5"/>
      <c r="I10" s="5"/>
      <c r="J10" s="5">
        <f t="shared" si="1"/>
        <v>0</v>
      </c>
      <c r="K10" s="5">
        <f t="shared" si="0"/>
        <v>0</v>
      </c>
      <c r="L10" s="5"/>
      <c r="M10" s="5">
        <f t="shared" si="2"/>
        <v>0</v>
      </c>
    </row>
    <row r="11" spans="1:13" ht="15.75" x14ac:dyDescent="0.25">
      <c r="A11" s="5" t="s">
        <v>42</v>
      </c>
      <c r="B11" s="5"/>
      <c r="C11" s="5">
        <f>'OCTOBER 20'!M11:M38</f>
        <v>0</v>
      </c>
      <c r="D11" s="5"/>
      <c r="E11" s="5"/>
      <c r="F11" s="5"/>
      <c r="G11" s="5"/>
      <c r="H11" s="5"/>
      <c r="I11" s="5"/>
      <c r="J11" s="5">
        <f t="shared" si="1"/>
        <v>0</v>
      </c>
      <c r="K11" s="5">
        <f t="shared" si="0"/>
        <v>0</v>
      </c>
      <c r="L11" s="5"/>
      <c r="M11" s="5">
        <f>K11-L11</f>
        <v>0</v>
      </c>
    </row>
    <row r="12" spans="1:13" ht="15.75" x14ac:dyDescent="0.25">
      <c r="A12" s="5" t="s">
        <v>43</v>
      </c>
      <c r="B12" s="6" t="s">
        <v>33</v>
      </c>
      <c r="C12" s="5">
        <f>'OCTOBER 20'!M12:M39</f>
        <v>0</v>
      </c>
      <c r="D12" s="5"/>
      <c r="E12" s="5"/>
      <c r="F12" s="5"/>
      <c r="G12" s="5"/>
      <c r="H12" s="5"/>
      <c r="I12" s="5"/>
      <c r="J12" s="5">
        <f t="shared" si="1"/>
        <v>0</v>
      </c>
      <c r="K12" s="5">
        <f t="shared" si="0"/>
        <v>0</v>
      </c>
      <c r="L12" s="5"/>
      <c r="M12" s="5">
        <f t="shared" si="2"/>
        <v>0</v>
      </c>
    </row>
    <row r="13" spans="1:13" ht="15.75" x14ac:dyDescent="0.25">
      <c r="A13" s="5" t="s">
        <v>44</v>
      </c>
      <c r="B13" s="8" t="s">
        <v>74</v>
      </c>
      <c r="C13" s="5">
        <f>'OCTOBER 20'!M13:M40</f>
        <v>0</v>
      </c>
      <c r="D13" s="5"/>
      <c r="E13" s="5"/>
      <c r="F13" s="5"/>
      <c r="G13" s="5"/>
      <c r="H13" s="5">
        <v>12000</v>
      </c>
      <c r="I13" s="5">
        <v>600</v>
      </c>
      <c r="J13" s="5">
        <f>14%*H13</f>
        <v>1680.0000000000002</v>
      </c>
      <c r="K13" s="5">
        <f t="shared" si="0"/>
        <v>14280</v>
      </c>
      <c r="L13" s="5">
        <f>14280</f>
        <v>14280</v>
      </c>
      <c r="M13" s="5">
        <f t="shared" si="2"/>
        <v>0</v>
      </c>
    </row>
    <row r="14" spans="1:13" ht="15.75" x14ac:dyDescent="0.25">
      <c r="A14" s="5" t="s">
        <v>45</v>
      </c>
      <c r="B14" s="5"/>
      <c r="C14" s="5">
        <f>'OCTOBER 20'!M14:M41</f>
        <v>0</v>
      </c>
      <c r="D14" s="5"/>
      <c r="E14" s="5"/>
      <c r="F14" s="5"/>
      <c r="G14" s="5"/>
      <c r="H14" s="5"/>
      <c r="I14" s="5"/>
      <c r="J14" s="5">
        <f t="shared" si="1"/>
        <v>0</v>
      </c>
      <c r="K14" s="5">
        <f t="shared" si="0"/>
        <v>0</v>
      </c>
      <c r="L14" s="5"/>
      <c r="M14" s="5">
        <f t="shared" si="2"/>
        <v>0</v>
      </c>
    </row>
    <row r="15" spans="1:13" ht="15.75" x14ac:dyDescent="0.25">
      <c r="A15" s="6" t="s">
        <v>46</v>
      </c>
      <c r="B15" s="5" t="s">
        <v>75</v>
      </c>
      <c r="C15" s="5">
        <f>'OCTOBER 20'!M15:M42</f>
        <v>0</v>
      </c>
      <c r="D15" s="5"/>
      <c r="E15" s="5"/>
      <c r="F15" s="5"/>
      <c r="G15" s="5"/>
      <c r="H15" s="5">
        <v>12000</v>
      </c>
      <c r="I15" s="5">
        <v>600</v>
      </c>
      <c r="J15" s="5">
        <f t="shared" si="1"/>
        <v>1680.0000000000002</v>
      </c>
      <c r="K15" s="5">
        <f t="shared" si="0"/>
        <v>14280</v>
      </c>
      <c r="L15" s="5">
        <v>14280</v>
      </c>
      <c r="M15" s="5">
        <f t="shared" si="2"/>
        <v>0</v>
      </c>
    </row>
    <row r="16" spans="1:13" ht="15.75" x14ac:dyDescent="0.25">
      <c r="A16" s="5" t="s">
        <v>47</v>
      </c>
      <c r="B16" s="5" t="s">
        <v>34</v>
      </c>
      <c r="C16" s="5">
        <f>'OCTOBER 20'!M16:M44</f>
        <v>14280</v>
      </c>
      <c r="D16" s="5"/>
      <c r="E16" s="5"/>
      <c r="F16" s="5"/>
      <c r="G16" s="5"/>
      <c r="H16" s="5">
        <v>12000</v>
      </c>
      <c r="I16" s="5">
        <v>600</v>
      </c>
      <c r="J16" s="5">
        <f t="shared" si="1"/>
        <v>1680.0000000000002</v>
      </c>
      <c r="K16" s="5">
        <f t="shared" si="0"/>
        <v>28560</v>
      </c>
      <c r="L16" s="5"/>
      <c r="M16" s="5">
        <f t="shared" si="2"/>
        <v>28560</v>
      </c>
    </row>
    <row r="17" spans="1:14" ht="15.75" x14ac:dyDescent="0.25">
      <c r="A17" s="5" t="s">
        <v>48</v>
      </c>
      <c r="B17" s="5"/>
      <c r="C17" s="5">
        <f>'OCTOBER 20'!M17:M45</f>
        <v>0</v>
      </c>
      <c r="D17" s="5"/>
      <c r="E17" s="5"/>
      <c r="F17" s="5"/>
      <c r="G17" s="5"/>
      <c r="H17" s="5"/>
      <c r="I17" s="5"/>
      <c r="J17" s="5">
        <f t="shared" si="1"/>
        <v>0</v>
      </c>
      <c r="K17" s="5">
        <f t="shared" si="0"/>
        <v>0</v>
      </c>
      <c r="L17" s="5"/>
      <c r="M17" s="5">
        <f>K17-L17</f>
        <v>0</v>
      </c>
    </row>
    <row r="18" spans="1:14" ht="15.75" x14ac:dyDescent="0.25">
      <c r="A18" s="5" t="s">
        <v>49</v>
      </c>
      <c r="B18" s="27" t="s">
        <v>85</v>
      </c>
      <c r="C18" s="5">
        <f>'OCTOBER 20'!M18:M46</f>
        <v>-240</v>
      </c>
      <c r="D18" s="5"/>
      <c r="E18" s="5"/>
      <c r="F18" s="5"/>
      <c r="G18" s="5"/>
      <c r="H18" s="6">
        <v>12000</v>
      </c>
      <c r="I18" s="6">
        <v>600</v>
      </c>
      <c r="J18" s="6">
        <f t="shared" si="1"/>
        <v>1680.0000000000002</v>
      </c>
      <c r="K18" s="6">
        <f t="shared" si="0"/>
        <v>14040</v>
      </c>
      <c r="L18" s="6">
        <v>14280</v>
      </c>
      <c r="M18" s="5">
        <f t="shared" si="2"/>
        <v>-240</v>
      </c>
    </row>
    <row r="19" spans="1:14" ht="15.75" x14ac:dyDescent="0.25">
      <c r="A19" s="5" t="s">
        <v>50</v>
      </c>
      <c r="B19" s="9"/>
      <c r="C19" s="5">
        <f>'OCTOBER 20'!M19:M47</f>
        <v>0</v>
      </c>
      <c r="D19" s="5"/>
      <c r="E19" s="5"/>
      <c r="F19" s="5"/>
      <c r="G19" s="5"/>
      <c r="H19" s="5"/>
      <c r="I19" s="5"/>
      <c r="J19" s="5">
        <f t="shared" si="1"/>
        <v>0</v>
      </c>
      <c r="K19" s="5">
        <f t="shared" si="0"/>
        <v>0</v>
      </c>
      <c r="L19" s="5"/>
      <c r="M19" s="5">
        <f t="shared" si="2"/>
        <v>0</v>
      </c>
    </row>
    <row r="20" spans="1:14" ht="15.75" x14ac:dyDescent="0.25">
      <c r="A20" s="5" t="s">
        <v>51</v>
      </c>
      <c r="B20" s="5"/>
      <c r="C20" s="5">
        <f>'OCTOBER 20'!M20:M48</f>
        <v>0</v>
      </c>
      <c r="D20" s="5"/>
      <c r="E20" s="5"/>
      <c r="F20" s="5"/>
      <c r="G20" s="5"/>
      <c r="H20" s="5"/>
      <c r="I20" s="5"/>
      <c r="J20" s="5">
        <f t="shared" si="1"/>
        <v>0</v>
      </c>
      <c r="K20" s="5">
        <f t="shared" si="0"/>
        <v>0</v>
      </c>
      <c r="L20" s="5"/>
      <c r="M20" s="5">
        <f t="shared" si="2"/>
        <v>0</v>
      </c>
    </row>
    <row r="21" spans="1:14" ht="15.75" x14ac:dyDescent="0.25">
      <c r="A21" s="5" t="s">
        <v>52</v>
      </c>
      <c r="B21" s="5" t="s">
        <v>72</v>
      </c>
      <c r="C21" s="5">
        <f>'OCTOBER 20'!M21:M49</f>
        <v>0</v>
      </c>
      <c r="D21" s="5"/>
      <c r="E21" s="5"/>
      <c r="F21" s="5"/>
      <c r="G21" s="5"/>
      <c r="H21" s="5">
        <v>12000</v>
      </c>
      <c r="I21" s="5">
        <v>600</v>
      </c>
      <c r="J21" s="5">
        <f t="shared" si="1"/>
        <v>1680.0000000000002</v>
      </c>
      <c r="K21" s="5">
        <f>C21+D21+E21+F21+G21+H21+I21+J21</f>
        <v>14280</v>
      </c>
      <c r="L21" s="5">
        <f>14500</f>
        <v>14500</v>
      </c>
      <c r="M21" s="5">
        <f t="shared" si="2"/>
        <v>-220</v>
      </c>
    </row>
    <row r="22" spans="1:14" ht="15.75" x14ac:dyDescent="0.25">
      <c r="A22" s="5" t="s">
        <v>53</v>
      </c>
      <c r="B22" s="5"/>
      <c r="C22" s="5">
        <f>'OCTOBER 20'!M22:M50</f>
        <v>0</v>
      </c>
      <c r="D22" s="5"/>
      <c r="E22" s="5"/>
      <c r="F22" s="5"/>
      <c r="G22" s="5"/>
      <c r="H22" s="5"/>
      <c r="I22" s="5"/>
      <c r="J22" s="5">
        <f t="shared" si="1"/>
        <v>0</v>
      </c>
      <c r="K22" s="5">
        <f t="shared" ref="K22:K31" si="3">C22+D22+E22+F22+G22+H22+I22+J22</f>
        <v>0</v>
      </c>
      <c r="L22" s="5"/>
      <c r="M22" s="5">
        <f t="shared" si="2"/>
        <v>0</v>
      </c>
    </row>
    <row r="23" spans="1:14" ht="15.75" x14ac:dyDescent="0.25">
      <c r="A23" s="5" t="s">
        <v>54</v>
      </c>
      <c r="B23" s="5"/>
      <c r="C23" s="5">
        <f>'OCTOBER 20'!M23:M51</f>
        <v>0</v>
      </c>
      <c r="D23" s="5"/>
      <c r="E23" s="5"/>
      <c r="F23" s="5"/>
      <c r="G23" s="5"/>
      <c r="H23" s="5"/>
      <c r="I23" s="5"/>
      <c r="J23" s="5">
        <f t="shared" si="1"/>
        <v>0</v>
      </c>
      <c r="K23" s="5">
        <f t="shared" si="3"/>
        <v>0</v>
      </c>
      <c r="L23" s="5"/>
      <c r="M23" s="5">
        <f t="shared" si="2"/>
        <v>0</v>
      </c>
    </row>
    <row r="24" spans="1:14" ht="15.75" x14ac:dyDescent="0.25">
      <c r="A24" s="5" t="s">
        <v>55</v>
      </c>
      <c r="B24" s="5"/>
      <c r="C24" s="5">
        <f>'OCTOBER 20'!M24:M52</f>
        <v>0</v>
      </c>
      <c r="D24" s="5"/>
      <c r="E24" s="5"/>
      <c r="F24" s="5"/>
      <c r="G24" s="5"/>
      <c r="H24" s="5"/>
      <c r="I24" s="5"/>
      <c r="J24" s="5">
        <f t="shared" si="1"/>
        <v>0</v>
      </c>
      <c r="K24" s="5">
        <f t="shared" si="3"/>
        <v>0</v>
      </c>
      <c r="L24" s="5"/>
      <c r="M24" s="5">
        <f t="shared" si="2"/>
        <v>0</v>
      </c>
    </row>
    <row r="25" spans="1:14" ht="15.75" x14ac:dyDescent="0.25">
      <c r="A25" s="5" t="s">
        <v>56</v>
      </c>
      <c r="B25" s="5"/>
      <c r="C25" s="5">
        <f>'OCTOBER 20'!M25:M53</f>
        <v>0</v>
      </c>
      <c r="D25" s="5"/>
      <c r="E25" s="5"/>
      <c r="F25" s="5"/>
      <c r="G25" s="5"/>
      <c r="H25" s="5"/>
      <c r="I25" s="5"/>
      <c r="J25" s="5">
        <f t="shared" si="1"/>
        <v>0</v>
      </c>
      <c r="K25" s="5">
        <f t="shared" si="3"/>
        <v>0</v>
      </c>
      <c r="L25" s="5"/>
      <c r="M25" s="5">
        <f t="shared" si="2"/>
        <v>0</v>
      </c>
    </row>
    <row r="26" spans="1:14" ht="15.75" x14ac:dyDescent="0.25">
      <c r="A26" s="5" t="s">
        <v>57</v>
      </c>
      <c r="B26" s="5"/>
      <c r="C26" s="5">
        <f>'OCTOBER 20'!M26:M54</f>
        <v>0</v>
      </c>
      <c r="D26" s="5"/>
      <c r="E26" s="5"/>
      <c r="F26" s="5"/>
      <c r="G26" s="5"/>
      <c r="H26" s="5"/>
      <c r="I26" s="5"/>
      <c r="J26" s="5">
        <f t="shared" si="1"/>
        <v>0</v>
      </c>
      <c r="K26" s="5">
        <f t="shared" si="3"/>
        <v>0</v>
      </c>
      <c r="L26" s="5"/>
      <c r="M26" s="5">
        <f t="shared" si="2"/>
        <v>0</v>
      </c>
    </row>
    <row r="27" spans="1:14" ht="15.75" x14ac:dyDescent="0.25">
      <c r="A27" s="5" t="s">
        <v>58</v>
      </c>
      <c r="B27" s="5" t="s">
        <v>71</v>
      </c>
      <c r="C27" s="5">
        <f>'OCTOBER 20'!M27:M55</f>
        <v>0</v>
      </c>
      <c r="D27" s="5"/>
      <c r="E27" s="5"/>
      <c r="F27" s="5"/>
      <c r="G27" s="5"/>
      <c r="H27" s="5">
        <v>12000</v>
      </c>
      <c r="I27" s="5">
        <v>600</v>
      </c>
      <c r="J27" s="5">
        <f t="shared" si="1"/>
        <v>1680.0000000000002</v>
      </c>
      <c r="K27" s="5">
        <f t="shared" si="3"/>
        <v>14280</v>
      </c>
      <c r="L27" s="5"/>
      <c r="M27" s="5">
        <f t="shared" si="2"/>
        <v>14280</v>
      </c>
      <c r="N27" t="s">
        <v>86</v>
      </c>
    </row>
    <row r="28" spans="1:14" ht="15.75" x14ac:dyDescent="0.25">
      <c r="A28" s="5" t="s">
        <v>59</v>
      </c>
      <c r="B28" s="5"/>
      <c r="C28" s="5">
        <f>'OCTOBER 20'!M28:M56</f>
        <v>0</v>
      </c>
      <c r="D28" s="5"/>
      <c r="E28" s="5"/>
      <c r="F28" s="5"/>
      <c r="G28" s="5"/>
      <c r="H28" s="5"/>
      <c r="I28" s="5"/>
      <c r="J28" s="5">
        <f t="shared" si="1"/>
        <v>0</v>
      </c>
      <c r="K28" s="5">
        <f t="shared" si="3"/>
        <v>0</v>
      </c>
      <c r="L28" s="5"/>
      <c r="M28" s="5">
        <f>K28-L28</f>
        <v>0</v>
      </c>
    </row>
    <row r="29" spans="1:14" ht="15.75" x14ac:dyDescent="0.25">
      <c r="A29" s="5" t="s">
        <v>60</v>
      </c>
      <c r="B29" s="5" t="s">
        <v>65</v>
      </c>
      <c r="C29" s="5">
        <f>'OCTOBER 20'!M29:M57</f>
        <v>0</v>
      </c>
      <c r="D29" s="5"/>
      <c r="E29" s="5"/>
      <c r="F29" s="5"/>
      <c r="G29" s="5"/>
      <c r="H29" s="5">
        <v>12000</v>
      </c>
      <c r="I29" s="5">
        <v>600</v>
      </c>
      <c r="J29" s="5">
        <f t="shared" si="1"/>
        <v>1680.0000000000002</v>
      </c>
      <c r="K29" s="5">
        <f t="shared" si="3"/>
        <v>14280</v>
      </c>
      <c r="L29" s="5">
        <v>14280</v>
      </c>
      <c r="M29" s="5">
        <f t="shared" si="2"/>
        <v>0</v>
      </c>
      <c r="N29" t="s">
        <v>87</v>
      </c>
    </row>
    <row r="30" spans="1:14" ht="15.75" x14ac:dyDescent="0.25">
      <c r="A30" s="5" t="s">
        <v>61</v>
      </c>
      <c r="B30" s="6"/>
      <c r="C30" s="5">
        <f>'OCTOBER 20'!M30:M58</f>
        <v>0</v>
      </c>
      <c r="D30" s="5"/>
      <c r="E30" s="5"/>
      <c r="F30" s="5"/>
      <c r="G30" s="5"/>
      <c r="H30" s="5"/>
      <c r="I30" s="5"/>
      <c r="J30" s="5">
        <f t="shared" si="1"/>
        <v>0</v>
      </c>
      <c r="K30" s="5">
        <f t="shared" si="3"/>
        <v>0</v>
      </c>
      <c r="L30" s="5"/>
      <c r="M30" s="5">
        <f t="shared" si="2"/>
        <v>0</v>
      </c>
    </row>
    <row r="31" spans="1:14" ht="15.75" x14ac:dyDescent="0.25">
      <c r="A31" s="5" t="s">
        <v>62</v>
      </c>
      <c r="B31" s="6"/>
      <c r="C31" s="5">
        <f>'OCTOBER 20'!M31:M59</f>
        <v>0</v>
      </c>
      <c r="D31" s="5"/>
      <c r="E31" s="5"/>
      <c r="F31" s="5"/>
      <c r="G31" s="5"/>
      <c r="H31" s="5"/>
      <c r="I31" s="5"/>
      <c r="J31" s="5">
        <f t="shared" si="1"/>
        <v>0</v>
      </c>
      <c r="K31" s="5">
        <f t="shared" si="3"/>
        <v>0</v>
      </c>
      <c r="L31" s="5"/>
      <c r="M31" s="5">
        <f t="shared" si="2"/>
        <v>0</v>
      </c>
    </row>
    <row r="32" spans="1:14" ht="15.75" x14ac:dyDescent="0.25">
      <c r="A32" s="5"/>
      <c r="B32" s="4" t="s">
        <v>14</v>
      </c>
      <c r="C32" s="5">
        <f>'OCTOBER 20'!M32:M60</f>
        <v>1720</v>
      </c>
      <c r="D32" s="5">
        <f t="shared" ref="D32:M32" si="4">SUM(D5:D31)</f>
        <v>0</v>
      </c>
      <c r="E32" s="5">
        <f t="shared" si="4"/>
        <v>0</v>
      </c>
      <c r="F32" s="4">
        <f t="shared" si="4"/>
        <v>0</v>
      </c>
      <c r="G32" s="4">
        <f t="shared" si="4"/>
        <v>0</v>
      </c>
      <c r="H32" s="4">
        <f>SUM(H5:H31)</f>
        <v>110000</v>
      </c>
      <c r="I32" s="4">
        <f t="shared" si="4"/>
        <v>5400</v>
      </c>
      <c r="J32" s="5">
        <f>SUM(J5:J31)</f>
        <v>15400.000000000002</v>
      </c>
      <c r="K32" s="5">
        <f>SUM(K5:K31)</f>
        <v>132520</v>
      </c>
      <c r="L32" s="4">
        <f>SUM(L5:L31)</f>
        <v>90460</v>
      </c>
      <c r="M32" s="5">
        <f t="shared" si="4"/>
        <v>42060</v>
      </c>
    </row>
    <row r="33" spans="1:14" ht="15.75" x14ac:dyDescent="0.25">
      <c r="A33" s="1"/>
      <c r="B33" s="1"/>
      <c r="C33" s="5">
        <f>SEPTEMBER!M33:M60</f>
        <v>0</v>
      </c>
      <c r="D33" s="10"/>
      <c r="E33" s="10"/>
      <c r="F33" s="11" t="s">
        <v>15</v>
      </c>
      <c r="G33" s="11"/>
      <c r="H33" s="12"/>
      <c r="I33" s="12"/>
      <c r="J33" s="12"/>
      <c r="K33" s="13"/>
      <c r="L33" s="14"/>
      <c r="M33" s="13"/>
    </row>
    <row r="34" spans="1:14" ht="15.75" x14ac:dyDescent="0.25">
      <c r="A34" s="1"/>
      <c r="B34" s="2" t="s">
        <v>16</v>
      </c>
      <c r="C34" s="2"/>
      <c r="D34" s="2"/>
      <c r="E34" s="2"/>
      <c r="F34" s="2"/>
      <c r="G34" s="2"/>
      <c r="H34" s="15"/>
      <c r="I34" s="12"/>
      <c r="J34" s="12"/>
      <c r="K34" s="2" t="s">
        <v>17</v>
      </c>
      <c r="L34" s="1"/>
      <c r="M34" s="1"/>
    </row>
    <row r="35" spans="1:14" ht="15.75" x14ac:dyDescent="0.25">
      <c r="A35" s="1"/>
      <c r="B35" s="4" t="s">
        <v>18</v>
      </c>
      <c r="C35" s="4" t="s">
        <v>19</v>
      </c>
      <c r="D35" s="4"/>
      <c r="E35" s="4" t="s">
        <v>20</v>
      </c>
      <c r="F35" s="4" t="s">
        <v>21</v>
      </c>
      <c r="G35" s="4" t="s">
        <v>18</v>
      </c>
      <c r="H35" s="4" t="s">
        <v>19</v>
      </c>
      <c r="I35" s="4"/>
      <c r="J35" s="4"/>
      <c r="K35" s="4" t="s">
        <v>20</v>
      </c>
      <c r="L35" s="4" t="s">
        <v>13</v>
      </c>
      <c r="M35" s="1"/>
    </row>
    <row r="36" spans="1:14" ht="15.75" x14ac:dyDescent="0.25">
      <c r="A36" s="1"/>
      <c r="B36" s="5" t="s">
        <v>79</v>
      </c>
      <c r="C36" s="16">
        <f>H32</f>
        <v>110000</v>
      </c>
      <c r="D36" s="16"/>
      <c r="E36" s="5"/>
      <c r="F36" s="5"/>
      <c r="G36" s="5" t="s">
        <v>79</v>
      </c>
      <c r="H36" s="16">
        <f>L32</f>
        <v>90460</v>
      </c>
      <c r="I36" s="16"/>
      <c r="J36" s="16"/>
      <c r="K36" s="5"/>
      <c r="L36" s="5"/>
      <c r="M36" s="1"/>
      <c r="N36" s="26"/>
    </row>
    <row r="37" spans="1:14" ht="15.75" x14ac:dyDescent="0.25">
      <c r="A37" s="1"/>
      <c r="B37" s="5" t="s">
        <v>9</v>
      </c>
      <c r="C37" s="16">
        <f>I32</f>
        <v>5400</v>
      </c>
      <c r="D37" s="16"/>
      <c r="E37" s="5"/>
      <c r="F37" s="5"/>
      <c r="G37" s="5"/>
      <c r="H37" s="16"/>
      <c r="I37" s="16"/>
      <c r="J37" s="16"/>
      <c r="K37" s="5"/>
      <c r="L37" s="5"/>
      <c r="M37" s="1"/>
    </row>
    <row r="38" spans="1:14" ht="15.75" x14ac:dyDescent="0.25">
      <c r="A38" s="1"/>
      <c r="B38" s="5" t="s">
        <v>10</v>
      </c>
      <c r="C38" s="16">
        <f>J32</f>
        <v>15400.000000000002</v>
      </c>
      <c r="D38" s="16"/>
      <c r="E38" s="5"/>
      <c r="F38" s="5"/>
      <c r="G38" s="5" t="s">
        <v>77</v>
      </c>
      <c r="H38" s="16">
        <f>'OCTOBER 20'!L50</f>
        <v>0</v>
      </c>
      <c r="I38" s="16"/>
      <c r="J38" s="16"/>
      <c r="K38" s="5"/>
      <c r="L38" s="5"/>
      <c r="M38" s="1"/>
    </row>
    <row r="39" spans="1:14" ht="15.75" x14ac:dyDescent="0.25">
      <c r="A39" s="1"/>
      <c r="B39" s="17" t="s">
        <v>5</v>
      </c>
      <c r="C39" s="5">
        <f>E32</f>
        <v>0</v>
      </c>
      <c r="D39" s="5"/>
      <c r="E39" s="5"/>
      <c r="F39" s="5"/>
      <c r="G39" s="17"/>
      <c r="H39" s="5"/>
      <c r="I39" s="5"/>
      <c r="J39" s="5"/>
      <c r="K39" s="5"/>
      <c r="L39" s="5"/>
      <c r="M39" s="1"/>
    </row>
    <row r="40" spans="1:14" ht="15.75" x14ac:dyDescent="0.25">
      <c r="A40" s="1"/>
      <c r="B40" s="17" t="s">
        <v>6</v>
      </c>
      <c r="C40" s="5">
        <f>F32</f>
        <v>0</v>
      </c>
      <c r="D40" s="5"/>
      <c r="E40" s="5"/>
      <c r="F40" s="5"/>
      <c r="G40" s="17"/>
      <c r="H40" s="5"/>
      <c r="I40" s="5"/>
      <c r="J40" s="5"/>
      <c r="K40" s="5"/>
      <c r="L40" s="5"/>
      <c r="M40" s="1"/>
    </row>
    <row r="41" spans="1:14" ht="15.75" x14ac:dyDescent="0.25">
      <c r="A41" s="1"/>
      <c r="B41" s="17" t="s">
        <v>22</v>
      </c>
      <c r="C41" s="5">
        <f>G32</f>
        <v>0</v>
      </c>
      <c r="D41" s="5"/>
      <c r="E41" s="5"/>
      <c r="F41" s="5"/>
      <c r="G41" s="17"/>
      <c r="H41" s="5"/>
      <c r="I41" s="5"/>
      <c r="J41" s="5"/>
      <c r="K41" s="5"/>
      <c r="L41" s="5"/>
      <c r="M41" s="1"/>
    </row>
    <row r="42" spans="1:14" ht="15.75" x14ac:dyDescent="0.25">
      <c r="A42" s="1"/>
      <c r="B42" s="17" t="s">
        <v>4</v>
      </c>
      <c r="C42" s="5">
        <f>D32</f>
        <v>0</v>
      </c>
      <c r="D42" s="5"/>
      <c r="E42" s="5"/>
      <c r="F42" s="5"/>
      <c r="G42" s="17"/>
      <c r="H42" s="5"/>
      <c r="I42" s="5"/>
      <c r="J42" s="5"/>
      <c r="K42" s="5"/>
      <c r="L42" s="5"/>
      <c r="M42" s="1"/>
    </row>
    <row r="43" spans="1:14" ht="15.75" x14ac:dyDescent="0.25">
      <c r="A43" s="1"/>
      <c r="B43" s="17" t="s">
        <v>77</v>
      </c>
      <c r="C43" s="16">
        <f>'OCTOBER 20'!F50</f>
        <v>1720</v>
      </c>
      <c r="D43" s="5"/>
      <c r="E43" s="5"/>
      <c r="F43" s="5"/>
      <c r="G43" s="17"/>
      <c r="H43" s="5"/>
      <c r="I43" s="5"/>
      <c r="J43" s="5"/>
      <c r="K43" s="5"/>
      <c r="L43" s="5"/>
      <c r="M43" s="1"/>
    </row>
    <row r="44" spans="1:14" ht="15.75" x14ac:dyDescent="0.25">
      <c r="A44" s="1"/>
      <c r="B44" s="17" t="s">
        <v>23</v>
      </c>
      <c r="C44" s="5">
        <v>5500</v>
      </c>
      <c r="D44" s="5"/>
      <c r="E44" s="5"/>
      <c r="F44" s="5"/>
      <c r="G44" s="17" t="s">
        <v>23</v>
      </c>
      <c r="H44" s="5">
        <v>5500</v>
      </c>
      <c r="I44" s="5"/>
      <c r="J44" s="5"/>
      <c r="K44" s="5"/>
      <c r="L44" s="5"/>
      <c r="M44" s="1"/>
    </row>
    <row r="45" spans="1:14" ht="15.75" x14ac:dyDescent="0.25">
      <c r="A45" s="1"/>
      <c r="B45" s="5" t="s">
        <v>24</v>
      </c>
      <c r="C45" s="18">
        <v>0.05</v>
      </c>
      <c r="D45" s="18"/>
      <c r="E45" s="16">
        <f>C45*C36</f>
        <v>5500</v>
      </c>
      <c r="F45" s="5"/>
      <c r="G45" s="5" t="s">
        <v>24</v>
      </c>
      <c r="H45" s="18">
        <v>0.05</v>
      </c>
      <c r="I45" s="18"/>
      <c r="J45" s="18"/>
      <c r="K45" s="16">
        <f>H45*C36</f>
        <v>5500</v>
      </c>
      <c r="L45" s="16"/>
      <c r="M45" s="1"/>
    </row>
    <row r="46" spans="1:14" ht="15.75" x14ac:dyDescent="0.25">
      <c r="A46" s="1"/>
      <c r="B46" s="19" t="s">
        <v>25</v>
      </c>
      <c r="C46" s="4" t="s">
        <v>26</v>
      </c>
      <c r="D46" s="4"/>
      <c r="E46" s="4"/>
      <c r="F46" s="4"/>
      <c r="G46" s="19" t="s">
        <v>25</v>
      </c>
      <c r="H46" s="20"/>
      <c r="I46" s="20"/>
      <c r="J46" s="20"/>
      <c r="K46" s="4"/>
      <c r="L46" s="4"/>
      <c r="M46" s="1"/>
    </row>
    <row r="47" spans="1:14" ht="15.75" x14ac:dyDescent="0.25">
      <c r="A47" s="1"/>
      <c r="B47" s="21" t="s">
        <v>76</v>
      </c>
      <c r="C47" s="18"/>
      <c r="D47" s="18"/>
      <c r="E47" s="5">
        <f>L32</f>
        <v>90460</v>
      </c>
      <c r="F47" s="5"/>
      <c r="G47" s="21" t="s">
        <v>76</v>
      </c>
      <c r="H47" s="18"/>
      <c r="I47" s="18"/>
      <c r="J47" s="5"/>
      <c r="K47" s="5">
        <f>L32</f>
        <v>90460</v>
      </c>
      <c r="L47" s="5"/>
      <c r="M47" s="1"/>
    </row>
    <row r="48" spans="1:14" ht="15.75" x14ac:dyDescent="0.25">
      <c r="A48" s="1"/>
      <c r="B48" s="22"/>
      <c r="C48" s="5"/>
      <c r="D48" s="5"/>
      <c r="E48" s="5"/>
      <c r="F48" s="21"/>
      <c r="G48" s="22"/>
      <c r="H48" s="5"/>
      <c r="I48" s="5"/>
      <c r="J48" s="5"/>
      <c r="K48" s="5"/>
      <c r="L48" s="5"/>
      <c r="M48" s="1"/>
    </row>
    <row r="49" spans="1:13" ht="15.75" x14ac:dyDescent="0.25">
      <c r="A49" s="1"/>
      <c r="B49" s="5"/>
      <c r="C49" s="18"/>
      <c r="D49" s="18"/>
      <c r="E49" s="5"/>
      <c r="F49" s="5"/>
      <c r="G49" s="5"/>
      <c r="H49" s="18"/>
      <c r="I49" s="18"/>
      <c r="J49" s="18"/>
      <c r="K49" s="5"/>
      <c r="L49" s="5"/>
      <c r="M49" s="1"/>
    </row>
    <row r="50" spans="1:13" ht="15.75" x14ac:dyDescent="0.25">
      <c r="A50" s="1"/>
      <c r="B50" s="24" t="s">
        <v>27</v>
      </c>
      <c r="C50" s="20">
        <f>C36+C37+C38+C39+C40+C41+C42+C44+C43</f>
        <v>138020</v>
      </c>
      <c r="D50" s="20"/>
      <c r="E50" s="25">
        <f>SUM(E45:E49)</f>
        <v>95960</v>
      </c>
      <c r="F50" s="20">
        <f>C50-E50</f>
        <v>42060</v>
      </c>
      <c r="G50" s="24" t="s">
        <v>27</v>
      </c>
      <c r="H50" s="20">
        <f>H36+H38+H44</f>
        <v>95960</v>
      </c>
      <c r="I50" s="20"/>
      <c r="J50" s="20"/>
      <c r="K50" s="20">
        <f>SUM(K45:K49)</f>
        <v>95960</v>
      </c>
      <c r="L50" s="20">
        <f>H50-K50</f>
        <v>0</v>
      </c>
      <c r="M50" s="1"/>
    </row>
    <row r="51" spans="1:13" ht="15.75" x14ac:dyDescent="0.25">
      <c r="A51" s="1"/>
      <c r="B51" s="1" t="s">
        <v>28</v>
      </c>
      <c r="C51" s="1"/>
      <c r="D51" s="1"/>
      <c r="E51" s="1"/>
      <c r="F51" s="1" t="s">
        <v>29</v>
      </c>
      <c r="G51" s="1"/>
      <c r="H51" s="1"/>
      <c r="I51" s="1"/>
      <c r="J51" s="1"/>
      <c r="K51" s="23">
        <f>K50-K45</f>
        <v>90460</v>
      </c>
      <c r="L51" s="1" t="s">
        <v>30</v>
      </c>
      <c r="M51" s="1"/>
    </row>
    <row r="52" spans="1:13" ht="15.75" x14ac:dyDescent="0.25">
      <c r="A52" s="1"/>
      <c r="B52" s="1" t="s">
        <v>31</v>
      </c>
      <c r="C52" s="1"/>
      <c r="D52" s="1"/>
      <c r="E52" s="1"/>
      <c r="F52" s="1" t="s">
        <v>32</v>
      </c>
      <c r="G52" s="1"/>
      <c r="H52" s="23"/>
      <c r="I52" s="1"/>
      <c r="J52" s="1"/>
      <c r="K52" s="23"/>
      <c r="L52" s="1" t="s">
        <v>33</v>
      </c>
      <c r="M52" s="1"/>
    </row>
    <row r="53" spans="1:13" ht="15.75" x14ac:dyDescent="0.25">
      <c r="A53" s="1"/>
      <c r="B53" s="1"/>
      <c r="C53" s="1"/>
      <c r="D53" s="23"/>
      <c r="E53" s="1"/>
      <c r="F53" s="1"/>
      <c r="G53" s="23"/>
      <c r="H53" s="1"/>
      <c r="I53" s="1"/>
      <c r="J53" s="1"/>
      <c r="K53" s="1"/>
      <c r="L53" s="1"/>
      <c r="M53" s="1"/>
    </row>
    <row r="54" spans="1:13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>
        <v>0</v>
      </c>
      <c r="L54" s="1"/>
      <c r="M54" s="1"/>
    </row>
    <row r="55" spans="1:13" ht="15.75" x14ac:dyDescent="0.25">
      <c r="A55" s="1"/>
      <c r="B55" s="1"/>
      <c r="C55" s="1"/>
      <c r="D55" s="1"/>
      <c r="E55" s="1"/>
      <c r="F55" s="2" t="s">
        <v>67</v>
      </c>
      <c r="G55" s="2"/>
      <c r="H55" s="2"/>
      <c r="I55" s="2"/>
      <c r="J55" s="2"/>
      <c r="K55" s="2"/>
      <c r="L55" s="2"/>
      <c r="M55" s="2"/>
    </row>
    <row r="56" spans="1:13" ht="15.75" x14ac:dyDescent="0.25">
      <c r="A56" s="1"/>
      <c r="B56" s="1"/>
      <c r="C56" s="1"/>
      <c r="D56" s="1"/>
      <c r="E56" s="1"/>
      <c r="F56" s="2" t="s">
        <v>0</v>
      </c>
      <c r="G56" s="2"/>
      <c r="H56" s="2"/>
      <c r="I56" s="2"/>
      <c r="J56" s="2"/>
      <c r="K56" s="2"/>
      <c r="L56" s="2"/>
      <c r="M56" s="1"/>
    </row>
    <row r="57" spans="1:13" ht="15.75" x14ac:dyDescent="0.25">
      <c r="A57" s="1"/>
      <c r="B57" s="1"/>
      <c r="C57" s="1"/>
      <c r="D57" s="1"/>
      <c r="E57" s="1"/>
      <c r="F57" s="2" t="s">
        <v>78</v>
      </c>
      <c r="G57" s="2"/>
      <c r="H57" s="2"/>
      <c r="I57" s="2"/>
      <c r="J57" s="2"/>
      <c r="K57" s="3"/>
      <c r="L57" s="2"/>
      <c r="M57" s="1"/>
    </row>
    <row r="58" spans="1:13" ht="15.75" x14ac:dyDescent="0.25">
      <c r="A58" s="4" t="s">
        <v>1</v>
      </c>
      <c r="B58" s="4" t="s">
        <v>2</v>
      </c>
      <c r="C58" s="4" t="s">
        <v>3</v>
      </c>
      <c r="D58" s="4" t="s">
        <v>4</v>
      </c>
      <c r="E58" s="4" t="s">
        <v>5</v>
      </c>
      <c r="F58" s="4" t="s">
        <v>6</v>
      </c>
      <c r="G58" s="4" t="s">
        <v>7</v>
      </c>
      <c r="H58" s="4" t="s">
        <v>8</v>
      </c>
      <c r="I58" s="4" t="s">
        <v>9</v>
      </c>
      <c r="J58" s="4" t="s">
        <v>66</v>
      </c>
      <c r="K58" s="4" t="s">
        <v>11</v>
      </c>
      <c r="L58" s="4" t="s">
        <v>12</v>
      </c>
      <c r="M58" s="4" t="s">
        <v>13</v>
      </c>
    </row>
    <row r="59" spans="1:13" ht="15.75" x14ac:dyDescent="0.25">
      <c r="A59" s="5"/>
      <c r="B59" s="5" t="s">
        <v>70</v>
      </c>
      <c r="C59" s="5">
        <f>'OCTOBER 20'!M59:M63</f>
        <v>95482</v>
      </c>
      <c r="D59" s="5"/>
      <c r="E59" s="5"/>
      <c r="F59" s="5"/>
      <c r="G59" s="5"/>
      <c r="H59" s="5">
        <v>655913</v>
      </c>
      <c r="I59" s="5"/>
      <c r="J59" s="5">
        <v>91828</v>
      </c>
      <c r="K59" s="5">
        <f>C59+D59+E59+F59+G59+H59+I59+J59</f>
        <v>843223</v>
      </c>
      <c r="L59" s="5">
        <v>500000</v>
      </c>
      <c r="M59" s="5">
        <f>K59-L59</f>
        <v>343223</v>
      </c>
    </row>
    <row r="60" spans="1:13" ht="15.75" x14ac:dyDescent="0.25">
      <c r="A60" s="5"/>
      <c r="B60" s="5"/>
      <c r="C60" s="5">
        <f>'OCTOBER 20'!M60:M64</f>
        <v>0</v>
      </c>
      <c r="D60" s="5"/>
      <c r="E60" s="5"/>
      <c r="F60" s="5"/>
      <c r="G60" s="5"/>
      <c r="H60" s="5"/>
      <c r="I60" s="5"/>
      <c r="J60" s="5">
        <f>14%*H60</f>
        <v>0</v>
      </c>
      <c r="K60" s="5">
        <f>C60+D60+E60+F60+G60+H60+I60+J60</f>
        <v>0</v>
      </c>
      <c r="L60" s="5"/>
      <c r="M60" s="5"/>
    </row>
    <row r="61" spans="1:13" ht="15.75" x14ac:dyDescent="0.25">
      <c r="A61" s="5"/>
      <c r="B61" s="5"/>
      <c r="C61" s="5">
        <f>'OCTOBER 20'!M61:M65</f>
        <v>0</v>
      </c>
      <c r="D61" s="5"/>
      <c r="E61" s="5"/>
      <c r="F61" s="5"/>
      <c r="G61" s="5"/>
      <c r="H61" s="5"/>
      <c r="I61" s="5"/>
      <c r="J61" s="5">
        <f>14%*H61</f>
        <v>0</v>
      </c>
      <c r="K61" s="5">
        <f>C61+D61+E61+F61+G61+H61+I61+J61</f>
        <v>0</v>
      </c>
      <c r="L61" s="5"/>
      <c r="M61" s="5">
        <f>K61-L61</f>
        <v>0</v>
      </c>
    </row>
    <row r="62" spans="1:13" ht="15.75" x14ac:dyDescent="0.25">
      <c r="A62" s="5"/>
      <c r="B62" s="5"/>
      <c r="C62" s="5">
        <f>'OCTOBER 20'!M62:M66</f>
        <v>0</v>
      </c>
      <c r="D62" s="5"/>
      <c r="E62" s="5"/>
      <c r="F62" s="5"/>
      <c r="G62" s="5"/>
      <c r="H62" s="5"/>
      <c r="I62" s="5"/>
      <c r="J62" s="5">
        <f>14%*H62</f>
        <v>0</v>
      </c>
      <c r="K62" s="5">
        <f>C62+D62+E62+F62+G62+H62+I62+J62</f>
        <v>0</v>
      </c>
      <c r="L62" s="5"/>
      <c r="M62" s="5">
        <f>K62-L62</f>
        <v>0</v>
      </c>
    </row>
    <row r="63" spans="1:13" ht="15.75" x14ac:dyDescent="0.25">
      <c r="A63" s="5"/>
      <c r="B63" s="5"/>
      <c r="C63" s="5">
        <f>'OCTOBER 20'!M63:M67</f>
        <v>0</v>
      </c>
      <c r="D63" s="5"/>
      <c r="E63" s="5"/>
      <c r="F63" s="5"/>
      <c r="G63" s="5"/>
      <c r="H63" s="5"/>
      <c r="I63" s="5"/>
      <c r="J63" s="5">
        <f>14%*H63</f>
        <v>0</v>
      </c>
      <c r="K63" s="5">
        <f>C63+D63+E63+F63+G63+H63+I63+J63</f>
        <v>0</v>
      </c>
      <c r="L63" s="5"/>
      <c r="M63" s="5">
        <f>K63-L63</f>
        <v>0</v>
      </c>
    </row>
    <row r="64" spans="1:13" ht="15.75" x14ac:dyDescent="0.25">
      <c r="A64" s="5" t="s">
        <v>14</v>
      </c>
      <c r="B64" s="7"/>
      <c r="C64" s="5">
        <f>SUM(C59:C63)</f>
        <v>95482</v>
      </c>
      <c r="D64" s="5"/>
      <c r="E64" s="5"/>
      <c r="F64" s="5"/>
      <c r="G64" s="5"/>
      <c r="H64" s="5">
        <f>SUM(H59:H63)</f>
        <v>655913</v>
      </c>
      <c r="I64" s="5"/>
      <c r="J64" s="5">
        <f>SUM(J59:J63)</f>
        <v>91828</v>
      </c>
      <c r="K64" s="5">
        <f>SUM(K59:K63)</f>
        <v>843223</v>
      </c>
      <c r="L64" s="5">
        <f>SUM(L59:L63)</f>
        <v>500000</v>
      </c>
      <c r="M64" s="5">
        <f>SUM(M59:M63)</f>
        <v>343223</v>
      </c>
    </row>
    <row r="65" spans="1:13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 x14ac:dyDescent="0.25">
      <c r="A67" s="1"/>
      <c r="B67" s="2" t="s">
        <v>16</v>
      </c>
      <c r="C67" s="2"/>
      <c r="D67" s="2"/>
      <c r="E67" s="2"/>
      <c r="F67" s="2"/>
      <c r="G67" s="2"/>
      <c r="H67" s="15"/>
      <c r="I67" s="12"/>
      <c r="J67" s="2" t="s">
        <v>17</v>
      </c>
      <c r="K67" s="1"/>
      <c r="L67" s="1"/>
      <c r="M67" s="1"/>
    </row>
    <row r="68" spans="1:13" ht="15.75" x14ac:dyDescent="0.25">
      <c r="A68" s="1"/>
      <c r="B68" s="4" t="s">
        <v>18</v>
      </c>
      <c r="C68" s="4" t="s">
        <v>19</v>
      </c>
      <c r="D68" s="4"/>
      <c r="E68" s="4" t="s">
        <v>20</v>
      </c>
      <c r="F68" s="4" t="s">
        <v>21</v>
      </c>
      <c r="G68" s="4" t="s">
        <v>18</v>
      </c>
      <c r="H68" s="4" t="s">
        <v>19</v>
      </c>
      <c r="I68" s="4"/>
      <c r="J68" s="4" t="s">
        <v>20</v>
      </c>
      <c r="K68" s="4" t="s">
        <v>13</v>
      </c>
      <c r="L68" s="1"/>
      <c r="M68" s="1"/>
    </row>
    <row r="69" spans="1:13" ht="15.75" x14ac:dyDescent="0.25">
      <c r="A69" s="1"/>
      <c r="B69" s="5" t="s">
        <v>79</v>
      </c>
      <c r="C69" s="16">
        <f>H64</f>
        <v>655913</v>
      </c>
      <c r="D69" s="16"/>
      <c r="E69" s="5"/>
      <c r="F69" s="5"/>
      <c r="G69" s="5" t="s">
        <v>79</v>
      </c>
      <c r="H69" s="16">
        <f>L64</f>
        <v>500000</v>
      </c>
      <c r="I69" s="16"/>
      <c r="J69" s="5"/>
      <c r="K69" s="5"/>
      <c r="L69" s="1"/>
      <c r="M69" s="1"/>
    </row>
    <row r="70" spans="1:13" ht="15.75" x14ac:dyDescent="0.25">
      <c r="A70" s="1"/>
      <c r="B70" s="5" t="s">
        <v>9</v>
      </c>
      <c r="C70" s="16">
        <f>H65</f>
        <v>0</v>
      </c>
      <c r="D70" s="16"/>
      <c r="E70" s="5"/>
      <c r="F70" s="5"/>
      <c r="G70" s="5"/>
      <c r="H70" s="16"/>
      <c r="I70" s="16"/>
      <c r="J70" s="5"/>
      <c r="K70" s="5"/>
      <c r="L70" s="1"/>
      <c r="M70" s="1"/>
    </row>
    <row r="71" spans="1:13" ht="15.75" x14ac:dyDescent="0.25">
      <c r="A71" s="1"/>
      <c r="B71" s="5" t="s">
        <v>10</v>
      </c>
      <c r="C71" s="16">
        <f>J64</f>
        <v>91828</v>
      </c>
      <c r="D71" s="16"/>
      <c r="E71" s="5"/>
      <c r="F71" s="5"/>
      <c r="G71" s="5"/>
      <c r="H71" s="16"/>
      <c r="I71" s="16"/>
      <c r="J71" s="5"/>
      <c r="K71" s="5"/>
      <c r="L71" s="1"/>
      <c r="M71" s="1"/>
    </row>
    <row r="72" spans="1:13" ht="15.75" x14ac:dyDescent="0.25">
      <c r="A72" s="1"/>
      <c r="B72" s="17" t="s">
        <v>5</v>
      </c>
      <c r="C72" s="5">
        <f>D65</f>
        <v>0</v>
      </c>
      <c r="D72" s="5"/>
      <c r="E72" s="5"/>
      <c r="F72" s="5"/>
      <c r="G72" s="17"/>
      <c r="H72" s="5"/>
      <c r="I72" s="5"/>
      <c r="J72" s="5"/>
      <c r="K72" s="5"/>
      <c r="L72" s="1"/>
      <c r="M72" s="1"/>
    </row>
    <row r="73" spans="1:13" ht="15.75" x14ac:dyDescent="0.25">
      <c r="A73" s="1"/>
      <c r="B73" s="17" t="s">
        <v>6</v>
      </c>
      <c r="C73" s="5">
        <f>E65</f>
        <v>0</v>
      </c>
      <c r="D73" s="5"/>
      <c r="E73" s="5"/>
      <c r="F73" s="5"/>
      <c r="G73" s="17"/>
      <c r="H73" s="5"/>
      <c r="I73" s="5"/>
      <c r="J73" s="5"/>
      <c r="K73" s="5"/>
      <c r="L73" s="1"/>
      <c r="M73" s="1"/>
    </row>
    <row r="74" spans="1:13" ht="15.75" x14ac:dyDescent="0.25">
      <c r="A74" s="1"/>
      <c r="B74" s="17" t="s">
        <v>22</v>
      </c>
      <c r="C74" s="5">
        <f>F65</f>
        <v>0</v>
      </c>
      <c r="D74" s="5"/>
      <c r="E74" s="5"/>
      <c r="F74" s="5"/>
      <c r="G74" s="17"/>
      <c r="H74" s="5"/>
      <c r="I74" s="5"/>
      <c r="J74" s="5"/>
      <c r="K74" s="5"/>
      <c r="L74" s="1"/>
      <c r="M74" s="1"/>
    </row>
    <row r="75" spans="1:13" ht="15.75" x14ac:dyDescent="0.25">
      <c r="A75" s="1"/>
      <c r="B75" s="17" t="s">
        <v>4</v>
      </c>
      <c r="C75" s="5">
        <f>C65</f>
        <v>0</v>
      </c>
      <c r="D75" s="5"/>
      <c r="E75" s="5"/>
      <c r="F75" s="5"/>
      <c r="G75" s="17"/>
      <c r="H75" s="5"/>
      <c r="I75" s="5"/>
      <c r="J75" s="5"/>
      <c r="K75" s="5"/>
      <c r="L75" s="1"/>
      <c r="M75" s="1"/>
    </row>
    <row r="76" spans="1:13" ht="15.75" x14ac:dyDescent="0.25">
      <c r="A76" s="1"/>
      <c r="B76" s="17" t="s">
        <v>77</v>
      </c>
      <c r="C76" s="16">
        <f>'OCTOBER 20'!F85</f>
        <v>95482.70000000007</v>
      </c>
      <c r="D76" s="5"/>
      <c r="E76" s="5"/>
      <c r="F76" s="5"/>
      <c r="G76" s="17" t="s">
        <v>77</v>
      </c>
      <c r="H76" s="16">
        <f>'OCTOBER 20'!K85</f>
        <v>0.34999999997671694</v>
      </c>
      <c r="I76" s="5"/>
      <c r="J76" s="16">
        <f>SEPTEMBER!K81</f>
        <v>0.34999999997671694</v>
      </c>
      <c r="K76" s="5"/>
      <c r="L76" s="1"/>
      <c r="M76" s="1"/>
    </row>
    <row r="77" spans="1:13" ht="15.75" x14ac:dyDescent="0.25">
      <c r="A77" s="1"/>
      <c r="B77" s="17" t="s">
        <v>23</v>
      </c>
      <c r="C77" s="5">
        <v>32796</v>
      </c>
      <c r="D77" s="5"/>
      <c r="E77" s="5"/>
      <c r="F77" s="5"/>
      <c r="G77" s="17" t="s">
        <v>23</v>
      </c>
      <c r="H77" s="5">
        <v>32796</v>
      </c>
      <c r="I77" s="5"/>
      <c r="J77" s="5"/>
      <c r="K77" s="5"/>
      <c r="L77" s="1"/>
      <c r="M77" s="1"/>
    </row>
    <row r="78" spans="1:13" ht="15.75" x14ac:dyDescent="0.25">
      <c r="A78" s="1"/>
      <c r="B78" s="5" t="s">
        <v>24</v>
      </c>
      <c r="C78" s="18">
        <v>0.05</v>
      </c>
      <c r="D78" s="18"/>
      <c r="E78" s="16">
        <f>C78*C69</f>
        <v>32795.65</v>
      </c>
      <c r="F78" s="5"/>
      <c r="G78" s="5" t="s">
        <v>24</v>
      </c>
      <c r="H78" s="18">
        <v>0.05</v>
      </c>
      <c r="I78" s="18"/>
      <c r="J78" s="16">
        <f>H78*C69</f>
        <v>32795.65</v>
      </c>
      <c r="K78" s="16"/>
      <c r="L78" s="1"/>
      <c r="M78" s="1"/>
    </row>
    <row r="79" spans="1:13" ht="15.75" x14ac:dyDescent="0.25">
      <c r="A79" s="1"/>
      <c r="B79" s="19" t="s">
        <v>25</v>
      </c>
      <c r="C79" s="4" t="s">
        <v>26</v>
      </c>
      <c r="D79" s="4"/>
      <c r="E79" s="4"/>
      <c r="F79" s="4"/>
      <c r="G79" s="19" t="s">
        <v>25</v>
      </c>
      <c r="H79" s="20"/>
      <c r="I79" s="20"/>
      <c r="J79" s="4"/>
      <c r="K79" s="4"/>
      <c r="L79" s="1"/>
      <c r="M79" s="1"/>
    </row>
    <row r="80" spans="1:13" ht="15.75" x14ac:dyDescent="0.25">
      <c r="A80" s="1"/>
      <c r="B80" s="7"/>
      <c r="C80" s="4"/>
      <c r="D80" s="4"/>
      <c r="E80" s="4"/>
      <c r="F80" s="4"/>
      <c r="G80" s="7"/>
      <c r="H80" s="4"/>
      <c r="I80" s="4"/>
      <c r="J80" s="4"/>
      <c r="K80" s="4"/>
      <c r="L80" s="1"/>
      <c r="M80" s="1"/>
    </row>
    <row r="81" spans="1:13" ht="15.75" x14ac:dyDescent="0.25">
      <c r="A81" s="1"/>
      <c r="B81" s="21" t="s">
        <v>76</v>
      </c>
      <c r="C81" s="18"/>
      <c r="D81" s="18"/>
      <c r="E81" s="5">
        <f>L64</f>
        <v>500000</v>
      </c>
      <c r="F81" s="5"/>
      <c r="G81" s="21" t="s">
        <v>76</v>
      </c>
      <c r="H81" s="18"/>
      <c r="I81" s="18"/>
      <c r="J81" s="5">
        <f>L64</f>
        <v>500000</v>
      </c>
      <c r="K81" s="5"/>
      <c r="L81" s="1"/>
      <c r="M81" s="1"/>
    </row>
    <row r="82" spans="1:13" ht="15.75" x14ac:dyDescent="0.25">
      <c r="A82" s="1"/>
      <c r="B82" s="22"/>
      <c r="C82" s="5"/>
      <c r="D82" s="5"/>
      <c r="E82" s="5"/>
      <c r="F82" s="21"/>
      <c r="G82" s="22"/>
      <c r="H82" s="5"/>
      <c r="I82" s="5"/>
      <c r="J82" s="5"/>
      <c r="K82" s="5"/>
      <c r="L82" s="1"/>
      <c r="M82" s="1"/>
    </row>
    <row r="83" spans="1:13" ht="15.75" x14ac:dyDescent="0.25">
      <c r="A83" s="1"/>
      <c r="B83" s="22"/>
      <c r="C83" s="5"/>
      <c r="D83" s="5"/>
      <c r="E83" s="5"/>
      <c r="F83" s="21"/>
      <c r="G83" s="22"/>
      <c r="H83" s="5"/>
      <c r="I83" s="5"/>
      <c r="J83" s="5"/>
      <c r="K83" s="5"/>
      <c r="L83" s="1"/>
      <c r="M83" s="1"/>
    </row>
    <row r="84" spans="1:13" ht="15.75" x14ac:dyDescent="0.25">
      <c r="A84" s="1"/>
      <c r="B84" s="5"/>
      <c r="C84" s="18"/>
      <c r="D84" s="18"/>
      <c r="E84" s="5"/>
      <c r="F84" s="5"/>
      <c r="G84" s="5"/>
      <c r="H84" s="18"/>
      <c r="I84" s="18"/>
      <c r="J84" s="5"/>
      <c r="K84" s="5"/>
      <c r="L84" s="1"/>
      <c r="M84" s="1"/>
    </row>
    <row r="85" spans="1:13" ht="15.75" x14ac:dyDescent="0.25">
      <c r="A85" s="1"/>
      <c r="B85" s="24" t="s">
        <v>27</v>
      </c>
      <c r="C85" s="20">
        <f>C69+C70+C71+C72+C73+C74+C75+C77+C76</f>
        <v>876019.70000000007</v>
      </c>
      <c r="D85" s="20"/>
      <c r="E85" s="25">
        <f>SUM(E78:E84)</f>
        <v>532795.65</v>
      </c>
      <c r="F85" s="20">
        <f>C85-E85</f>
        <v>343224.05000000005</v>
      </c>
      <c r="G85" s="24" t="s">
        <v>27</v>
      </c>
      <c r="H85" s="20">
        <f>H69+H71+H76+H77</f>
        <v>532796.35</v>
      </c>
      <c r="I85" s="20"/>
      <c r="J85" s="20">
        <f>SUM(J78:J84)</f>
        <v>532795.65</v>
      </c>
      <c r="K85" s="20">
        <f>H85-J85</f>
        <v>0.69999999995343387</v>
      </c>
      <c r="L85" s="1"/>
      <c r="M85" s="1"/>
    </row>
    <row r="86" spans="1:13" ht="15.75" x14ac:dyDescent="0.25">
      <c r="A86" s="1"/>
      <c r="B86" s="1" t="s">
        <v>28</v>
      </c>
      <c r="C86" s="1"/>
      <c r="D86" s="1"/>
      <c r="E86" s="1"/>
      <c r="F86" s="1" t="s">
        <v>29</v>
      </c>
      <c r="G86" s="1"/>
      <c r="H86" s="1"/>
      <c r="I86" s="1"/>
      <c r="J86" s="23">
        <f>J85-J78</f>
        <v>500000</v>
      </c>
      <c r="K86" s="1" t="s">
        <v>30</v>
      </c>
      <c r="L86" s="1"/>
      <c r="M86" s="1"/>
    </row>
    <row r="87" spans="1:13" ht="15.75" x14ac:dyDescent="0.25">
      <c r="A87" s="1"/>
      <c r="B87" s="1" t="s">
        <v>31</v>
      </c>
      <c r="C87" s="1"/>
      <c r="D87" s="1"/>
      <c r="E87" s="1"/>
      <c r="F87" s="1" t="s">
        <v>32</v>
      </c>
      <c r="G87" s="1"/>
      <c r="H87" s="23"/>
      <c r="I87" s="1"/>
      <c r="J87" s="23"/>
      <c r="K87" s="1" t="s">
        <v>33</v>
      </c>
      <c r="L87" s="1"/>
      <c r="M87" s="1"/>
    </row>
  </sheetData>
  <pageMargins left="0" right="0" top="0" bottom="0" header="0.3" footer="0.3"/>
  <pageSetup paperSize="286" orientation="landscape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4" workbookViewId="0">
      <selection activeCell="L18" sqref="L18"/>
    </sheetView>
  </sheetViews>
  <sheetFormatPr defaultRowHeight="15" x14ac:dyDescent="0.25"/>
  <cols>
    <col min="1" max="1" width="6.7109375" customWidth="1"/>
    <col min="2" max="2" width="24.85546875" customWidth="1"/>
    <col min="3" max="3" width="11.7109375" customWidth="1"/>
    <col min="4" max="4" width="12.7109375" customWidth="1"/>
    <col min="6" max="6" width="12.28515625" customWidth="1"/>
    <col min="7" max="7" width="10.85546875" customWidth="1"/>
    <col min="9" max="9" width="17.42578125" bestFit="1" customWidth="1"/>
    <col min="11" max="11" width="11.42578125" customWidth="1"/>
  </cols>
  <sheetData>
    <row r="1" spans="1:13" ht="15.75" x14ac:dyDescent="0.25">
      <c r="A1" s="1"/>
      <c r="C1" s="1"/>
      <c r="D1" s="1"/>
      <c r="E1" s="1"/>
      <c r="F1" s="2" t="s">
        <v>35</v>
      </c>
      <c r="G1" s="2"/>
      <c r="H1" s="2"/>
      <c r="I1" s="2"/>
      <c r="J1" s="2"/>
      <c r="K1" s="2"/>
      <c r="L1" s="2"/>
      <c r="M1" s="1"/>
    </row>
    <row r="2" spans="1:13" ht="15.75" x14ac:dyDescent="0.25">
      <c r="A2" s="1"/>
      <c r="C2" s="1"/>
      <c r="D2" s="1"/>
      <c r="E2" s="1"/>
      <c r="F2" s="2" t="s">
        <v>0</v>
      </c>
      <c r="G2" s="2"/>
      <c r="H2" s="2"/>
      <c r="I2" s="2"/>
      <c r="J2" s="2"/>
      <c r="K2" s="2"/>
      <c r="L2" s="2"/>
      <c r="M2" s="1"/>
    </row>
    <row r="3" spans="1:13" ht="15.75" x14ac:dyDescent="0.25">
      <c r="A3" s="1"/>
      <c r="B3" s="1"/>
      <c r="C3" s="1"/>
      <c r="D3" s="1"/>
      <c r="E3" s="1"/>
      <c r="F3" s="2" t="s">
        <v>88</v>
      </c>
      <c r="G3" s="2"/>
      <c r="H3" s="2"/>
      <c r="I3" s="2"/>
      <c r="J3" s="2"/>
      <c r="K3" s="3"/>
      <c r="L3" s="2"/>
      <c r="M3" s="1"/>
    </row>
    <row r="4" spans="1:13" ht="15.75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93</v>
      </c>
      <c r="K4" s="4" t="s">
        <v>11</v>
      </c>
      <c r="L4" s="4" t="s">
        <v>12</v>
      </c>
      <c r="M4" s="4" t="s">
        <v>13</v>
      </c>
    </row>
    <row r="5" spans="1:13" ht="15.75" x14ac:dyDescent="0.25">
      <c r="A5" s="5" t="s">
        <v>36</v>
      </c>
      <c r="B5" s="5"/>
      <c r="C5" s="5">
        <f>NOVEMBER20!M5:M31</f>
        <v>0</v>
      </c>
      <c r="D5" s="5"/>
      <c r="E5" s="5"/>
      <c r="F5" s="5"/>
      <c r="G5" s="5"/>
      <c r="H5" s="5"/>
      <c r="I5" s="5"/>
      <c r="J5" s="5">
        <f>14%*H5</f>
        <v>0</v>
      </c>
      <c r="K5" s="5">
        <f>C5+D5+E5+F5+G5+H5+I5+J5</f>
        <v>0</v>
      </c>
      <c r="L5" s="5"/>
      <c r="M5" s="5">
        <f>K5-L5</f>
        <v>0</v>
      </c>
    </row>
    <row r="6" spans="1:13" ht="15.75" x14ac:dyDescent="0.25">
      <c r="A6" s="5" t="s">
        <v>37</v>
      </c>
      <c r="B6" s="5" t="s">
        <v>63</v>
      </c>
      <c r="C6" s="5">
        <f>NOVEMBER20!M6:M32</f>
        <v>-199.99999999999977</v>
      </c>
      <c r="D6" s="5"/>
      <c r="E6" s="5"/>
      <c r="F6" s="5"/>
      <c r="G6" s="5"/>
      <c r="H6" s="5">
        <v>10000</v>
      </c>
      <c r="I6" s="5">
        <v>600</v>
      </c>
      <c r="J6" s="5">
        <v>1600</v>
      </c>
      <c r="K6" s="5">
        <f t="shared" ref="K6:K20" si="0">C6+D6+E6+F6+G6+H6+I6+J6</f>
        <v>12000</v>
      </c>
      <c r="L6" s="5">
        <f>12000</f>
        <v>12000</v>
      </c>
      <c r="M6" s="5">
        <f>K6-L6</f>
        <v>0</v>
      </c>
    </row>
    <row r="7" spans="1:13" ht="15.75" x14ac:dyDescent="0.25">
      <c r="A7" s="5" t="s">
        <v>38</v>
      </c>
      <c r="B7" s="5"/>
      <c r="C7" s="5">
        <f>NOVEMBER20!M7:M33</f>
        <v>0</v>
      </c>
      <c r="D7" s="5"/>
      <c r="E7" s="5"/>
      <c r="F7" s="5"/>
      <c r="G7" s="5"/>
      <c r="H7" s="5"/>
      <c r="I7" s="5"/>
      <c r="J7" s="5">
        <f t="shared" ref="J7:J31" si="1">14%*H7</f>
        <v>0</v>
      </c>
      <c r="K7" s="5">
        <f t="shared" si="0"/>
        <v>0</v>
      </c>
      <c r="L7" s="5"/>
      <c r="M7" s="5">
        <f t="shared" ref="M7:M31" si="2">K7-L7</f>
        <v>0</v>
      </c>
    </row>
    <row r="8" spans="1:13" ht="15.75" x14ac:dyDescent="0.25">
      <c r="A8" s="5" t="s">
        <v>39</v>
      </c>
      <c r="B8" s="7" t="s">
        <v>84</v>
      </c>
      <c r="C8" s="7">
        <f>NOVEMBER20!M8:M34</f>
        <v>0</v>
      </c>
      <c r="D8" s="7"/>
      <c r="E8" s="7"/>
      <c r="F8" s="7"/>
      <c r="G8" s="7"/>
      <c r="H8" s="7">
        <v>10000</v>
      </c>
      <c r="I8" s="7"/>
      <c r="J8" s="7">
        <f t="shared" si="1"/>
        <v>1400.0000000000002</v>
      </c>
      <c r="K8" s="7">
        <f t="shared" si="0"/>
        <v>11400</v>
      </c>
      <c r="L8" s="6">
        <v>11400</v>
      </c>
      <c r="M8" s="5">
        <f>K8-L8</f>
        <v>0</v>
      </c>
    </row>
    <row r="9" spans="1:13" ht="15.75" x14ac:dyDescent="0.25">
      <c r="A9" s="5" t="s">
        <v>40</v>
      </c>
      <c r="B9" s="5" t="s">
        <v>64</v>
      </c>
      <c r="C9" s="5">
        <f>NOVEMBER20!M9:M35</f>
        <v>-120</v>
      </c>
      <c r="D9" s="5"/>
      <c r="E9" s="5"/>
      <c r="F9" s="5"/>
      <c r="G9" s="5"/>
      <c r="H9" s="5">
        <v>6000</v>
      </c>
      <c r="I9" s="5">
        <v>600</v>
      </c>
      <c r="J9" s="5">
        <f t="shared" si="1"/>
        <v>840.00000000000011</v>
      </c>
      <c r="K9" s="5">
        <f t="shared" si="0"/>
        <v>7320</v>
      </c>
      <c r="L9" s="5">
        <v>7440</v>
      </c>
      <c r="M9" s="5">
        <f>K9-L9</f>
        <v>-120</v>
      </c>
    </row>
    <row r="10" spans="1:13" ht="15.75" x14ac:dyDescent="0.25">
      <c r="A10" s="5" t="s">
        <v>41</v>
      </c>
      <c r="B10" s="7"/>
      <c r="C10" s="5">
        <f>NOVEMBER20!M10:M36</f>
        <v>0</v>
      </c>
      <c r="D10" s="5"/>
      <c r="E10" s="5"/>
      <c r="F10" s="5"/>
      <c r="G10" s="5"/>
      <c r="H10" s="5"/>
      <c r="I10" s="5"/>
      <c r="J10" s="5">
        <f t="shared" si="1"/>
        <v>0</v>
      </c>
      <c r="K10" s="5">
        <f t="shared" si="0"/>
        <v>0</v>
      </c>
      <c r="L10" s="5"/>
      <c r="M10" s="5">
        <f t="shared" si="2"/>
        <v>0</v>
      </c>
    </row>
    <row r="11" spans="1:13" ht="15.75" x14ac:dyDescent="0.25">
      <c r="A11" s="5" t="s">
        <v>42</v>
      </c>
      <c r="B11" s="5"/>
      <c r="C11" s="5">
        <f>NOVEMBER20!M11:M37</f>
        <v>0</v>
      </c>
      <c r="D11" s="5"/>
      <c r="E11" s="5"/>
      <c r="F11" s="5"/>
      <c r="G11" s="5"/>
      <c r="H11" s="5"/>
      <c r="I11" s="5"/>
      <c r="J11" s="5">
        <f t="shared" si="1"/>
        <v>0</v>
      </c>
      <c r="K11" s="5">
        <f t="shared" si="0"/>
        <v>0</v>
      </c>
      <c r="L11" s="5"/>
      <c r="M11" s="5">
        <f>K11-L11</f>
        <v>0</v>
      </c>
    </row>
    <row r="12" spans="1:13" ht="15.75" x14ac:dyDescent="0.25">
      <c r="A12" s="5" t="s">
        <v>43</v>
      </c>
      <c r="B12" s="6" t="s">
        <v>33</v>
      </c>
      <c r="C12" s="5">
        <f>NOVEMBER20!M12:M38</f>
        <v>0</v>
      </c>
      <c r="D12" s="5"/>
      <c r="E12" s="5"/>
      <c r="F12" s="5"/>
      <c r="G12" s="5"/>
      <c r="H12" s="5"/>
      <c r="I12" s="5"/>
      <c r="J12" s="5">
        <f t="shared" si="1"/>
        <v>0</v>
      </c>
      <c r="K12" s="5">
        <f t="shared" si="0"/>
        <v>0</v>
      </c>
      <c r="L12" s="5"/>
      <c r="M12" s="5">
        <f t="shared" si="2"/>
        <v>0</v>
      </c>
    </row>
    <row r="13" spans="1:13" ht="15.75" x14ac:dyDescent="0.25">
      <c r="A13" s="5" t="s">
        <v>44</v>
      </c>
      <c r="B13" s="8" t="s">
        <v>74</v>
      </c>
      <c r="C13" s="5">
        <f>NOVEMBER20!M13:M39</f>
        <v>0</v>
      </c>
      <c r="D13" s="5"/>
      <c r="E13" s="5"/>
      <c r="F13" s="5"/>
      <c r="G13" s="5"/>
      <c r="H13" s="5">
        <v>12000</v>
      </c>
      <c r="I13" s="5">
        <v>600</v>
      </c>
      <c r="J13" s="5">
        <f>14%*H13</f>
        <v>1680.0000000000002</v>
      </c>
      <c r="K13" s="5">
        <f t="shared" si="0"/>
        <v>14280</v>
      </c>
      <c r="L13" s="5">
        <f>14280</f>
        <v>14280</v>
      </c>
      <c r="M13" s="5">
        <f t="shared" si="2"/>
        <v>0</v>
      </c>
    </row>
    <row r="14" spans="1:13" ht="15.75" x14ac:dyDescent="0.25">
      <c r="A14" s="5" t="s">
        <v>45</v>
      </c>
      <c r="B14" s="5"/>
      <c r="C14" s="5">
        <f>NOVEMBER20!M14:M40</f>
        <v>0</v>
      </c>
      <c r="D14" s="5"/>
      <c r="E14" s="5"/>
      <c r="F14" s="5"/>
      <c r="G14" s="5"/>
      <c r="H14" s="5"/>
      <c r="I14" s="5"/>
      <c r="J14" s="5">
        <f t="shared" si="1"/>
        <v>0</v>
      </c>
      <c r="K14" s="5">
        <f t="shared" si="0"/>
        <v>0</v>
      </c>
      <c r="L14" s="5"/>
      <c r="M14" s="5">
        <f t="shared" si="2"/>
        <v>0</v>
      </c>
    </row>
    <row r="15" spans="1:13" ht="15.75" x14ac:dyDescent="0.25">
      <c r="A15" s="6" t="s">
        <v>46</v>
      </c>
      <c r="B15" s="5" t="s">
        <v>75</v>
      </c>
      <c r="C15" s="5">
        <f>NOVEMBER20!M15:M41</f>
        <v>0</v>
      </c>
      <c r="D15" s="5"/>
      <c r="E15" s="5"/>
      <c r="F15" s="5"/>
      <c r="G15" s="5"/>
      <c r="H15" s="5">
        <v>12000</v>
      </c>
      <c r="I15" s="5">
        <v>600</v>
      </c>
      <c r="J15" s="5">
        <f t="shared" si="1"/>
        <v>1680.0000000000002</v>
      </c>
      <c r="K15" s="5">
        <f t="shared" si="0"/>
        <v>14280</v>
      </c>
      <c r="L15" s="5"/>
      <c r="M15" s="5">
        <f t="shared" si="2"/>
        <v>14280</v>
      </c>
    </row>
    <row r="16" spans="1:13" ht="15.75" x14ac:dyDescent="0.25">
      <c r="A16" s="5" t="s">
        <v>47</v>
      </c>
      <c r="B16" s="5" t="s">
        <v>34</v>
      </c>
      <c r="C16" s="5">
        <f>NOVEMBER20!M16:M42</f>
        <v>28560</v>
      </c>
      <c r="D16" s="5"/>
      <c r="E16" s="5"/>
      <c r="F16" s="5"/>
      <c r="G16" s="5"/>
      <c r="H16" s="5"/>
      <c r="I16" s="5"/>
      <c r="J16" s="5">
        <f t="shared" si="1"/>
        <v>0</v>
      </c>
      <c r="K16" s="5">
        <f t="shared" si="0"/>
        <v>28560</v>
      </c>
      <c r="L16" s="5"/>
      <c r="M16" s="5">
        <f t="shared" si="2"/>
        <v>28560</v>
      </c>
    </row>
    <row r="17" spans="1:14" ht="15.75" x14ac:dyDescent="0.25">
      <c r="A17" s="5" t="s">
        <v>48</v>
      </c>
      <c r="B17" s="5"/>
      <c r="C17" s="5">
        <f>NOVEMBER20!M17:M44</f>
        <v>0</v>
      </c>
      <c r="D17" s="5"/>
      <c r="E17" s="5"/>
      <c r="F17" s="5"/>
      <c r="G17" s="5"/>
      <c r="H17" s="5"/>
      <c r="I17" s="5"/>
      <c r="J17" s="5">
        <f t="shared" si="1"/>
        <v>0</v>
      </c>
      <c r="K17" s="5">
        <f t="shared" si="0"/>
        <v>0</v>
      </c>
      <c r="L17" s="5"/>
      <c r="M17" s="5">
        <f>K17-L17</f>
        <v>0</v>
      </c>
    </row>
    <row r="18" spans="1:14" ht="15.75" x14ac:dyDescent="0.25">
      <c r="A18" s="5" t="s">
        <v>49</v>
      </c>
      <c r="B18" s="7" t="s">
        <v>85</v>
      </c>
      <c r="C18" s="7">
        <f>NOVEMBER20!M18:M45</f>
        <v>-240</v>
      </c>
      <c r="D18" s="7"/>
      <c r="E18" s="7"/>
      <c r="F18" s="7"/>
      <c r="G18" s="7"/>
      <c r="H18" s="7">
        <v>12000</v>
      </c>
      <c r="I18" s="7">
        <v>600</v>
      </c>
      <c r="J18" s="7">
        <f t="shared" si="1"/>
        <v>1680.0000000000002</v>
      </c>
      <c r="K18" s="7">
        <f t="shared" si="0"/>
        <v>14040</v>
      </c>
      <c r="L18" s="6">
        <v>13680</v>
      </c>
      <c r="M18" s="5">
        <f t="shared" si="2"/>
        <v>360</v>
      </c>
    </row>
    <row r="19" spans="1:14" ht="15.75" x14ac:dyDescent="0.25">
      <c r="A19" s="5" t="s">
        <v>50</v>
      </c>
      <c r="B19" s="9"/>
      <c r="C19" s="5">
        <f>NOVEMBER20!M19:M46</f>
        <v>0</v>
      </c>
      <c r="D19" s="5"/>
      <c r="E19" s="5"/>
      <c r="F19" s="5"/>
      <c r="G19" s="5"/>
      <c r="H19" s="5"/>
      <c r="I19" s="5"/>
      <c r="J19" s="5">
        <f t="shared" si="1"/>
        <v>0</v>
      </c>
      <c r="K19" s="5">
        <f t="shared" si="0"/>
        <v>0</v>
      </c>
      <c r="L19" s="5"/>
      <c r="M19" s="5">
        <f t="shared" si="2"/>
        <v>0</v>
      </c>
    </row>
    <row r="20" spans="1:14" ht="15.75" x14ac:dyDescent="0.25">
      <c r="A20" s="5" t="s">
        <v>51</v>
      </c>
      <c r="B20" s="5"/>
      <c r="C20" s="5">
        <f>NOVEMBER20!M20:M47</f>
        <v>0</v>
      </c>
      <c r="D20" s="5"/>
      <c r="E20" s="5"/>
      <c r="F20" s="5"/>
      <c r="G20" s="5"/>
      <c r="H20" s="5"/>
      <c r="I20" s="5"/>
      <c r="J20" s="5">
        <f t="shared" si="1"/>
        <v>0</v>
      </c>
      <c r="K20" s="5">
        <f t="shared" si="0"/>
        <v>0</v>
      </c>
      <c r="L20" s="5"/>
      <c r="M20" s="5">
        <f t="shared" si="2"/>
        <v>0</v>
      </c>
    </row>
    <row r="21" spans="1:14" ht="15.75" x14ac:dyDescent="0.25">
      <c r="A21" s="5" t="s">
        <v>52</v>
      </c>
      <c r="B21" s="5" t="s">
        <v>72</v>
      </c>
      <c r="C21" s="5">
        <f>NOVEMBER20!M21:M48</f>
        <v>-220</v>
      </c>
      <c r="D21" s="5"/>
      <c r="E21" s="5"/>
      <c r="F21" s="5"/>
      <c r="G21" s="5"/>
      <c r="H21" s="5">
        <v>12000</v>
      </c>
      <c r="I21" s="5">
        <v>600</v>
      </c>
      <c r="J21" s="5">
        <f t="shared" si="1"/>
        <v>1680.0000000000002</v>
      </c>
      <c r="K21" s="5">
        <f>C21+D21+E21+F21+G21+H21+I21+J21</f>
        <v>14060</v>
      </c>
      <c r="L21" s="5">
        <v>14500</v>
      </c>
      <c r="M21" s="5">
        <f t="shared" si="2"/>
        <v>-440</v>
      </c>
    </row>
    <row r="22" spans="1:14" ht="15.75" x14ac:dyDescent="0.25">
      <c r="A22" s="5" t="s">
        <v>53</v>
      </c>
      <c r="B22" s="5"/>
      <c r="C22" s="5">
        <f>NOVEMBER20!M22:M49</f>
        <v>0</v>
      </c>
      <c r="D22" s="5"/>
      <c r="E22" s="5"/>
      <c r="F22" s="5"/>
      <c r="G22" s="5"/>
      <c r="H22" s="5"/>
      <c r="I22" s="5"/>
      <c r="J22" s="5">
        <f t="shared" si="1"/>
        <v>0</v>
      </c>
      <c r="K22" s="5">
        <f t="shared" ref="K22:K31" si="3">C22+D22+E22+F22+G22+H22+I22+J22</f>
        <v>0</v>
      </c>
      <c r="L22" s="5"/>
      <c r="M22" s="5">
        <f t="shared" si="2"/>
        <v>0</v>
      </c>
    </row>
    <row r="23" spans="1:14" ht="15.75" x14ac:dyDescent="0.25">
      <c r="A23" s="5" t="s">
        <v>54</v>
      </c>
      <c r="B23" s="5"/>
      <c r="C23" s="5">
        <f>NOVEMBER20!M23:M50</f>
        <v>0</v>
      </c>
      <c r="D23" s="5"/>
      <c r="E23" s="5"/>
      <c r="F23" s="5"/>
      <c r="G23" s="5"/>
      <c r="H23" s="5"/>
      <c r="I23" s="5"/>
      <c r="J23" s="5">
        <f t="shared" si="1"/>
        <v>0</v>
      </c>
      <c r="K23" s="5">
        <f t="shared" si="3"/>
        <v>0</v>
      </c>
      <c r="L23" s="5"/>
      <c r="M23" s="5">
        <f t="shared" si="2"/>
        <v>0</v>
      </c>
    </row>
    <row r="24" spans="1:14" ht="15.75" x14ac:dyDescent="0.25">
      <c r="A24" s="5" t="s">
        <v>55</v>
      </c>
      <c r="B24" s="5"/>
      <c r="C24" s="5">
        <f>NOVEMBER20!M24:M51</f>
        <v>0</v>
      </c>
      <c r="D24" s="5"/>
      <c r="E24" s="5"/>
      <c r="F24" s="5"/>
      <c r="G24" s="5"/>
      <c r="H24" s="5"/>
      <c r="I24" s="5"/>
      <c r="J24" s="5">
        <f t="shared" si="1"/>
        <v>0</v>
      </c>
      <c r="K24" s="5">
        <f t="shared" si="3"/>
        <v>0</v>
      </c>
      <c r="L24" s="5"/>
      <c r="M24" s="5">
        <f t="shared" si="2"/>
        <v>0</v>
      </c>
    </row>
    <row r="25" spans="1:14" ht="15.75" x14ac:dyDescent="0.25">
      <c r="A25" s="5" t="s">
        <v>56</v>
      </c>
      <c r="B25" s="5"/>
      <c r="C25" s="5">
        <f>NOVEMBER20!M25:M52</f>
        <v>0</v>
      </c>
      <c r="D25" s="5"/>
      <c r="E25" s="5"/>
      <c r="F25" s="5"/>
      <c r="G25" s="5"/>
      <c r="H25" s="5"/>
      <c r="I25" s="5"/>
      <c r="J25" s="5">
        <f t="shared" si="1"/>
        <v>0</v>
      </c>
      <c r="K25" s="5">
        <f t="shared" si="3"/>
        <v>0</v>
      </c>
      <c r="L25" s="5"/>
      <c r="M25" s="5">
        <f>K25-L25</f>
        <v>0</v>
      </c>
    </row>
    <row r="26" spans="1:14" ht="15.75" x14ac:dyDescent="0.25">
      <c r="A26" s="5" t="s">
        <v>57</v>
      </c>
      <c r="B26" s="5"/>
      <c r="C26" s="5">
        <f>NOVEMBER20!M26:M53</f>
        <v>0</v>
      </c>
      <c r="D26" s="5"/>
      <c r="E26" s="5"/>
      <c r="F26" s="5"/>
      <c r="G26" s="5"/>
      <c r="H26" s="5"/>
      <c r="I26" s="5"/>
      <c r="J26" s="5">
        <f t="shared" si="1"/>
        <v>0</v>
      </c>
      <c r="K26" s="5">
        <f t="shared" si="3"/>
        <v>0</v>
      </c>
      <c r="L26" s="5"/>
      <c r="M26" s="5">
        <f t="shared" si="2"/>
        <v>0</v>
      </c>
    </row>
    <row r="27" spans="1:14" ht="15.75" x14ac:dyDescent="0.25">
      <c r="A27" s="5" t="s">
        <v>58</v>
      </c>
      <c r="B27" s="5" t="s">
        <v>71</v>
      </c>
      <c r="C27" s="5">
        <f>NOVEMBER20!M27:M54</f>
        <v>14280</v>
      </c>
      <c r="D27" s="5"/>
      <c r="E27" s="5"/>
      <c r="F27" s="5"/>
      <c r="G27" s="5"/>
      <c r="H27" s="5">
        <v>12000</v>
      </c>
      <c r="I27" s="5">
        <v>600</v>
      </c>
      <c r="J27" s="5">
        <f t="shared" si="1"/>
        <v>1680.0000000000002</v>
      </c>
      <c r="K27" s="5">
        <f t="shared" si="3"/>
        <v>28560</v>
      </c>
      <c r="L27" s="5">
        <v>29040</v>
      </c>
      <c r="M27" s="5">
        <f>K27-L27</f>
        <v>-480</v>
      </c>
    </row>
    <row r="28" spans="1:14" ht="15.75" x14ac:dyDescent="0.25">
      <c r="A28" s="5" t="s">
        <v>59</v>
      </c>
      <c r="B28" s="5"/>
      <c r="C28" s="5">
        <f>NOVEMBER20!M28:M55</f>
        <v>0</v>
      </c>
      <c r="D28" s="5"/>
      <c r="E28" s="5"/>
      <c r="F28" s="5"/>
      <c r="G28" s="5"/>
      <c r="H28" s="5"/>
      <c r="I28" s="5"/>
      <c r="J28" s="5">
        <f t="shared" si="1"/>
        <v>0</v>
      </c>
      <c r="K28" s="5">
        <f t="shared" si="3"/>
        <v>0</v>
      </c>
      <c r="L28" s="5"/>
      <c r="M28" s="5">
        <f>K28-L28</f>
        <v>0</v>
      </c>
    </row>
    <row r="29" spans="1:14" ht="15.75" x14ac:dyDescent="0.25">
      <c r="A29" s="5" t="s">
        <v>60</v>
      </c>
      <c r="B29" s="5" t="s">
        <v>65</v>
      </c>
      <c r="C29" s="5">
        <f>NOVEMBER20!M29:M56</f>
        <v>0</v>
      </c>
      <c r="D29" s="5"/>
      <c r="E29" s="5"/>
      <c r="F29" s="5"/>
      <c r="G29" s="5"/>
      <c r="H29" s="5">
        <v>12000</v>
      </c>
      <c r="I29" s="5">
        <v>600</v>
      </c>
      <c r="J29" s="5">
        <f t="shared" si="1"/>
        <v>1680.0000000000002</v>
      </c>
      <c r="K29" s="5">
        <f t="shared" si="3"/>
        <v>14280</v>
      </c>
      <c r="L29" s="5">
        <f>14520</f>
        <v>14520</v>
      </c>
      <c r="M29" s="5">
        <f t="shared" si="2"/>
        <v>-240</v>
      </c>
      <c r="N29" t="s">
        <v>87</v>
      </c>
    </row>
    <row r="30" spans="1:14" ht="15.75" x14ac:dyDescent="0.25">
      <c r="A30" s="5" t="s">
        <v>61</v>
      </c>
      <c r="B30" s="6"/>
      <c r="C30" s="5">
        <f>NOVEMBER20!M30:M57</f>
        <v>0</v>
      </c>
      <c r="D30" s="5"/>
      <c r="E30" s="5"/>
      <c r="F30" s="5"/>
      <c r="G30" s="5"/>
      <c r="H30" s="5"/>
      <c r="I30" s="5"/>
      <c r="J30" s="5">
        <f t="shared" si="1"/>
        <v>0</v>
      </c>
      <c r="K30" s="5">
        <f t="shared" si="3"/>
        <v>0</v>
      </c>
      <c r="L30" s="5"/>
      <c r="M30" s="5">
        <f t="shared" si="2"/>
        <v>0</v>
      </c>
    </row>
    <row r="31" spans="1:14" ht="15.75" x14ac:dyDescent="0.25">
      <c r="A31" s="5" t="s">
        <v>62</v>
      </c>
      <c r="B31" s="6"/>
      <c r="C31" s="5">
        <f>NOVEMBER20!M31:M58</f>
        <v>0</v>
      </c>
      <c r="D31" s="5"/>
      <c r="E31" s="5"/>
      <c r="F31" s="5"/>
      <c r="G31" s="5"/>
      <c r="H31" s="5"/>
      <c r="I31" s="5"/>
      <c r="J31" s="5">
        <f t="shared" si="1"/>
        <v>0</v>
      </c>
      <c r="K31" s="5">
        <f t="shared" si="3"/>
        <v>0</v>
      </c>
      <c r="L31" s="5"/>
      <c r="M31" s="5">
        <f t="shared" si="2"/>
        <v>0</v>
      </c>
    </row>
    <row r="32" spans="1:14" ht="15.75" x14ac:dyDescent="0.25">
      <c r="A32" s="5"/>
      <c r="B32" s="4" t="s">
        <v>14</v>
      </c>
      <c r="C32" s="5">
        <f>SUM(C5:C31)</f>
        <v>42060</v>
      </c>
      <c r="D32" s="5">
        <f t="shared" ref="D32:M32" si="4">SUM(D5:D31)</f>
        <v>0</v>
      </c>
      <c r="E32" s="5">
        <f t="shared" si="4"/>
        <v>0</v>
      </c>
      <c r="F32" s="4">
        <f t="shared" si="4"/>
        <v>0</v>
      </c>
      <c r="G32" s="4">
        <f t="shared" si="4"/>
        <v>0</v>
      </c>
      <c r="H32" s="4">
        <f>SUM(H5:H31)</f>
        <v>98000</v>
      </c>
      <c r="I32" s="4">
        <f t="shared" si="4"/>
        <v>4800</v>
      </c>
      <c r="J32" s="5">
        <f>SUM(J5:J31)</f>
        <v>13920</v>
      </c>
      <c r="K32" s="5">
        <f>SUM(K5:K31)</f>
        <v>158780</v>
      </c>
      <c r="L32" s="4">
        <f>SUM(L5:L31)</f>
        <v>116860</v>
      </c>
      <c r="M32" s="5">
        <f t="shared" si="4"/>
        <v>41920</v>
      </c>
    </row>
    <row r="33" spans="1:15" ht="15.75" x14ac:dyDescent="0.25">
      <c r="A33" s="1"/>
      <c r="B33" s="1"/>
      <c r="C33" s="5">
        <f>SEPTEMBER!M33:M60</f>
        <v>0</v>
      </c>
      <c r="D33" s="10"/>
      <c r="E33" s="10"/>
      <c r="F33" s="11" t="s">
        <v>15</v>
      </c>
      <c r="G33" s="11"/>
      <c r="H33" s="12"/>
      <c r="I33" s="12"/>
      <c r="J33" s="12"/>
      <c r="K33" s="13"/>
      <c r="L33" s="14"/>
      <c r="M33" s="13"/>
    </row>
    <row r="34" spans="1:15" ht="15.75" x14ac:dyDescent="0.25">
      <c r="A34" s="1"/>
      <c r="B34" s="2" t="s">
        <v>16</v>
      </c>
      <c r="C34" s="2"/>
      <c r="D34" s="2"/>
      <c r="E34" s="2"/>
      <c r="F34" s="2"/>
      <c r="G34" s="2"/>
      <c r="H34" s="15"/>
      <c r="I34" s="12"/>
      <c r="J34" s="12"/>
      <c r="K34" s="2" t="s">
        <v>17</v>
      </c>
      <c r="L34" s="1"/>
      <c r="M34" s="1"/>
    </row>
    <row r="35" spans="1:15" ht="15.75" x14ac:dyDescent="0.25">
      <c r="A35" s="1"/>
      <c r="B35" s="4" t="s">
        <v>18</v>
      </c>
      <c r="C35" s="4" t="s">
        <v>19</v>
      </c>
      <c r="D35" s="4"/>
      <c r="E35" s="4" t="s">
        <v>20</v>
      </c>
      <c r="F35" s="4" t="s">
        <v>21</v>
      </c>
      <c r="G35" s="4" t="s">
        <v>18</v>
      </c>
      <c r="H35" s="4" t="s">
        <v>19</v>
      </c>
      <c r="I35" s="4"/>
      <c r="J35" s="4"/>
      <c r="K35" s="4" t="s">
        <v>20</v>
      </c>
      <c r="L35" s="4" t="s">
        <v>13</v>
      </c>
      <c r="M35" s="1"/>
    </row>
    <row r="36" spans="1:15" ht="15.75" x14ac:dyDescent="0.25">
      <c r="A36" s="1"/>
      <c r="B36" s="5" t="s">
        <v>89</v>
      </c>
      <c r="C36" s="16">
        <f>H32</f>
        <v>98000</v>
      </c>
      <c r="D36" s="16"/>
      <c r="E36" s="5"/>
      <c r="F36" s="5"/>
      <c r="G36" s="5" t="s">
        <v>89</v>
      </c>
      <c r="H36" s="16">
        <f>L32</f>
        <v>116860</v>
      </c>
      <c r="I36" s="16"/>
      <c r="J36" s="16"/>
      <c r="K36" s="5"/>
      <c r="L36" s="5"/>
      <c r="M36" s="1"/>
    </row>
    <row r="37" spans="1:15" ht="15.75" x14ac:dyDescent="0.25">
      <c r="A37" s="1"/>
      <c r="B37" s="5" t="s">
        <v>9</v>
      </c>
      <c r="C37" s="16">
        <f>I32</f>
        <v>4800</v>
      </c>
      <c r="D37" s="16"/>
      <c r="E37" s="5"/>
      <c r="F37" s="5"/>
      <c r="G37" s="5"/>
      <c r="H37" s="16"/>
      <c r="I37" s="16"/>
      <c r="J37" s="16"/>
      <c r="K37" s="5"/>
      <c r="L37" s="5"/>
      <c r="M37" s="1"/>
    </row>
    <row r="38" spans="1:15" ht="15.75" x14ac:dyDescent="0.25">
      <c r="A38" s="1"/>
      <c r="B38" s="5" t="s">
        <v>10</v>
      </c>
      <c r="C38" s="16">
        <f>J32</f>
        <v>13920</v>
      </c>
      <c r="D38" s="16"/>
      <c r="E38" s="5"/>
      <c r="F38" s="5"/>
      <c r="G38" s="5" t="s">
        <v>77</v>
      </c>
      <c r="H38" s="16">
        <f>NOVEMBER20!L50</f>
        <v>0</v>
      </c>
      <c r="I38" s="16"/>
      <c r="J38" s="16"/>
      <c r="K38" s="5"/>
      <c r="L38" s="5"/>
      <c r="M38" s="1"/>
    </row>
    <row r="39" spans="1:15" ht="15.75" x14ac:dyDescent="0.25">
      <c r="A39" s="1"/>
      <c r="B39" s="17" t="s">
        <v>5</v>
      </c>
      <c r="C39" s="5">
        <f>E32</f>
        <v>0</v>
      </c>
      <c r="D39" s="5"/>
      <c r="E39" s="5"/>
      <c r="F39" s="5"/>
      <c r="G39" s="17"/>
      <c r="H39" s="5"/>
      <c r="I39" s="5"/>
      <c r="J39" s="5"/>
      <c r="K39" s="5"/>
      <c r="L39" s="5"/>
      <c r="M39" s="1"/>
    </row>
    <row r="40" spans="1:15" ht="15.75" x14ac:dyDescent="0.25">
      <c r="A40" s="1"/>
      <c r="B40" s="17" t="s">
        <v>6</v>
      </c>
      <c r="C40" s="5">
        <f>F32</f>
        <v>0</v>
      </c>
      <c r="D40" s="5"/>
      <c r="E40" s="5"/>
      <c r="F40" s="5"/>
      <c r="G40" s="17"/>
      <c r="H40" s="5"/>
      <c r="I40" s="5"/>
      <c r="J40" s="5"/>
      <c r="K40" s="5"/>
      <c r="L40" s="5"/>
      <c r="M40" s="1"/>
    </row>
    <row r="41" spans="1:15" ht="15.75" x14ac:dyDescent="0.25">
      <c r="A41" s="1"/>
      <c r="B41" s="17" t="s">
        <v>22</v>
      </c>
      <c r="C41" s="5">
        <f>G32</f>
        <v>0</v>
      </c>
      <c r="D41" s="5"/>
      <c r="E41" s="5"/>
      <c r="F41" s="5"/>
      <c r="G41" s="17"/>
      <c r="H41" s="5"/>
      <c r="I41" s="5"/>
      <c r="J41" s="5"/>
      <c r="K41" s="5"/>
      <c r="L41" s="5"/>
      <c r="M41" s="1"/>
    </row>
    <row r="42" spans="1:15" ht="15.75" x14ac:dyDescent="0.25">
      <c r="A42" s="1"/>
      <c r="B42" s="17" t="s">
        <v>4</v>
      </c>
      <c r="C42" s="5">
        <f>D32</f>
        <v>0</v>
      </c>
      <c r="D42" s="5"/>
      <c r="E42" s="5"/>
      <c r="F42" s="5"/>
      <c r="G42" s="17"/>
      <c r="H42" s="5"/>
      <c r="I42" s="5"/>
      <c r="J42" s="5"/>
      <c r="K42" s="5"/>
      <c r="L42" s="5"/>
      <c r="M42" s="1"/>
    </row>
    <row r="43" spans="1:15" ht="15.75" x14ac:dyDescent="0.25">
      <c r="A43" s="1"/>
      <c r="B43" s="17" t="s">
        <v>77</v>
      </c>
      <c r="C43" s="16">
        <f>NOVEMBER20!F50</f>
        <v>42060</v>
      </c>
      <c r="D43" s="5"/>
      <c r="E43" s="5"/>
      <c r="F43" s="5"/>
      <c r="G43" s="17"/>
      <c r="H43" s="5"/>
      <c r="I43" s="5"/>
      <c r="J43" s="5"/>
      <c r="K43" s="5"/>
      <c r="L43" s="5"/>
      <c r="M43" s="1"/>
    </row>
    <row r="44" spans="1:15" ht="15.75" x14ac:dyDescent="0.25">
      <c r="A44" s="1"/>
      <c r="B44" s="17" t="s">
        <v>23</v>
      </c>
      <c r="C44" s="5">
        <v>4900</v>
      </c>
      <c r="D44" s="5"/>
      <c r="E44" s="5"/>
      <c r="F44" s="5"/>
      <c r="G44" s="17" t="s">
        <v>23</v>
      </c>
      <c r="H44" s="5">
        <v>4900</v>
      </c>
      <c r="I44" s="5"/>
      <c r="J44" s="5"/>
      <c r="K44" s="5"/>
      <c r="L44" s="5"/>
      <c r="M44" s="1"/>
    </row>
    <row r="45" spans="1:15" ht="15.75" x14ac:dyDescent="0.25">
      <c r="A45" s="1"/>
      <c r="B45" s="5" t="s">
        <v>24</v>
      </c>
      <c r="C45" s="18">
        <v>0.05</v>
      </c>
      <c r="D45" s="18"/>
      <c r="E45" s="16">
        <f>C45*C36</f>
        <v>4900</v>
      </c>
      <c r="F45" s="5"/>
      <c r="G45" s="5" t="s">
        <v>24</v>
      </c>
      <c r="H45" s="18">
        <v>0.05</v>
      </c>
      <c r="I45" s="18"/>
      <c r="J45" s="18"/>
      <c r="K45" s="16">
        <f>H45*C36</f>
        <v>4900</v>
      </c>
      <c r="L45" s="16"/>
      <c r="M45" s="1"/>
      <c r="O45" s="26"/>
    </row>
    <row r="46" spans="1:15" ht="15.75" x14ac:dyDescent="0.25">
      <c r="A46" s="1"/>
      <c r="B46" s="19" t="s">
        <v>25</v>
      </c>
      <c r="C46" s="4" t="s">
        <v>26</v>
      </c>
      <c r="D46" s="4"/>
      <c r="E46" s="4"/>
      <c r="F46" s="4"/>
      <c r="G46" s="19" t="s">
        <v>25</v>
      </c>
      <c r="H46" s="20"/>
      <c r="I46" s="20"/>
      <c r="J46" s="20"/>
      <c r="K46" s="4"/>
      <c r="L46" s="4"/>
      <c r="M46" s="1"/>
    </row>
    <row r="47" spans="1:15" ht="15.75" x14ac:dyDescent="0.25">
      <c r="A47" s="1"/>
      <c r="B47" s="7" t="s">
        <v>76</v>
      </c>
      <c r="C47" s="18"/>
      <c r="D47" s="18"/>
      <c r="E47" s="5">
        <f>L32</f>
        <v>116860</v>
      </c>
      <c r="F47" s="5"/>
      <c r="G47" s="7" t="s">
        <v>76</v>
      </c>
      <c r="H47" s="18"/>
      <c r="I47" s="18"/>
      <c r="J47" s="5"/>
      <c r="K47" s="5">
        <f>L32</f>
        <v>116860</v>
      </c>
      <c r="L47" s="5"/>
      <c r="M47" s="1"/>
    </row>
    <row r="48" spans="1:15" ht="15.75" x14ac:dyDescent="0.25">
      <c r="A48" s="1"/>
      <c r="B48" s="22"/>
      <c r="C48" s="5"/>
      <c r="D48" s="5"/>
      <c r="E48" s="5"/>
      <c r="F48" s="21"/>
      <c r="G48" s="22"/>
      <c r="H48" s="5"/>
      <c r="I48" s="5"/>
      <c r="J48" s="5"/>
      <c r="K48" s="5"/>
      <c r="L48" s="5"/>
      <c r="M48" s="1"/>
    </row>
    <row r="49" spans="1:13" ht="15.75" x14ac:dyDescent="0.25">
      <c r="A49" s="1"/>
      <c r="B49" s="5"/>
      <c r="C49" s="18"/>
      <c r="D49" s="18"/>
      <c r="E49" s="5"/>
      <c r="F49" s="5"/>
      <c r="G49" s="5"/>
      <c r="H49" s="18"/>
      <c r="I49" s="18"/>
      <c r="J49" s="18"/>
      <c r="K49" s="5"/>
      <c r="L49" s="5"/>
      <c r="M49" s="1"/>
    </row>
    <row r="50" spans="1:13" ht="15.75" x14ac:dyDescent="0.25">
      <c r="A50" s="1"/>
      <c r="B50" s="24" t="s">
        <v>27</v>
      </c>
      <c r="C50" s="20">
        <f>C36+C37+C38+C39+C40+C41+C42+C44+C43</f>
        <v>163680</v>
      </c>
      <c r="D50" s="20"/>
      <c r="E50" s="25">
        <f>SUM(E45:E49)</f>
        <v>121760</v>
      </c>
      <c r="F50" s="20">
        <f>C50-E50</f>
        <v>41920</v>
      </c>
      <c r="G50" s="24" t="s">
        <v>27</v>
      </c>
      <c r="H50" s="20">
        <f>H36+H38+H44</f>
        <v>121760</v>
      </c>
      <c r="I50" s="20"/>
      <c r="J50" s="20"/>
      <c r="K50" s="20">
        <f>SUM(K45:K49)</f>
        <v>121760</v>
      </c>
      <c r="L50" s="20">
        <f>H50-K50</f>
        <v>0</v>
      </c>
      <c r="M50" s="1"/>
    </row>
    <row r="51" spans="1:13" ht="15.75" x14ac:dyDescent="0.25">
      <c r="A51" s="1"/>
      <c r="B51" s="1" t="s">
        <v>28</v>
      </c>
      <c r="C51" s="1"/>
      <c r="D51" s="1"/>
      <c r="E51" s="1"/>
      <c r="F51" s="1" t="s">
        <v>29</v>
      </c>
      <c r="G51" s="1"/>
      <c r="H51" s="1"/>
      <c r="I51" s="1"/>
      <c r="J51" s="1"/>
      <c r="K51" s="23">
        <f>K50-K45</f>
        <v>116860</v>
      </c>
      <c r="L51" s="1" t="s">
        <v>30</v>
      </c>
      <c r="M51" s="1"/>
    </row>
    <row r="52" spans="1:13" ht="15.75" x14ac:dyDescent="0.25">
      <c r="A52" s="1"/>
      <c r="B52" s="1" t="s">
        <v>31</v>
      </c>
      <c r="C52" s="1"/>
      <c r="D52" s="1"/>
      <c r="E52" s="1"/>
      <c r="F52" s="1" t="s">
        <v>32</v>
      </c>
      <c r="G52" s="1"/>
      <c r="H52" s="23"/>
      <c r="I52" s="1"/>
      <c r="J52" s="1"/>
      <c r="K52" s="23"/>
      <c r="L52" s="1" t="s">
        <v>33</v>
      </c>
      <c r="M52" s="1"/>
    </row>
    <row r="53" spans="1:13" ht="15.75" x14ac:dyDescent="0.25">
      <c r="A53" s="1"/>
      <c r="B53" s="1"/>
      <c r="C53" s="1"/>
      <c r="D53" s="23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>
        <v>0</v>
      </c>
      <c r="L54" s="1"/>
      <c r="M54" s="1"/>
    </row>
    <row r="55" spans="1:13" ht="15.75" x14ac:dyDescent="0.25">
      <c r="A55" s="1"/>
      <c r="B55" s="1"/>
      <c r="C55" s="1"/>
      <c r="D55" s="1"/>
      <c r="E55" s="1"/>
      <c r="F55" s="2" t="s">
        <v>67</v>
      </c>
      <c r="G55" s="2"/>
      <c r="H55" s="2"/>
      <c r="I55" s="2"/>
      <c r="J55" s="2"/>
      <c r="K55" s="2"/>
      <c r="L55" s="2"/>
      <c r="M55" s="2"/>
    </row>
    <row r="56" spans="1:13" ht="15.75" x14ac:dyDescent="0.25">
      <c r="A56" s="1"/>
      <c r="B56" s="1"/>
      <c r="C56" s="1"/>
      <c r="D56" s="1"/>
      <c r="E56" s="1"/>
      <c r="F56" s="2" t="s">
        <v>0</v>
      </c>
      <c r="G56" s="2"/>
      <c r="H56" s="2"/>
      <c r="I56" s="2"/>
      <c r="J56" s="2"/>
      <c r="K56" s="2"/>
      <c r="L56" s="2"/>
      <c r="M56" s="1"/>
    </row>
    <row r="57" spans="1:13" ht="15.75" x14ac:dyDescent="0.25">
      <c r="A57" s="1"/>
      <c r="B57" s="1"/>
      <c r="C57" s="1"/>
      <c r="D57" s="1"/>
      <c r="E57" s="1"/>
      <c r="F57" s="2" t="s">
        <v>88</v>
      </c>
      <c r="G57" s="2"/>
      <c r="H57" s="2"/>
      <c r="I57" s="2"/>
      <c r="J57" s="2"/>
      <c r="K57" s="3"/>
      <c r="L57" s="2"/>
      <c r="M57" s="1"/>
    </row>
    <row r="58" spans="1:13" ht="15.75" x14ac:dyDescent="0.25">
      <c r="A58" s="4" t="s">
        <v>1</v>
      </c>
      <c r="B58" s="4" t="s">
        <v>2</v>
      </c>
      <c r="C58" s="4" t="s">
        <v>3</v>
      </c>
      <c r="D58" s="4" t="s">
        <v>4</v>
      </c>
      <c r="E58" s="4" t="s">
        <v>5</v>
      </c>
      <c r="F58" s="4" t="s">
        <v>6</v>
      </c>
      <c r="G58" s="4" t="s">
        <v>7</v>
      </c>
      <c r="H58" s="4" t="s">
        <v>8</v>
      </c>
      <c r="I58" s="4" t="s">
        <v>9</v>
      </c>
      <c r="J58" s="4" t="s">
        <v>66</v>
      </c>
      <c r="K58" s="4" t="s">
        <v>11</v>
      </c>
      <c r="L58" s="4" t="s">
        <v>12</v>
      </c>
      <c r="M58" s="4" t="s">
        <v>13</v>
      </c>
    </row>
    <row r="59" spans="1:13" ht="15.75" x14ac:dyDescent="0.25">
      <c r="A59" s="5"/>
      <c r="B59" s="5" t="s">
        <v>70</v>
      </c>
      <c r="C59" s="5">
        <f>NOVEMBER20!M59:M63</f>
        <v>343223</v>
      </c>
      <c r="D59" s="5"/>
      <c r="E59" s="5"/>
      <c r="F59" s="5"/>
      <c r="G59" s="5"/>
      <c r="H59" s="5">
        <v>655913</v>
      </c>
      <c r="I59" s="5"/>
      <c r="J59" s="5">
        <v>91828</v>
      </c>
      <c r="K59" s="5">
        <f>C59+D59+E59+F59+G59+H59+I59+J59</f>
        <v>1090964</v>
      </c>
      <c r="L59" s="5">
        <v>400000</v>
      </c>
      <c r="M59" s="5">
        <f>K59-L59</f>
        <v>690964</v>
      </c>
    </row>
    <row r="60" spans="1:13" ht="15.75" x14ac:dyDescent="0.25">
      <c r="A60" s="5"/>
      <c r="B60" s="5"/>
      <c r="C60" s="5">
        <f>NOVEMBER20!M60:M64</f>
        <v>0</v>
      </c>
      <c r="D60" s="5"/>
      <c r="E60" s="5"/>
      <c r="F60" s="5"/>
      <c r="G60" s="5"/>
      <c r="H60" s="5"/>
      <c r="I60" s="5"/>
      <c r="J60" s="5">
        <f>14%*H60</f>
        <v>0</v>
      </c>
      <c r="K60" s="5">
        <f>C60+D60+E60+F60+G60+H60+I60+J60</f>
        <v>0</v>
      </c>
      <c r="L60" s="5"/>
      <c r="M60" s="5"/>
    </row>
    <row r="61" spans="1:13" ht="15.75" x14ac:dyDescent="0.25">
      <c r="A61" s="5"/>
      <c r="B61" s="5"/>
      <c r="C61" s="5">
        <f>NOVEMBER20!M61:M65</f>
        <v>0</v>
      </c>
      <c r="D61" s="5"/>
      <c r="E61" s="5"/>
      <c r="F61" s="5"/>
      <c r="G61" s="5"/>
      <c r="H61" s="5"/>
      <c r="I61" s="5"/>
      <c r="J61" s="5">
        <f>14%*H61</f>
        <v>0</v>
      </c>
      <c r="K61" s="5">
        <f>C61+D61+E61+F61+G61+H61+I61+J61</f>
        <v>0</v>
      </c>
      <c r="L61" s="5"/>
      <c r="M61" s="5">
        <f>K61-L61</f>
        <v>0</v>
      </c>
    </row>
    <row r="62" spans="1:13" ht="15.75" x14ac:dyDescent="0.25">
      <c r="A62" s="5"/>
      <c r="B62" s="5"/>
      <c r="C62" s="5">
        <f>NOVEMBER20!M62:M66</f>
        <v>0</v>
      </c>
      <c r="D62" s="5"/>
      <c r="E62" s="5"/>
      <c r="F62" s="5"/>
      <c r="G62" s="5"/>
      <c r="H62" s="5"/>
      <c r="I62" s="5"/>
      <c r="J62" s="5">
        <f>14%*H62</f>
        <v>0</v>
      </c>
      <c r="K62" s="5">
        <f>C62+D62+E62+F62+G62+H62+I62+J62</f>
        <v>0</v>
      </c>
      <c r="L62" s="5"/>
      <c r="M62" s="5">
        <f>K62-L62</f>
        <v>0</v>
      </c>
    </row>
    <row r="63" spans="1:13" ht="15.75" x14ac:dyDescent="0.25">
      <c r="A63" s="5"/>
      <c r="B63" s="5"/>
      <c r="C63" s="5">
        <f>NOVEMBER20!M63:M67</f>
        <v>0</v>
      </c>
      <c r="D63" s="5"/>
      <c r="E63" s="5"/>
      <c r="F63" s="5"/>
      <c r="G63" s="5"/>
      <c r="H63" s="5"/>
      <c r="I63" s="5"/>
      <c r="J63" s="5">
        <f>14%*H63</f>
        <v>0</v>
      </c>
      <c r="K63" s="5">
        <f>C63+D63+E63+F63+G63+H63+I63+J63</f>
        <v>0</v>
      </c>
      <c r="L63" s="5"/>
      <c r="M63" s="5">
        <f>K63-L63</f>
        <v>0</v>
      </c>
    </row>
    <row r="64" spans="1:13" ht="15.75" x14ac:dyDescent="0.25">
      <c r="A64" s="5" t="s">
        <v>14</v>
      </c>
      <c r="B64" s="7"/>
      <c r="C64" s="5">
        <f>SUM(C59:C63)</f>
        <v>343223</v>
      </c>
      <c r="D64" s="5"/>
      <c r="E64" s="5"/>
      <c r="F64" s="5"/>
      <c r="G64" s="5"/>
      <c r="H64" s="5">
        <f>SUM(H59:H63)</f>
        <v>655913</v>
      </c>
      <c r="I64" s="5"/>
      <c r="J64" s="5">
        <f>SUM(J59:J63)</f>
        <v>91828</v>
      </c>
      <c r="K64" s="5">
        <f>SUM(K59:K63)</f>
        <v>1090964</v>
      </c>
      <c r="L64" s="5">
        <f>SUM(L59:L63)</f>
        <v>400000</v>
      </c>
      <c r="M64" s="5">
        <f>SUM(M59:M63)</f>
        <v>690964</v>
      </c>
    </row>
    <row r="65" spans="1:13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 x14ac:dyDescent="0.25">
      <c r="A67" s="1"/>
      <c r="B67" s="2" t="s">
        <v>16</v>
      </c>
      <c r="C67" s="2"/>
      <c r="D67" s="2"/>
      <c r="E67" s="2"/>
      <c r="F67" s="2"/>
      <c r="G67" s="2"/>
      <c r="H67" s="15"/>
      <c r="I67" s="12"/>
      <c r="J67" s="2" t="s">
        <v>17</v>
      </c>
      <c r="K67" s="1"/>
      <c r="L67" s="1"/>
      <c r="M67" s="1"/>
    </row>
    <row r="68" spans="1:13" ht="15.75" x14ac:dyDescent="0.25">
      <c r="A68" s="1"/>
      <c r="B68" s="4" t="s">
        <v>18</v>
      </c>
      <c r="C68" s="4" t="s">
        <v>19</v>
      </c>
      <c r="D68" s="4"/>
      <c r="E68" s="4" t="s">
        <v>20</v>
      </c>
      <c r="F68" s="4" t="s">
        <v>21</v>
      </c>
      <c r="G68" s="4" t="s">
        <v>18</v>
      </c>
      <c r="H68" s="4" t="s">
        <v>19</v>
      </c>
      <c r="I68" s="4"/>
      <c r="J68" s="4" t="s">
        <v>20</v>
      </c>
      <c r="K68" s="4" t="s">
        <v>13</v>
      </c>
      <c r="L68" s="1"/>
      <c r="M68" s="1"/>
    </row>
    <row r="69" spans="1:13" ht="15.75" x14ac:dyDescent="0.25">
      <c r="A69" s="1"/>
      <c r="B69" s="5" t="s">
        <v>89</v>
      </c>
      <c r="C69" s="16">
        <f>H64</f>
        <v>655913</v>
      </c>
      <c r="D69" s="16"/>
      <c r="E69" s="5"/>
      <c r="F69" s="5"/>
      <c r="G69" s="5" t="s">
        <v>89</v>
      </c>
      <c r="H69" s="16">
        <f>L64</f>
        <v>400000</v>
      </c>
      <c r="I69" s="16"/>
      <c r="J69" s="5"/>
      <c r="K69" s="5"/>
      <c r="L69" s="1"/>
      <c r="M69" s="1"/>
    </row>
    <row r="70" spans="1:13" ht="15.75" x14ac:dyDescent="0.25">
      <c r="A70" s="1"/>
      <c r="B70" s="5" t="s">
        <v>9</v>
      </c>
      <c r="C70" s="16">
        <f>H65</f>
        <v>0</v>
      </c>
      <c r="D70" s="16"/>
      <c r="E70" s="5"/>
      <c r="F70" s="5"/>
      <c r="G70" s="17" t="s">
        <v>77</v>
      </c>
      <c r="H70" s="16">
        <f>NOVEMBER20!K85</f>
        <v>0.69999999995343387</v>
      </c>
      <c r="I70" s="16"/>
      <c r="J70" s="5"/>
      <c r="K70" s="5"/>
      <c r="L70" s="1"/>
      <c r="M70" s="1">
        <f>C59+H59+J59</f>
        <v>1090964</v>
      </c>
    </row>
    <row r="71" spans="1:13" ht="15.75" x14ac:dyDescent="0.25">
      <c r="A71" s="1"/>
      <c r="B71" s="5" t="s">
        <v>10</v>
      </c>
      <c r="C71" s="16">
        <f>J64</f>
        <v>91828</v>
      </c>
      <c r="D71" s="16"/>
      <c r="E71" s="5"/>
      <c r="F71" s="5"/>
      <c r="G71" s="5"/>
      <c r="H71" s="16"/>
      <c r="I71" s="16"/>
      <c r="J71" s="5"/>
      <c r="K71" s="5"/>
      <c r="L71" s="1"/>
      <c r="M71" s="1"/>
    </row>
    <row r="72" spans="1:13" ht="15.75" x14ac:dyDescent="0.25">
      <c r="A72" s="1"/>
      <c r="B72" s="17" t="s">
        <v>5</v>
      </c>
      <c r="C72" s="5">
        <f>D65</f>
        <v>0</v>
      </c>
      <c r="D72" s="5"/>
      <c r="E72" s="5"/>
      <c r="F72" s="5"/>
      <c r="G72" s="17"/>
      <c r="H72" s="5"/>
      <c r="I72" s="5"/>
      <c r="J72" s="5"/>
      <c r="K72" s="5"/>
      <c r="L72" s="1"/>
      <c r="M72" s="1"/>
    </row>
    <row r="73" spans="1:13" ht="15.75" x14ac:dyDescent="0.25">
      <c r="A73" s="1"/>
      <c r="B73" s="17" t="s">
        <v>6</v>
      </c>
      <c r="C73" s="5">
        <f>E65</f>
        <v>0</v>
      </c>
      <c r="D73" s="5"/>
      <c r="E73" s="5"/>
      <c r="F73" s="5"/>
      <c r="G73" s="17"/>
      <c r="H73" s="5"/>
      <c r="I73" s="5"/>
      <c r="J73" s="5"/>
      <c r="K73" s="5"/>
      <c r="L73" s="1"/>
      <c r="M73" s="1"/>
    </row>
    <row r="74" spans="1:13" ht="15.75" x14ac:dyDescent="0.25">
      <c r="A74" s="1"/>
      <c r="B74" s="17" t="s">
        <v>22</v>
      </c>
      <c r="C74" s="5">
        <f>F65</f>
        <v>0</v>
      </c>
      <c r="D74" s="5"/>
      <c r="E74" s="5"/>
      <c r="F74" s="5"/>
      <c r="G74" s="17"/>
      <c r="H74" s="5"/>
      <c r="I74" s="5"/>
      <c r="J74" s="5"/>
      <c r="K74" s="5"/>
      <c r="L74" s="1"/>
      <c r="M74" s="1"/>
    </row>
    <row r="75" spans="1:13" ht="15.75" x14ac:dyDescent="0.25">
      <c r="A75" s="1"/>
      <c r="B75" s="17" t="s">
        <v>4</v>
      </c>
      <c r="C75" s="5">
        <f>C65</f>
        <v>0</v>
      </c>
      <c r="D75" s="5"/>
      <c r="E75" s="5"/>
      <c r="F75" s="5"/>
      <c r="G75" s="17"/>
      <c r="H75" s="5"/>
      <c r="I75" s="5"/>
      <c r="J75" s="5"/>
      <c r="K75" s="5"/>
      <c r="L75" s="1"/>
      <c r="M75" s="1"/>
    </row>
    <row r="76" spans="1:13" ht="15.75" x14ac:dyDescent="0.25">
      <c r="A76" s="1"/>
      <c r="B76" s="17" t="s">
        <v>77</v>
      </c>
      <c r="C76" s="16">
        <f>NOVEMBER20!F85</f>
        <v>343224.05000000005</v>
      </c>
      <c r="D76" s="5"/>
      <c r="E76" s="5"/>
      <c r="F76" s="5"/>
      <c r="G76" s="17"/>
      <c r="H76" s="16"/>
      <c r="I76" s="5"/>
      <c r="J76" s="16">
        <f>SEPTEMBER!K81</f>
        <v>0.34999999997671694</v>
      </c>
      <c r="K76" s="5"/>
      <c r="L76" s="1"/>
      <c r="M76" s="1"/>
    </row>
    <row r="77" spans="1:13" ht="15.75" x14ac:dyDescent="0.25">
      <c r="A77" s="1"/>
      <c r="B77" s="17" t="s">
        <v>23</v>
      </c>
      <c r="C77" s="5">
        <v>32796</v>
      </c>
      <c r="D77" s="5"/>
      <c r="E77" s="5"/>
      <c r="F77" s="5"/>
      <c r="G77" s="17" t="s">
        <v>23</v>
      </c>
      <c r="H77" s="5">
        <v>32796</v>
      </c>
      <c r="I77" s="5"/>
      <c r="J77" s="5"/>
      <c r="K77" s="5"/>
      <c r="L77" s="1"/>
      <c r="M77" s="1"/>
    </row>
    <row r="78" spans="1:13" ht="15.75" x14ac:dyDescent="0.25">
      <c r="A78" s="1"/>
      <c r="B78" s="5" t="s">
        <v>24</v>
      </c>
      <c r="C78" s="18">
        <v>0.05</v>
      </c>
      <c r="D78" s="18"/>
      <c r="E78" s="16">
        <f>C78*C69</f>
        <v>32795.65</v>
      </c>
      <c r="F78" s="5"/>
      <c r="G78" s="5" t="s">
        <v>24</v>
      </c>
      <c r="H78" s="18">
        <v>0.05</v>
      </c>
      <c r="I78" s="18"/>
      <c r="J78" s="16">
        <f>H78*C69</f>
        <v>32795.65</v>
      </c>
      <c r="K78" s="16"/>
      <c r="L78" s="1"/>
      <c r="M78" s="1"/>
    </row>
    <row r="79" spans="1:13" ht="15.75" x14ac:dyDescent="0.25">
      <c r="A79" s="1"/>
      <c r="B79" s="19" t="s">
        <v>25</v>
      </c>
      <c r="C79" s="4" t="s">
        <v>26</v>
      </c>
      <c r="D79" s="4"/>
      <c r="E79" s="4"/>
      <c r="F79" s="4"/>
      <c r="G79" s="19" t="s">
        <v>25</v>
      </c>
      <c r="H79" s="20"/>
      <c r="I79" s="20"/>
      <c r="J79" s="4"/>
      <c r="K79" s="4"/>
      <c r="L79" s="1"/>
      <c r="M79" s="1"/>
    </row>
    <row r="80" spans="1:13" ht="15.75" x14ac:dyDescent="0.25">
      <c r="A80" s="1"/>
      <c r="B80" s="7" t="s">
        <v>76</v>
      </c>
      <c r="C80" s="4"/>
      <c r="D80" s="4"/>
      <c r="E80" s="4">
        <f>L64</f>
        <v>400000</v>
      </c>
      <c r="F80" s="4"/>
      <c r="G80" s="7" t="s">
        <v>76</v>
      </c>
      <c r="H80" s="4"/>
      <c r="I80" s="4"/>
      <c r="J80" s="4">
        <f>L64</f>
        <v>400000</v>
      </c>
      <c r="K80" s="4"/>
      <c r="L80" s="1"/>
      <c r="M80" s="1"/>
    </row>
    <row r="81" spans="1:13" ht="15.75" x14ac:dyDescent="0.25">
      <c r="A81" s="1"/>
      <c r="B81" s="21"/>
      <c r="C81" s="18"/>
      <c r="D81" s="18"/>
      <c r="E81" s="5"/>
      <c r="F81" s="5"/>
      <c r="G81" s="21"/>
      <c r="H81" s="18"/>
      <c r="I81" s="18"/>
      <c r="J81" s="5"/>
      <c r="K81" s="5"/>
      <c r="L81" s="1"/>
      <c r="M81" s="1"/>
    </row>
    <row r="82" spans="1:13" ht="15.75" x14ac:dyDescent="0.25">
      <c r="A82" s="1"/>
      <c r="B82" s="22"/>
      <c r="C82" s="5"/>
      <c r="D82" s="5"/>
      <c r="E82" s="5"/>
      <c r="F82" s="21"/>
      <c r="G82" s="22"/>
      <c r="H82" s="5"/>
      <c r="I82" s="5"/>
      <c r="J82" s="5"/>
      <c r="K82" s="5"/>
      <c r="L82" s="1"/>
      <c r="M82" s="1"/>
    </row>
    <row r="83" spans="1:13" ht="15.75" x14ac:dyDescent="0.25">
      <c r="A83" s="1"/>
      <c r="B83" s="22"/>
      <c r="C83" s="5"/>
      <c r="D83" s="5"/>
      <c r="E83" s="5"/>
      <c r="F83" s="21"/>
      <c r="G83" s="22"/>
      <c r="H83" s="5"/>
      <c r="I83" s="5"/>
      <c r="J83" s="5"/>
      <c r="K83" s="5"/>
      <c r="L83" s="1"/>
      <c r="M83" s="1"/>
    </row>
    <row r="84" spans="1:13" ht="15.75" x14ac:dyDescent="0.25">
      <c r="A84" s="1"/>
      <c r="B84" s="5"/>
      <c r="C84" s="18"/>
      <c r="D84" s="18"/>
      <c r="E84" s="5"/>
      <c r="F84" s="5"/>
      <c r="G84" s="5"/>
      <c r="H84" s="18"/>
      <c r="I84" s="18"/>
      <c r="J84" s="5"/>
      <c r="K84" s="5"/>
      <c r="L84" s="1"/>
      <c r="M84" s="1"/>
    </row>
    <row r="85" spans="1:13" ht="15.75" x14ac:dyDescent="0.25">
      <c r="A85" s="1"/>
      <c r="B85" s="24" t="s">
        <v>27</v>
      </c>
      <c r="C85" s="20">
        <f>C69+C70+C71+C72+C73+C74+C75+C77+C76</f>
        <v>1123761.05</v>
      </c>
      <c r="D85" s="20"/>
      <c r="E85" s="25">
        <f>SUM(E78:E84)</f>
        <v>432795.65</v>
      </c>
      <c r="F85" s="20">
        <f>C85-E85</f>
        <v>690965.4</v>
      </c>
      <c r="G85" s="24" t="s">
        <v>27</v>
      </c>
      <c r="H85" s="20">
        <f>H69+H71+H76+H77</f>
        <v>432796</v>
      </c>
      <c r="I85" s="20"/>
      <c r="J85" s="20">
        <f>SUM(J78:J84)</f>
        <v>432795.65</v>
      </c>
      <c r="K85" s="20">
        <f>H85-J85</f>
        <v>0.34999999997671694</v>
      </c>
      <c r="L85" s="1"/>
      <c r="M85" s="1"/>
    </row>
    <row r="86" spans="1:13" ht="15.75" x14ac:dyDescent="0.25">
      <c r="A86" s="1"/>
      <c r="B86" s="1" t="s">
        <v>28</v>
      </c>
      <c r="C86" s="1"/>
      <c r="D86" s="1"/>
      <c r="E86" s="1"/>
      <c r="F86" s="1" t="s">
        <v>29</v>
      </c>
      <c r="G86" s="1"/>
      <c r="H86" s="1"/>
      <c r="I86" s="1"/>
      <c r="J86" s="23">
        <f>J85-J78</f>
        <v>400000</v>
      </c>
      <c r="K86" s="1" t="s">
        <v>30</v>
      </c>
      <c r="L86" s="1"/>
      <c r="M86" s="1"/>
    </row>
    <row r="87" spans="1:13" ht="15.75" x14ac:dyDescent="0.25">
      <c r="A87" s="1"/>
      <c r="B87" s="1" t="s">
        <v>31</v>
      </c>
      <c r="C87" s="1"/>
      <c r="D87" s="1"/>
      <c r="E87" s="1"/>
      <c r="F87" s="1" t="s">
        <v>32</v>
      </c>
      <c r="G87" s="1"/>
      <c r="H87" s="23"/>
      <c r="I87" s="1"/>
      <c r="J87" s="23"/>
      <c r="K87" s="1" t="s">
        <v>33</v>
      </c>
      <c r="L87" s="1"/>
      <c r="M87" s="1"/>
    </row>
    <row r="89" spans="1:13" x14ac:dyDescent="0.25">
      <c r="D89" s="26"/>
    </row>
  </sheetData>
  <pageMargins left="0" right="0" top="0" bottom="0" header="0.3" footer="0.3"/>
  <pageSetup paperSize="286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workbookViewId="0">
      <selection activeCell="P20" sqref="P20"/>
    </sheetView>
  </sheetViews>
  <sheetFormatPr defaultRowHeight="15" x14ac:dyDescent="0.25"/>
  <cols>
    <col min="1" max="1" width="5.42578125" customWidth="1"/>
    <col min="2" max="2" width="26.140625" bestFit="1" customWidth="1"/>
    <col min="3" max="3" width="10.140625" bestFit="1" customWidth="1"/>
    <col min="6" max="6" width="10.85546875" customWidth="1"/>
    <col min="15" max="15" width="11.5703125" customWidth="1"/>
  </cols>
  <sheetData>
    <row r="1" spans="1:13" ht="15.75" x14ac:dyDescent="0.25">
      <c r="A1" s="1"/>
      <c r="C1" s="1"/>
      <c r="D1" s="1"/>
      <c r="E1" s="1"/>
      <c r="F1" s="2" t="s">
        <v>35</v>
      </c>
      <c r="G1" s="2"/>
      <c r="H1" s="2"/>
      <c r="I1" s="2"/>
      <c r="J1" s="2"/>
      <c r="K1" s="2"/>
      <c r="L1" s="2"/>
      <c r="M1" s="1"/>
    </row>
    <row r="2" spans="1:13" ht="15.75" x14ac:dyDescent="0.25">
      <c r="A2" s="1"/>
      <c r="D2" s="1"/>
      <c r="E2" s="1"/>
      <c r="F2" s="2" t="s">
        <v>0</v>
      </c>
      <c r="G2" s="2"/>
      <c r="H2" s="2"/>
      <c r="I2" s="2"/>
      <c r="J2" s="2"/>
      <c r="K2" s="2"/>
      <c r="L2" s="2"/>
      <c r="M2" s="1"/>
    </row>
    <row r="3" spans="1:13" ht="15.75" x14ac:dyDescent="0.25">
      <c r="A3" s="1"/>
      <c r="B3" s="1"/>
      <c r="D3" s="1"/>
      <c r="E3" s="1"/>
      <c r="F3" s="2" t="s">
        <v>91</v>
      </c>
      <c r="G3" s="2"/>
      <c r="H3" s="2"/>
      <c r="I3" s="2"/>
      <c r="J3" s="2"/>
      <c r="K3" s="3"/>
      <c r="L3" s="2"/>
      <c r="M3" s="1"/>
    </row>
    <row r="4" spans="1:13" ht="15.75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66</v>
      </c>
      <c r="K4" s="4" t="s">
        <v>11</v>
      </c>
      <c r="L4" s="4" t="s">
        <v>12</v>
      </c>
      <c r="M4" s="4" t="s">
        <v>13</v>
      </c>
    </row>
    <row r="5" spans="1:13" ht="15.75" x14ac:dyDescent="0.25">
      <c r="A5" s="5" t="s">
        <v>36</v>
      </c>
      <c r="B5" s="5"/>
      <c r="C5" s="5">
        <f>'DECEMBER 20'!M5:M31</f>
        <v>0</v>
      </c>
      <c r="D5" s="5"/>
      <c r="E5" s="5"/>
      <c r="F5" s="5"/>
      <c r="G5" s="5"/>
      <c r="H5" s="5"/>
      <c r="I5" s="5"/>
      <c r="J5" s="5">
        <f>14%*H5</f>
        <v>0</v>
      </c>
      <c r="K5" s="5">
        <f>C5+D5+E5+F5+G5+H5+I5+J5</f>
        <v>0</v>
      </c>
      <c r="L5" s="5"/>
      <c r="M5" s="5">
        <f>K5-L5</f>
        <v>0</v>
      </c>
    </row>
    <row r="6" spans="1:13" ht="15.75" x14ac:dyDescent="0.25">
      <c r="A6" s="5" t="s">
        <v>37</v>
      </c>
      <c r="B6" s="5" t="s">
        <v>63</v>
      </c>
      <c r="C6" s="5">
        <f>'DECEMBER 20'!M6:M32</f>
        <v>0</v>
      </c>
      <c r="D6" s="5"/>
      <c r="E6" s="5"/>
      <c r="F6" s="5"/>
      <c r="G6" s="5"/>
      <c r="H6" s="5">
        <v>10000</v>
      </c>
      <c r="I6" s="5">
        <v>600</v>
      </c>
      <c r="J6" s="5">
        <v>1600</v>
      </c>
      <c r="K6" s="5">
        <f t="shared" ref="K6:K20" si="0">C6+D6+E6+F6+G6+H6+I6+J6</f>
        <v>12200</v>
      </c>
      <c r="L6" s="5">
        <v>12000</v>
      </c>
      <c r="M6" s="5">
        <f>K6-L6</f>
        <v>200</v>
      </c>
    </row>
    <row r="7" spans="1:13" ht="15.75" x14ac:dyDescent="0.25">
      <c r="A7" s="5" t="s">
        <v>38</v>
      </c>
      <c r="B7" s="5"/>
      <c r="C7" s="5">
        <f>'DECEMBER 20'!M7:M33</f>
        <v>0</v>
      </c>
      <c r="D7" s="5"/>
      <c r="E7" s="5"/>
      <c r="F7" s="5"/>
      <c r="G7" s="5"/>
      <c r="H7" s="5"/>
      <c r="I7" s="5"/>
      <c r="J7" s="5">
        <f t="shared" ref="J7:J31" si="1">14%*H7</f>
        <v>0</v>
      </c>
      <c r="K7" s="5">
        <f t="shared" si="0"/>
        <v>0</v>
      </c>
      <c r="L7" s="5"/>
      <c r="M7" s="5">
        <f t="shared" ref="M7:M31" si="2">K7-L7</f>
        <v>0</v>
      </c>
    </row>
    <row r="8" spans="1:13" ht="15.75" x14ac:dyDescent="0.25">
      <c r="A8" s="5" t="s">
        <v>39</v>
      </c>
      <c r="B8" s="7" t="s">
        <v>84</v>
      </c>
      <c r="C8" s="5">
        <f>'DECEMBER 20'!M8:M34</f>
        <v>0</v>
      </c>
      <c r="D8" s="7"/>
      <c r="E8" s="7"/>
      <c r="F8" s="7"/>
      <c r="G8" s="7"/>
      <c r="H8" s="7">
        <v>10000</v>
      </c>
      <c r="I8" s="7"/>
      <c r="J8" s="7">
        <v>1600</v>
      </c>
      <c r="K8" s="7">
        <f t="shared" si="0"/>
        <v>11600</v>
      </c>
      <c r="L8" s="6">
        <f>11400</f>
        <v>11400</v>
      </c>
      <c r="M8" s="5">
        <f>K8-L8</f>
        <v>200</v>
      </c>
    </row>
    <row r="9" spans="1:13" ht="15.75" x14ac:dyDescent="0.25">
      <c r="A9" s="5" t="s">
        <v>40</v>
      </c>
      <c r="B9" s="5" t="s">
        <v>64</v>
      </c>
      <c r="C9" s="5">
        <f>'DECEMBER 20'!M9:M35</f>
        <v>-120</v>
      </c>
      <c r="D9" s="5"/>
      <c r="E9" s="5"/>
      <c r="F9" s="5"/>
      <c r="G9" s="5"/>
      <c r="H9" s="5">
        <v>6000</v>
      </c>
      <c r="I9" s="5">
        <v>600</v>
      </c>
      <c r="J9" s="5">
        <v>960</v>
      </c>
      <c r="K9" s="5">
        <f t="shared" si="0"/>
        <v>7440</v>
      </c>
      <c r="L9" s="5">
        <f>7560</f>
        <v>7560</v>
      </c>
      <c r="M9" s="5">
        <f>K9-L9</f>
        <v>-120</v>
      </c>
    </row>
    <row r="10" spans="1:13" ht="15.75" x14ac:dyDescent="0.25">
      <c r="A10" s="5" t="s">
        <v>41</v>
      </c>
      <c r="B10" s="7"/>
      <c r="C10" s="5">
        <f>'DECEMBER 20'!M10:M36</f>
        <v>0</v>
      </c>
      <c r="D10" s="5"/>
      <c r="E10" s="5"/>
      <c r="F10" s="5"/>
      <c r="G10" s="5"/>
      <c r="H10" s="5"/>
      <c r="I10" s="5"/>
      <c r="J10" s="5">
        <f t="shared" si="1"/>
        <v>0</v>
      </c>
      <c r="K10" s="5">
        <f t="shared" si="0"/>
        <v>0</v>
      </c>
      <c r="L10" s="5"/>
      <c r="M10" s="5">
        <f t="shared" si="2"/>
        <v>0</v>
      </c>
    </row>
    <row r="11" spans="1:13" ht="15.75" x14ac:dyDescent="0.25">
      <c r="A11" s="5" t="s">
        <v>42</v>
      </c>
      <c r="B11" s="5"/>
      <c r="C11" s="5">
        <f>'DECEMBER 20'!M11:M37</f>
        <v>0</v>
      </c>
      <c r="D11" s="5"/>
      <c r="E11" s="5"/>
      <c r="F11" s="5"/>
      <c r="G11" s="5"/>
      <c r="H11" s="5"/>
      <c r="I11" s="5"/>
      <c r="J11" s="5">
        <f t="shared" si="1"/>
        <v>0</v>
      </c>
      <c r="K11" s="5">
        <f t="shared" si="0"/>
        <v>0</v>
      </c>
      <c r="L11" s="5"/>
      <c r="M11" s="5">
        <f>K11-L11</f>
        <v>0</v>
      </c>
    </row>
    <row r="12" spans="1:13" ht="15.75" x14ac:dyDescent="0.25">
      <c r="A12" s="5" t="s">
        <v>43</v>
      </c>
      <c r="B12" s="6" t="s">
        <v>33</v>
      </c>
      <c r="C12" s="5">
        <f>'DECEMBER 20'!M12:M38</f>
        <v>0</v>
      </c>
      <c r="D12" s="5"/>
      <c r="E12" s="5"/>
      <c r="F12" s="5"/>
      <c r="G12" s="5"/>
      <c r="H12" s="5"/>
      <c r="I12" s="5"/>
      <c r="J12" s="5">
        <f t="shared" si="1"/>
        <v>0</v>
      </c>
      <c r="K12" s="5">
        <f t="shared" si="0"/>
        <v>0</v>
      </c>
      <c r="L12" s="5"/>
      <c r="M12" s="5">
        <f t="shared" si="2"/>
        <v>0</v>
      </c>
    </row>
    <row r="13" spans="1:13" ht="15.75" x14ac:dyDescent="0.25">
      <c r="A13" s="5" t="s">
        <v>44</v>
      </c>
      <c r="B13" s="8" t="s">
        <v>74</v>
      </c>
      <c r="C13" s="5">
        <f>'DECEMBER 20'!M13:M39</f>
        <v>0</v>
      </c>
      <c r="D13" s="5"/>
      <c r="E13" s="5"/>
      <c r="F13" s="5"/>
      <c r="G13" s="5"/>
      <c r="H13" s="5">
        <v>12000</v>
      </c>
      <c r="I13" s="5">
        <v>600</v>
      </c>
      <c r="J13" s="5">
        <v>1920</v>
      </c>
      <c r="K13" s="5">
        <f t="shared" si="0"/>
        <v>14520</v>
      </c>
      <c r="L13" s="5">
        <v>14520</v>
      </c>
      <c r="M13" s="5">
        <f t="shared" si="2"/>
        <v>0</v>
      </c>
    </row>
    <row r="14" spans="1:13" ht="15.75" x14ac:dyDescent="0.25">
      <c r="A14" s="5" t="s">
        <v>45</v>
      </c>
      <c r="B14" s="5"/>
      <c r="C14" s="5">
        <f>'DECEMBER 20'!M14:M40</f>
        <v>0</v>
      </c>
      <c r="D14" s="5"/>
      <c r="E14" s="5"/>
      <c r="F14" s="5"/>
      <c r="G14" s="5"/>
      <c r="H14" s="5"/>
      <c r="I14" s="5"/>
      <c r="J14" s="5">
        <f t="shared" si="1"/>
        <v>0</v>
      </c>
      <c r="K14" s="5">
        <f t="shared" si="0"/>
        <v>0</v>
      </c>
      <c r="L14" s="5"/>
      <c r="M14" s="5">
        <f t="shared" si="2"/>
        <v>0</v>
      </c>
    </row>
    <row r="15" spans="1:13" ht="15.75" x14ac:dyDescent="0.25">
      <c r="A15" s="6" t="s">
        <v>46</v>
      </c>
      <c r="B15" s="5" t="s">
        <v>75</v>
      </c>
      <c r="C15" s="5">
        <f>'DECEMBER 20'!M15:M41</f>
        <v>14280</v>
      </c>
      <c r="D15" s="5"/>
      <c r="E15" s="5"/>
      <c r="F15" s="5"/>
      <c r="G15" s="5"/>
      <c r="H15" s="5">
        <v>12000</v>
      </c>
      <c r="I15" s="5">
        <v>600</v>
      </c>
      <c r="J15" s="5">
        <v>1920</v>
      </c>
      <c r="K15" s="5">
        <f t="shared" si="0"/>
        <v>28800</v>
      </c>
      <c r="L15" s="5">
        <f>14520+14520</f>
        <v>29040</v>
      </c>
      <c r="M15" s="5">
        <f t="shared" si="2"/>
        <v>-240</v>
      </c>
    </row>
    <row r="16" spans="1:13" ht="15.75" x14ac:dyDescent="0.25">
      <c r="A16" s="5" t="s">
        <v>47</v>
      </c>
      <c r="B16" s="5" t="s">
        <v>34</v>
      </c>
      <c r="C16" s="5">
        <f>'DECEMBER 20'!M16:M42</f>
        <v>28560</v>
      </c>
      <c r="D16" s="5"/>
      <c r="E16" s="5"/>
      <c r="F16" s="5"/>
      <c r="G16" s="5"/>
      <c r="H16" s="5"/>
      <c r="I16" s="5"/>
      <c r="J16" s="5">
        <f t="shared" si="1"/>
        <v>0</v>
      </c>
      <c r="K16" s="5">
        <f t="shared" si="0"/>
        <v>28560</v>
      </c>
      <c r="L16" s="5"/>
      <c r="M16" s="5">
        <f t="shared" si="2"/>
        <v>28560</v>
      </c>
    </row>
    <row r="17" spans="1:16" ht="15.75" x14ac:dyDescent="0.25">
      <c r="A17" s="5" t="s">
        <v>48</v>
      </c>
      <c r="B17" s="5"/>
      <c r="C17" s="5">
        <f>'DECEMBER 20'!M17:M43</f>
        <v>0</v>
      </c>
      <c r="D17" s="5"/>
      <c r="E17" s="5"/>
      <c r="F17" s="5"/>
      <c r="G17" s="5"/>
      <c r="H17" s="5"/>
      <c r="I17" s="5"/>
      <c r="J17" s="5">
        <f t="shared" si="1"/>
        <v>0</v>
      </c>
      <c r="K17" s="5">
        <f t="shared" si="0"/>
        <v>0</v>
      </c>
      <c r="L17" s="5"/>
      <c r="M17" s="5">
        <f>K17-L17</f>
        <v>0</v>
      </c>
    </row>
    <row r="18" spans="1:16" ht="15.75" x14ac:dyDescent="0.25">
      <c r="A18" s="5" t="s">
        <v>49</v>
      </c>
      <c r="B18" s="7" t="s">
        <v>85</v>
      </c>
      <c r="C18" s="5">
        <f>'DECEMBER 20'!M18:M44</f>
        <v>360</v>
      </c>
      <c r="D18" s="7"/>
      <c r="E18" s="7"/>
      <c r="F18" s="7"/>
      <c r="G18" s="7"/>
      <c r="H18" s="7">
        <v>12000</v>
      </c>
      <c r="I18" s="7">
        <v>600</v>
      </c>
      <c r="J18" s="7">
        <v>1920</v>
      </c>
      <c r="K18" s="7">
        <f t="shared" si="0"/>
        <v>14880</v>
      </c>
      <c r="L18" s="6">
        <v>13680</v>
      </c>
      <c r="M18" s="5">
        <f t="shared" si="2"/>
        <v>1200</v>
      </c>
      <c r="P18">
        <f>L8+L18</f>
        <v>25080</v>
      </c>
    </row>
    <row r="19" spans="1:16" ht="15.75" x14ac:dyDescent="0.25">
      <c r="A19" s="5" t="s">
        <v>50</v>
      </c>
      <c r="B19" s="9"/>
      <c r="C19" s="5">
        <f>'DECEMBER 20'!M19:M45</f>
        <v>0</v>
      </c>
      <c r="D19" s="5"/>
      <c r="E19" s="5"/>
      <c r="F19" s="5"/>
      <c r="G19" s="5"/>
      <c r="H19" s="5"/>
      <c r="I19" s="5"/>
      <c r="J19" s="5">
        <f t="shared" si="1"/>
        <v>0</v>
      </c>
      <c r="K19" s="5">
        <f t="shared" si="0"/>
        <v>0</v>
      </c>
      <c r="L19" s="5"/>
      <c r="M19" s="5">
        <f t="shared" si="2"/>
        <v>0</v>
      </c>
    </row>
    <row r="20" spans="1:16" ht="15.75" x14ac:dyDescent="0.25">
      <c r="A20" s="5" t="s">
        <v>51</v>
      </c>
      <c r="B20" s="5"/>
      <c r="C20" s="5">
        <f>'DECEMBER 20'!M20:M46</f>
        <v>0</v>
      </c>
      <c r="D20" s="5"/>
      <c r="E20" s="5"/>
      <c r="F20" s="5"/>
      <c r="G20" s="5"/>
      <c r="H20" s="5"/>
      <c r="I20" s="5"/>
      <c r="J20" s="5">
        <f t="shared" si="1"/>
        <v>0</v>
      </c>
      <c r="K20" s="5">
        <f t="shared" si="0"/>
        <v>0</v>
      </c>
      <c r="L20" s="5"/>
      <c r="M20" s="5">
        <f t="shared" si="2"/>
        <v>0</v>
      </c>
    </row>
    <row r="21" spans="1:16" ht="15.75" x14ac:dyDescent="0.25">
      <c r="A21" s="5" t="s">
        <v>52</v>
      </c>
      <c r="B21" s="5" t="s">
        <v>72</v>
      </c>
      <c r="C21" s="5">
        <f>'DECEMBER 20'!M21:M47</f>
        <v>-440</v>
      </c>
      <c r="D21" s="5"/>
      <c r="E21" s="5"/>
      <c r="F21" s="5"/>
      <c r="G21" s="5"/>
      <c r="H21" s="5">
        <v>12000</v>
      </c>
      <c r="I21" s="5">
        <v>600</v>
      </c>
      <c r="J21" s="5">
        <v>1920</v>
      </c>
      <c r="K21" s="5">
        <f>C21+D21+E21+F21+G21+H21+I21+J21</f>
        <v>14080</v>
      </c>
      <c r="L21" s="5">
        <v>14520</v>
      </c>
      <c r="M21" s="5">
        <f t="shared" si="2"/>
        <v>-440</v>
      </c>
    </row>
    <row r="22" spans="1:16" ht="15.75" x14ac:dyDescent="0.25">
      <c r="A22" s="5" t="s">
        <v>53</v>
      </c>
      <c r="B22" s="5"/>
      <c r="C22" s="5">
        <f>'DECEMBER 20'!M22:M48</f>
        <v>0</v>
      </c>
      <c r="D22" s="5"/>
      <c r="E22" s="5"/>
      <c r="F22" s="5"/>
      <c r="G22" s="5"/>
      <c r="H22" s="5"/>
      <c r="I22" s="5"/>
      <c r="J22" s="5">
        <f t="shared" si="1"/>
        <v>0</v>
      </c>
      <c r="K22" s="5">
        <f t="shared" ref="K22:K31" si="3">C22+D22+E22+F22+G22+H22+I22+J22</f>
        <v>0</v>
      </c>
      <c r="L22" s="5"/>
      <c r="M22" s="5">
        <f t="shared" si="2"/>
        <v>0</v>
      </c>
    </row>
    <row r="23" spans="1:16" ht="15.75" x14ac:dyDescent="0.25">
      <c r="A23" s="5" t="s">
        <v>54</v>
      </c>
      <c r="B23" s="5"/>
      <c r="C23" s="5">
        <f>'DECEMBER 20'!M23:M49</f>
        <v>0</v>
      </c>
      <c r="D23" s="5"/>
      <c r="E23" s="5"/>
      <c r="F23" s="5"/>
      <c r="G23" s="5"/>
      <c r="H23" s="5"/>
      <c r="I23" s="5"/>
      <c r="J23" s="5">
        <f t="shared" si="1"/>
        <v>0</v>
      </c>
      <c r="K23" s="5">
        <f t="shared" si="3"/>
        <v>0</v>
      </c>
      <c r="L23" s="5"/>
      <c r="M23" s="5">
        <f t="shared" si="2"/>
        <v>0</v>
      </c>
    </row>
    <row r="24" spans="1:16" ht="15.75" x14ac:dyDescent="0.25">
      <c r="A24" s="5" t="s">
        <v>55</v>
      </c>
      <c r="B24" s="5"/>
      <c r="C24" s="5">
        <f>'DECEMBER 20'!M24:M50</f>
        <v>0</v>
      </c>
      <c r="D24" s="5"/>
      <c r="E24" s="5"/>
      <c r="F24" s="5"/>
      <c r="G24" s="5"/>
      <c r="H24" s="5"/>
      <c r="I24" s="5"/>
      <c r="J24" s="5">
        <f t="shared" si="1"/>
        <v>0</v>
      </c>
      <c r="K24" s="5">
        <f t="shared" si="3"/>
        <v>0</v>
      </c>
      <c r="L24" s="5"/>
      <c r="M24" s="5">
        <f t="shared" si="2"/>
        <v>0</v>
      </c>
    </row>
    <row r="25" spans="1:16" ht="15.75" x14ac:dyDescent="0.25">
      <c r="A25" s="5" t="s">
        <v>56</v>
      </c>
      <c r="B25" s="5"/>
      <c r="C25" s="5">
        <f>'DECEMBER 20'!M25:M51</f>
        <v>0</v>
      </c>
      <c r="D25" s="5"/>
      <c r="E25" s="5"/>
      <c r="F25" s="5"/>
      <c r="G25" s="5"/>
      <c r="H25" s="5"/>
      <c r="I25" s="5"/>
      <c r="J25" s="5">
        <f t="shared" si="1"/>
        <v>0</v>
      </c>
      <c r="K25" s="5">
        <f t="shared" si="3"/>
        <v>0</v>
      </c>
      <c r="L25" s="5"/>
      <c r="M25" s="5">
        <f>K25-L25</f>
        <v>0</v>
      </c>
    </row>
    <row r="26" spans="1:16" ht="15.75" x14ac:dyDescent="0.25">
      <c r="A26" s="5" t="s">
        <v>57</v>
      </c>
      <c r="B26" s="5"/>
      <c r="C26" s="5">
        <f>'DECEMBER 20'!M26:M52</f>
        <v>0</v>
      </c>
      <c r="D26" s="5"/>
      <c r="E26" s="5"/>
      <c r="F26" s="5"/>
      <c r="G26" s="5"/>
      <c r="H26" s="5"/>
      <c r="I26" s="5"/>
      <c r="J26" s="5">
        <f t="shared" si="1"/>
        <v>0</v>
      </c>
      <c r="K26" s="5">
        <f t="shared" si="3"/>
        <v>0</v>
      </c>
      <c r="L26" s="5"/>
      <c r="M26" s="5">
        <f t="shared" si="2"/>
        <v>0</v>
      </c>
    </row>
    <row r="27" spans="1:16" ht="15.75" x14ac:dyDescent="0.25">
      <c r="A27" s="5" t="s">
        <v>58</v>
      </c>
      <c r="B27" s="5" t="s">
        <v>71</v>
      </c>
      <c r="C27" s="5">
        <f>'DECEMBER 20'!M27:M53</f>
        <v>-480</v>
      </c>
      <c r="D27" s="5"/>
      <c r="E27" s="5"/>
      <c r="F27" s="5"/>
      <c r="G27" s="5"/>
      <c r="H27" s="5">
        <v>12000</v>
      </c>
      <c r="I27" s="5">
        <v>600</v>
      </c>
      <c r="J27" s="5">
        <v>1920</v>
      </c>
      <c r="K27" s="5">
        <f t="shared" si="3"/>
        <v>14040</v>
      </c>
      <c r="L27" s="5">
        <f>14520</f>
        <v>14520</v>
      </c>
      <c r="M27" s="5">
        <f>K27-L27</f>
        <v>-480</v>
      </c>
    </row>
    <row r="28" spans="1:16" ht="15.75" x14ac:dyDescent="0.25">
      <c r="A28" s="5" t="s">
        <v>59</v>
      </c>
      <c r="B28" s="5"/>
      <c r="C28" s="5">
        <f>'DECEMBER 20'!M28:M54</f>
        <v>0</v>
      </c>
      <c r="D28" s="5"/>
      <c r="E28" s="5"/>
      <c r="F28" s="5"/>
      <c r="G28" s="5"/>
      <c r="H28" s="5"/>
      <c r="I28" s="5"/>
      <c r="J28" s="5">
        <f t="shared" si="1"/>
        <v>0</v>
      </c>
      <c r="K28" s="5">
        <f t="shared" si="3"/>
        <v>0</v>
      </c>
      <c r="L28" s="5"/>
      <c r="M28" s="5">
        <f>K28-L28</f>
        <v>0</v>
      </c>
    </row>
    <row r="29" spans="1:16" ht="15.75" x14ac:dyDescent="0.25">
      <c r="A29" s="5" t="s">
        <v>60</v>
      </c>
      <c r="B29" s="5" t="s">
        <v>65</v>
      </c>
      <c r="C29" s="5">
        <f>'DECEMBER 20'!M29:M55</f>
        <v>-240</v>
      </c>
      <c r="D29" s="5"/>
      <c r="E29" s="5"/>
      <c r="F29" s="5"/>
      <c r="G29" s="5"/>
      <c r="H29" s="5">
        <v>12000</v>
      </c>
      <c r="I29" s="5">
        <v>600</v>
      </c>
      <c r="J29" s="5">
        <v>1920</v>
      </c>
      <c r="K29" s="5">
        <f t="shared" si="3"/>
        <v>14280</v>
      </c>
      <c r="L29" s="5">
        <f>14280</f>
        <v>14280</v>
      </c>
      <c r="M29" s="5">
        <f t="shared" si="2"/>
        <v>0</v>
      </c>
    </row>
    <row r="30" spans="1:16" ht="15.75" x14ac:dyDescent="0.25">
      <c r="A30" s="5" t="s">
        <v>61</v>
      </c>
      <c r="B30" s="6"/>
      <c r="C30" s="5">
        <f>'DECEMBER 20'!M30:M56</f>
        <v>0</v>
      </c>
      <c r="D30" s="5"/>
      <c r="E30" s="5"/>
      <c r="F30" s="5"/>
      <c r="G30" s="5"/>
      <c r="H30" s="5"/>
      <c r="I30" s="5"/>
      <c r="J30" s="5">
        <f t="shared" si="1"/>
        <v>0</v>
      </c>
      <c r="K30" s="5">
        <f t="shared" si="3"/>
        <v>0</v>
      </c>
      <c r="L30" s="5"/>
      <c r="M30" s="5">
        <f t="shared" si="2"/>
        <v>0</v>
      </c>
    </row>
    <row r="31" spans="1:16" ht="15.75" x14ac:dyDescent="0.25">
      <c r="A31" s="5" t="s">
        <v>62</v>
      </c>
      <c r="B31" s="6"/>
      <c r="C31" s="5">
        <f>'DECEMBER 20'!M31:M57</f>
        <v>0</v>
      </c>
      <c r="D31" s="5"/>
      <c r="E31" s="5"/>
      <c r="F31" s="5"/>
      <c r="G31" s="5"/>
      <c r="H31" s="5"/>
      <c r="I31" s="5"/>
      <c r="J31" s="5">
        <f t="shared" si="1"/>
        <v>0</v>
      </c>
      <c r="K31" s="5">
        <f t="shared" si="3"/>
        <v>0</v>
      </c>
      <c r="L31" s="5"/>
      <c r="M31" s="5">
        <f t="shared" si="2"/>
        <v>0</v>
      </c>
    </row>
    <row r="32" spans="1:16" ht="15.75" x14ac:dyDescent="0.25">
      <c r="A32" s="5"/>
      <c r="B32" s="4" t="s">
        <v>14</v>
      </c>
      <c r="C32" s="5">
        <f>SUM(C5:C31)</f>
        <v>41920</v>
      </c>
      <c r="D32" s="5">
        <f t="shared" ref="D32:M32" si="4">SUM(D5:D31)</f>
        <v>0</v>
      </c>
      <c r="E32" s="5">
        <f t="shared" si="4"/>
        <v>0</v>
      </c>
      <c r="F32" s="4">
        <f t="shared" si="4"/>
        <v>0</v>
      </c>
      <c r="G32" s="4">
        <f t="shared" si="4"/>
        <v>0</v>
      </c>
      <c r="H32" s="4">
        <f>SUM(H5:H31)</f>
        <v>98000</v>
      </c>
      <c r="I32" s="4">
        <f t="shared" si="4"/>
        <v>4800</v>
      </c>
      <c r="J32" s="5">
        <f>SUM(J5:J31)</f>
        <v>15680</v>
      </c>
      <c r="K32" s="5">
        <f>SUM(K5:K31)</f>
        <v>160400</v>
      </c>
      <c r="L32" s="4">
        <f>SUM(L5:L31)</f>
        <v>131520</v>
      </c>
      <c r="M32" s="5">
        <f t="shared" si="4"/>
        <v>28880</v>
      </c>
    </row>
    <row r="33" spans="1:16" ht="15.75" x14ac:dyDescent="0.25">
      <c r="A33" s="1"/>
      <c r="B33" s="1"/>
      <c r="C33" s="5">
        <f>SEPTEMBER!M33:M60</f>
        <v>0</v>
      </c>
      <c r="D33" s="10"/>
      <c r="E33" s="10"/>
      <c r="F33" s="11" t="s">
        <v>15</v>
      </c>
      <c r="G33" s="11"/>
      <c r="H33" s="12"/>
      <c r="I33" s="12"/>
      <c r="J33" s="12"/>
      <c r="K33" s="13"/>
      <c r="L33" s="14"/>
      <c r="M33" s="13"/>
    </row>
    <row r="34" spans="1:16" ht="15.75" x14ac:dyDescent="0.25">
      <c r="A34" s="1"/>
      <c r="B34" s="2" t="s">
        <v>16</v>
      </c>
      <c r="C34" s="2"/>
      <c r="D34" s="2"/>
      <c r="E34" s="2"/>
      <c r="F34" s="2"/>
      <c r="G34" s="2"/>
      <c r="H34" s="15"/>
      <c r="I34" s="12"/>
      <c r="J34" s="12"/>
      <c r="K34" s="2" t="s">
        <v>17</v>
      </c>
      <c r="L34" s="1"/>
      <c r="M34" s="1"/>
    </row>
    <row r="35" spans="1:16" ht="15.75" x14ac:dyDescent="0.25">
      <c r="A35" s="1"/>
      <c r="B35" s="4" t="s">
        <v>18</v>
      </c>
      <c r="C35" s="4" t="s">
        <v>19</v>
      </c>
      <c r="D35" s="4"/>
      <c r="E35" s="4" t="s">
        <v>20</v>
      </c>
      <c r="F35" s="4" t="s">
        <v>21</v>
      </c>
      <c r="G35" s="4" t="s">
        <v>18</v>
      </c>
      <c r="H35" s="4" t="s">
        <v>19</v>
      </c>
      <c r="I35" s="4"/>
      <c r="J35" s="4"/>
      <c r="K35" s="4" t="s">
        <v>20</v>
      </c>
      <c r="L35" s="4" t="s">
        <v>13</v>
      </c>
      <c r="M35" s="1"/>
      <c r="P35">
        <f>0.16*H29</f>
        <v>1920</v>
      </c>
    </row>
    <row r="36" spans="1:16" ht="15.75" x14ac:dyDescent="0.25">
      <c r="A36" s="1"/>
      <c r="B36" s="5" t="s">
        <v>92</v>
      </c>
      <c r="C36" s="16">
        <f>H32</f>
        <v>98000</v>
      </c>
      <c r="D36" s="16"/>
      <c r="E36" s="5"/>
      <c r="F36" s="5"/>
      <c r="G36" s="5" t="s">
        <v>92</v>
      </c>
      <c r="H36" s="16">
        <f>L32</f>
        <v>131520</v>
      </c>
      <c r="I36" s="16"/>
      <c r="J36" s="16"/>
      <c r="K36" s="5"/>
      <c r="L36" s="5"/>
      <c r="M36" s="1"/>
    </row>
    <row r="37" spans="1:16" ht="15.75" x14ac:dyDescent="0.25">
      <c r="A37" s="1"/>
      <c r="B37" s="5" t="s">
        <v>9</v>
      </c>
      <c r="C37" s="16">
        <f>I32</f>
        <v>4800</v>
      </c>
      <c r="D37" s="16"/>
      <c r="E37" s="5"/>
      <c r="F37" s="5"/>
      <c r="G37" s="5"/>
      <c r="H37" s="16"/>
      <c r="I37" s="16"/>
      <c r="J37" s="16"/>
      <c r="K37" s="5"/>
      <c r="L37" s="5"/>
      <c r="M37" s="1"/>
    </row>
    <row r="38" spans="1:16" ht="15.75" x14ac:dyDescent="0.25">
      <c r="A38" s="1"/>
      <c r="B38" s="5" t="s">
        <v>10</v>
      </c>
      <c r="C38" s="16">
        <f>J32</f>
        <v>15680</v>
      </c>
      <c r="D38" s="16"/>
      <c r="E38" s="5"/>
      <c r="F38" s="5"/>
      <c r="G38" s="5" t="s">
        <v>77</v>
      </c>
      <c r="H38" s="16">
        <f>'DECEMBER 20'!L50</f>
        <v>0</v>
      </c>
      <c r="I38" s="16"/>
      <c r="J38" s="16"/>
      <c r="K38" s="5"/>
      <c r="L38" s="5"/>
      <c r="M38" s="1"/>
    </row>
    <row r="39" spans="1:16" ht="15.75" x14ac:dyDescent="0.25">
      <c r="A39" s="1"/>
      <c r="B39" s="17" t="s">
        <v>5</v>
      </c>
      <c r="C39" s="5">
        <f>E32</f>
        <v>0</v>
      </c>
      <c r="D39" s="5"/>
      <c r="E39" s="5"/>
      <c r="F39" s="5"/>
      <c r="G39" s="17"/>
      <c r="H39" s="5"/>
      <c r="I39" s="5"/>
      <c r="J39" s="5"/>
      <c r="K39" s="5"/>
      <c r="L39" s="5"/>
      <c r="M39" s="1"/>
    </row>
    <row r="40" spans="1:16" ht="15.75" x14ac:dyDescent="0.25">
      <c r="A40" s="1"/>
      <c r="B40" s="17" t="s">
        <v>6</v>
      </c>
      <c r="C40" s="5">
        <f>F32</f>
        <v>0</v>
      </c>
      <c r="D40" s="5"/>
      <c r="E40" s="5"/>
      <c r="F40" s="5"/>
      <c r="G40" s="17"/>
      <c r="H40" s="5"/>
      <c r="I40" s="5"/>
      <c r="J40" s="5"/>
      <c r="K40" s="5"/>
      <c r="L40" s="5"/>
      <c r="M40" s="1"/>
    </row>
    <row r="41" spans="1:16" ht="15.75" x14ac:dyDescent="0.25">
      <c r="A41" s="1"/>
      <c r="B41" s="17" t="s">
        <v>22</v>
      </c>
      <c r="C41" s="5">
        <f>G32</f>
        <v>0</v>
      </c>
      <c r="D41" s="5"/>
      <c r="E41" s="5"/>
      <c r="F41" s="5"/>
      <c r="G41" s="17"/>
      <c r="H41" s="5"/>
      <c r="I41" s="5"/>
      <c r="J41" s="5"/>
      <c r="K41" s="5"/>
      <c r="L41" s="5"/>
      <c r="M41" s="1"/>
    </row>
    <row r="42" spans="1:16" ht="15.75" x14ac:dyDescent="0.25">
      <c r="A42" s="1"/>
      <c r="B42" s="17" t="s">
        <v>4</v>
      </c>
      <c r="C42" s="5">
        <f>D32</f>
        <v>0</v>
      </c>
      <c r="D42" s="5"/>
      <c r="E42" s="5"/>
      <c r="F42" s="5"/>
      <c r="G42" s="17"/>
      <c r="H42" s="5"/>
      <c r="I42" s="5"/>
      <c r="J42" s="5"/>
      <c r="K42" s="5"/>
      <c r="L42" s="5"/>
      <c r="M42" s="1"/>
    </row>
    <row r="43" spans="1:16" ht="15.75" x14ac:dyDescent="0.25">
      <c r="A43" s="1"/>
      <c r="B43" s="17" t="s">
        <v>77</v>
      </c>
      <c r="C43" s="16">
        <f>'DECEMBER 20'!F50</f>
        <v>41920</v>
      </c>
      <c r="D43" s="5"/>
      <c r="E43" s="5"/>
      <c r="F43" s="5"/>
      <c r="G43" s="17"/>
      <c r="H43" s="5"/>
      <c r="I43" s="5"/>
      <c r="J43" s="5"/>
      <c r="K43" s="5"/>
      <c r="L43" s="5"/>
      <c r="M43" s="1"/>
    </row>
    <row r="44" spans="1:16" ht="15.75" x14ac:dyDescent="0.25">
      <c r="A44" s="1"/>
      <c r="B44" s="17" t="s">
        <v>23</v>
      </c>
      <c r="C44" s="5"/>
      <c r="D44" s="5"/>
      <c r="E44" s="5"/>
      <c r="F44" s="5"/>
      <c r="G44" s="17" t="s">
        <v>23</v>
      </c>
      <c r="H44" s="5">
        <v>4900</v>
      </c>
      <c r="I44" s="5"/>
      <c r="J44" s="5"/>
      <c r="K44" s="5"/>
      <c r="L44" s="5"/>
      <c r="M44" s="1"/>
    </row>
    <row r="45" spans="1:16" ht="15.75" x14ac:dyDescent="0.25">
      <c r="A45" s="1"/>
      <c r="B45" s="5" t="s">
        <v>24</v>
      </c>
      <c r="C45" s="18">
        <v>0.05</v>
      </c>
      <c r="D45" s="18"/>
      <c r="E45" s="16">
        <f>C45*C36</f>
        <v>4900</v>
      </c>
      <c r="F45" s="5"/>
      <c r="G45" s="5" t="s">
        <v>24</v>
      </c>
      <c r="H45" s="18">
        <v>0.05</v>
      </c>
      <c r="I45" s="18"/>
      <c r="J45" s="18"/>
      <c r="K45" s="16">
        <f>H45*C36</f>
        <v>4900</v>
      </c>
      <c r="L45" s="16"/>
      <c r="M45" s="1"/>
    </row>
    <row r="46" spans="1:16" ht="15.75" x14ac:dyDescent="0.25">
      <c r="A46" s="1"/>
      <c r="B46" s="19" t="s">
        <v>25</v>
      </c>
      <c r="C46" s="4" t="s">
        <v>26</v>
      </c>
      <c r="D46" s="4"/>
      <c r="E46" s="4"/>
      <c r="F46" s="4"/>
      <c r="G46" s="19" t="s">
        <v>25</v>
      </c>
      <c r="H46" s="20"/>
      <c r="I46" s="20"/>
      <c r="J46" s="20"/>
      <c r="K46" s="4"/>
      <c r="L46" s="4"/>
      <c r="M46" s="1"/>
    </row>
    <row r="47" spans="1:16" ht="15.75" x14ac:dyDescent="0.25">
      <c r="A47" s="1"/>
      <c r="B47" s="7" t="s">
        <v>76</v>
      </c>
      <c r="C47" s="18"/>
      <c r="D47" s="18"/>
      <c r="E47" s="5">
        <f>L32</f>
        <v>131520</v>
      </c>
      <c r="F47" s="5"/>
      <c r="G47" s="7" t="s">
        <v>76</v>
      </c>
      <c r="H47" s="18"/>
      <c r="I47" s="18"/>
      <c r="J47" s="5"/>
      <c r="K47" s="5">
        <f>L32</f>
        <v>131520</v>
      </c>
      <c r="L47" s="5"/>
      <c r="M47" s="1"/>
    </row>
    <row r="48" spans="1:16" ht="15.75" x14ac:dyDescent="0.25">
      <c r="A48" s="1"/>
      <c r="B48" s="22"/>
      <c r="C48" s="5"/>
      <c r="D48" s="5"/>
      <c r="E48" s="5"/>
      <c r="F48" s="21"/>
      <c r="G48" s="22"/>
      <c r="H48" s="5"/>
      <c r="I48" s="5"/>
      <c r="J48" s="5"/>
      <c r="K48" s="5"/>
      <c r="L48" s="5"/>
      <c r="M48" s="1"/>
    </row>
    <row r="49" spans="1:15" ht="15.75" x14ac:dyDescent="0.25">
      <c r="A49" s="1"/>
      <c r="B49" s="5"/>
      <c r="C49" s="18"/>
      <c r="D49" s="18"/>
      <c r="E49" s="5"/>
      <c r="F49" s="5"/>
      <c r="G49" s="5"/>
      <c r="H49" s="18"/>
      <c r="I49" s="18"/>
      <c r="J49" s="18"/>
      <c r="K49" s="5"/>
      <c r="L49" s="5"/>
      <c r="M49" s="1"/>
    </row>
    <row r="50" spans="1:15" ht="15.75" x14ac:dyDescent="0.25">
      <c r="A50" s="1"/>
      <c r="B50" s="24" t="s">
        <v>27</v>
      </c>
      <c r="C50" s="20">
        <f>C36+C37+C38+C39+C40+C41+C42+C44+C43</f>
        <v>160400</v>
      </c>
      <c r="D50" s="20"/>
      <c r="E50" s="25">
        <f>SUM(E45:E49)</f>
        <v>136420</v>
      </c>
      <c r="F50" s="20">
        <f>C50-E50</f>
        <v>23980</v>
      </c>
      <c r="G50" s="24" t="s">
        <v>27</v>
      </c>
      <c r="H50" s="20">
        <f>H36+H38+H44</f>
        <v>136420</v>
      </c>
      <c r="I50" s="20"/>
      <c r="J50" s="20"/>
      <c r="K50" s="20">
        <f>SUM(K45:K49)</f>
        <v>136420</v>
      </c>
      <c r="L50" s="20">
        <f>H50-K50</f>
        <v>0</v>
      </c>
      <c r="M50" s="1"/>
    </row>
    <row r="51" spans="1:15" ht="15.75" x14ac:dyDescent="0.25">
      <c r="A51" s="1"/>
      <c r="B51" s="1" t="s">
        <v>28</v>
      </c>
      <c r="C51" s="1"/>
      <c r="D51" s="1"/>
      <c r="E51" s="1"/>
      <c r="F51" s="1" t="s">
        <v>29</v>
      </c>
      <c r="G51" s="1"/>
      <c r="H51" s="1"/>
      <c r="I51" s="1"/>
      <c r="J51" s="1"/>
      <c r="K51" s="23">
        <f>K50-K45</f>
        <v>131520</v>
      </c>
      <c r="L51" s="1" t="s">
        <v>30</v>
      </c>
      <c r="M51" s="1"/>
    </row>
    <row r="52" spans="1:15" ht="15.75" x14ac:dyDescent="0.25">
      <c r="A52" s="1"/>
      <c r="B52" s="1" t="s">
        <v>31</v>
      </c>
      <c r="C52" s="1"/>
      <c r="D52" s="1"/>
      <c r="E52" s="1"/>
      <c r="F52" s="1" t="s">
        <v>32</v>
      </c>
      <c r="G52" s="1"/>
      <c r="H52" s="23"/>
      <c r="I52" s="1"/>
      <c r="J52" s="1"/>
      <c r="K52" s="23"/>
      <c r="L52" s="1" t="s">
        <v>33</v>
      </c>
      <c r="M52" s="1"/>
    </row>
    <row r="53" spans="1:15" ht="15.75" x14ac:dyDescent="0.25">
      <c r="A53" s="1"/>
      <c r="B53" s="1"/>
      <c r="C53" s="1"/>
      <c r="D53" s="23"/>
      <c r="E53" s="1"/>
      <c r="F53" s="1"/>
      <c r="G53" s="1"/>
      <c r="H53" s="1"/>
      <c r="I53" s="1"/>
      <c r="J53" s="1"/>
      <c r="K53" s="1"/>
      <c r="L53" s="1"/>
      <c r="M53" s="1"/>
    </row>
    <row r="54" spans="1:15" ht="15.75" x14ac:dyDescent="0.25">
      <c r="C54" s="1"/>
      <c r="D54" s="1"/>
      <c r="E54" s="1"/>
      <c r="F54" s="1"/>
      <c r="G54" s="1"/>
      <c r="H54" s="1"/>
      <c r="I54" s="1"/>
      <c r="J54" s="1"/>
      <c r="K54" s="1">
        <v>0</v>
      </c>
      <c r="L54" s="1"/>
      <c r="M54" s="1"/>
    </row>
    <row r="55" spans="1:15" ht="15.75" x14ac:dyDescent="0.25">
      <c r="A55" s="1"/>
      <c r="F55" s="2" t="s">
        <v>67</v>
      </c>
      <c r="G55" s="2"/>
      <c r="H55" s="2"/>
      <c r="I55" s="2"/>
      <c r="J55" s="2"/>
      <c r="K55" s="2"/>
      <c r="L55" s="2"/>
      <c r="M55" s="2"/>
    </row>
    <row r="56" spans="1:15" ht="15.75" x14ac:dyDescent="0.25">
      <c r="A56" s="1"/>
      <c r="B56" s="1"/>
      <c r="C56" s="1"/>
      <c r="D56" s="1"/>
      <c r="E56" s="1"/>
      <c r="F56" s="2" t="s">
        <v>0</v>
      </c>
      <c r="G56" s="2"/>
      <c r="H56" s="2"/>
      <c r="I56" s="2"/>
      <c r="J56" s="2"/>
      <c r="K56" s="2"/>
      <c r="L56" s="2"/>
      <c r="M56" s="1"/>
    </row>
    <row r="57" spans="1:15" ht="15.75" x14ac:dyDescent="0.25">
      <c r="A57" s="1"/>
      <c r="B57" s="1"/>
      <c r="C57" s="1"/>
      <c r="D57" s="1"/>
      <c r="E57" s="1"/>
      <c r="F57" s="2" t="s">
        <v>91</v>
      </c>
      <c r="G57" s="2"/>
      <c r="H57" s="2"/>
      <c r="I57" s="2"/>
      <c r="J57" s="2"/>
      <c r="K57" s="3"/>
      <c r="L57" s="2"/>
      <c r="M57" s="1"/>
    </row>
    <row r="58" spans="1:15" ht="15.75" x14ac:dyDescent="0.25">
      <c r="A58" s="4" t="s">
        <v>1</v>
      </c>
      <c r="B58" s="4" t="s">
        <v>2</v>
      </c>
      <c r="C58" s="4" t="s">
        <v>3</v>
      </c>
      <c r="D58" s="4" t="s">
        <v>4</v>
      </c>
      <c r="E58" s="4" t="s">
        <v>5</v>
      </c>
      <c r="F58" s="4" t="s">
        <v>6</v>
      </c>
      <c r="G58" s="4" t="s">
        <v>7</v>
      </c>
      <c r="H58" s="4" t="s">
        <v>8</v>
      </c>
      <c r="I58" s="4" t="s">
        <v>9</v>
      </c>
      <c r="J58" s="4" t="s">
        <v>93</v>
      </c>
      <c r="K58" s="4" t="s">
        <v>11</v>
      </c>
      <c r="L58" s="4" t="s">
        <v>12</v>
      </c>
      <c r="M58" s="4" t="s">
        <v>13</v>
      </c>
    </row>
    <row r="59" spans="1:15" ht="15.75" x14ac:dyDescent="0.25">
      <c r="A59" s="5"/>
      <c r="B59" s="5" t="s">
        <v>70</v>
      </c>
      <c r="C59" s="5">
        <f>'DECEMBER 20'!M59:M63</f>
        <v>690964</v>
      </c>
      <c r="D59" s="5"/>
      <c r="E59" s="5"/>
      <c r="F59" s="5"/>
      <c r="G59" s="5"/>
      <c r="H59" s="5">
        <v>655913</v>
      </c>
      <c r="I59" s="5"/>
      <c r="J59" s="5">
        <v>104946</v>
      </c>
      <c r="K59" s="5">
        <f>C59+D59+E59+F59+G59+H59+I59+J59</f>
        <v>1451823</v>
      </c>
      <c r="L59" s="5">
        <f>500000</f>
        <v>500000</v>
      </c>
      <c r="M59" s="5">
        <f>K59-L59</f>
        <v>951823</v>
      </c>
    </row>
    <row r="60" spans="1:15" ht="15.75" x14ac:dyDescent="0.25">
      <c r="A60" s="5"/>
      <c r="B60" s="5"/>
      <c r="C60" s="5">
        <f>'DECEMBER 20'!M60:M64</f>
        <v>0</v>
      </c>
      <c r="D60" s="5"/>
      <c r="E60" s="5"/>
      <c r="F60" s="5"/>
      <c r="G60" s="5"/>
      <c r="H60" s="5"/>
      <c r="I60" s="5"/>
      <c r="J60" s="5">
        <f>14%*H60</f>
        <v>0</v>
      </c>
      <c r="K60" s="5">
        <f>C60+D60+E60+F60+G60+H60+I60+J60</f>
        <v>0</v>
      </c>
      <c r="L60" s="5"/>
      <c r="M60" s="5"/>
    </row>
    <row r="61" spans="1:15" ht="15.75" x14ac:dyDescent="0.25">
      <c r="A61" s="5"/>
      <c r="B61" s="5"/>
      <c r="C61" s="5">
        <f>'DECEMBER 20'!M61:M65</f>
        <v>0</v>
      </c>
      <c r="D61" s="5"/>
      <c r="E61" s="5"/>
      <c r="F61" s="5"/>
      <c r="G61" s="5"/>
      <c r="H61" s="5"/>
      <c r="I61" s="5"/>
      <c r="J61" s="5">
        <f>14%*H61</f>
        <v>0</v>
      </c>
      <c r="K61" s="5">
        <f>C61+D61+E61+F61+G61+H61+I61+J61</f>
        <v>0</v>
      </c>
      <c r="L61" s="5"/>
      <c r="M61" s="5">
        <f>K61-L61</f>
        <v>0</v>
      </c>
    </row>
    <row r="62" spans="1:15" ht="15.75" x14ac:dyDescent="0.25">
      <c r="A62" s="5"/>
      <c r="B62" s="5"/>
      <c r="C62" s="5">
        <f>'DECEMBER 20'!M62:M66</f>
        <v>0</v>
      </c>
      <c r="D62" s="5"/>
      <c r="E62" s="5"/>
      <c r="F62" s="5"/>
      <c r="G62" s="5"/>
      <c r="H62" s="5"/>
      <c r="I62" s="5"/>
      <c r="J62" s="5">
        <f>14%*H62</f>
        <v>0</v>
      </c>
      <c r="K62" s="5">
        <f>C62+D62+E62+F62+G62+H62+I62+J62</f>
        <v>0</v>
      </c>
      <c r="L62" s="5"/>
      <c r="M62" s="5">
        <f>K62-L62</f>
        <v>0</v>
      </c>
    </row>
    <row r="63" spans="1:15" ht="15.75" x14ac:dyDescent="0.25">
      <c r="A63" s="5"/>
      <c r="B63" s="5"/>
      <c r="C63" s="5">
        <f>'DECEMBER 20'!M63:M67</f>
        <v>0</v>
      </c>
      <c r="D63" s="5"/>
      <c r="E63" s="5"/>
      <c r="F63" s="5"/>
      <c r="G63" s="5"/>
      <c r="H63" s="5"/>
      <c r="I63" s="5"/>
      <c r="J63" s="5">
        <f>14%*H63</f>
        <v>0</v>
      </c>
      <c r="K63" s="5">
        <f>C63+D63+E63+F63+G63+H63+I63+J63</f>
        <v>0</v>
      </c>
      <c r="L63" s="5"/>
      <c r="M63" s="5">
        <f>K63-L63</f>
        <v>0</v>
      </c>
    </row>
    <row r="64" spans="1:15" ht="15.75" x14ac:dyDescent="0.25">
      <c r="A64" s="5" t="s">
        <v>14</v>
      </c>
      <c r="B64" s="7"/>
      <c r="C64" s="5">
        <f>SUM(C59:C63)</f>
        <v>690964</v>
      </c>
      <c r="D64" s="5"/>
      <c r="E64" s="5"/>
      <c r="F64" s="5"/>
      <c r="G64" s="5"/>
      <c r="H64" s="5">
        <f>SUM(H59:H63)</f>
        <v>655913</v>
      </c>
      <c r="I64" s="5"/>
      <c r="J64" s="5">
        <f>SUM(J59:J63)</f>
        <v>104946</v>
      </c>
      <c r="K64" s="5">
        <f>SUM(K59:K63)</f>
        <v>1451823</v>
      </c>
      <c r="L64" s="5">
        <f>SUM(L59:L63)</f>
        <v>500000</v>
      </c>
      <c r="M64" s="5">
        <f>SUM(M59:M63)</f>
        <v>951823</v>
      </c>
      <c r="O64" s="30"/>
    </row>
    <row r="65" spans="1:13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 x14ac:dyDescent="0.25">
      <c r="A67" s="1"/>
      <c r="B67" s="2" t="s">
        <v>16</v>
      </c>
      <c r="C67" s="2"/>
      <c r="D67" s="2"/>
      <c r="E67" s="2"/>
      <c r="F67" s="2"/>
      <c r="G67" s="2"/>
      <c r="H67" s="15"/>
      <c r="I67" s="12"/>
      <c r="J67" s="2" t="s">
        <v>17</v>
      </c>
      <c r="K67" s="1"/>
      <c r="L67" s="1"/>
      <c r="M67" s="1"/>
    </row>
    <row r="68" spans="1:13" ht="15.75" x14ac:dyDescent="0.25">
      <c r="A68" s="1"/>
      <c r="B68" s="4" t="s">
        <v>18</v>
      </c>
      <c r="C68" s="4" t="s">
        <v>19</v>
      </c>
      <c r="D68" s="4"/>
      <c r="E68" s="4" t="s">
        <v>20</v>
      </c>
      <c r="F68" s="4" t="s">
        <v>21</v>
      </c>
      <c r="G68" s="4" t="s">
        <v>18</v>
      </c>
      <c r="H68" s="4" t="s">
        <v>19</v>
      </c>
      <c r="I68" s="4"/>
      <c r="J68" s="4" t="s">
        <v>20</v>
      </c>
      <c r="K68" s="4" t="s">
        <v>13</v>
      </c>
      <c r="L68" s="1"/>
      <c r="M68" s="1"/>
    </row>
    <row r="69" spans="1:13" ht="15.75" x14ac:dyDescent="0.25">
      <c r="A69" s="1"/>
      <c r="B69" s="5" t="s">
        <v>92</v>
      </c>
      <c r="C69" s="16">
        <f>H64</f>
        <v>655913</v>
      </c>
      <c r="D69" s="16"/>
      <c r="E69" s="5"/>
      <c r="F69" s="5"/>
      <c r="G69" s="5" t="s">
        <v>92</v>
      </c>
      <c r="H69" s="16">
        <f>L64</f>
        <v>500000</v>
      </c>
      <c r="I69" s="16"/>
      <c r="J69" s="5"/>
      <c r="K69" s="5"/>
      <c r="L69" s="1"/>
      <c r="M69" s="1"/>
    </row>
    <row r="70" spans="1:13" ht="15.75" x14ac:dyDescent="0.25">
      <c r="A70" s="1"/>
      <c r="B70" s="5" t="s">
        <v>9</v>
      </c>
      <c r="C70" s="16">
        <f>H65</f>
        <v>0</v>
      </c>
      <c r="D70" s="16"/>
      <c r="E70" s="5"/>
      <c r="F70" s="5"/>
      <c r="G70" s="17" t="s">
        <v>77</v>
      </c>
      <c r="H70" s="16">
        <f>'DECEMBER 20'!K85</f>
        <v>0.34999999997671694</v>
      </c>
      <c r="I70" s="16"/>
      <c r="J70" s="5"/>
      <c r="K70" s="5"/>
      <c r="L70" s="1"/>
      <c r="M70" s="1"/>
    </row>
    <row r="71" spans="1:13" ht="15.75" x14ac:dyDescent="0.25">
      <c r="A71" s="1"/>
      <c r="B71" s="5" t="s">
        <v>10</v>
      </c>
      <c r="C71" s="16">
        <f>J64</f>
        <v>104946</v>
      </c>
      <c r="D71" s="16"/>
      <c r="E71" s="5"/>
      <c r="F71" s="5"/>
      <c r="G71" s="5"/>
      <c r="H71" s="16"/>
      <c r="I71" s="16"/>
      <c r="J71" s="5"/>
      <c r="K71" s="5"/>
      <c r="L71" s="1"/>
      <c r="M71" s="1"/>
    </row>
    <row r="72" spans="1:13" ht="15.75" x14ac:dyDescent="0.25">
      <c r="A72" s="1"/>
      <c r="B72" s="17" t="s">
        <v>5</v>
      </c>
      <c r="C72" s="5">
        <f>D65</f>
        <v>0</v>
      </c>
      <c r="D72" s="5"/>
      <c r="E72" s="5"/>
      <c r="F72" s="5"/>
      <c r="G72" s="17"/>
      <c r="H72" s="5"/>
      <c r="I72" s="5"/>
      <c r="J72" s="5"/>
      <c r="K72" s="5"/>
      <c r="L72" s="1"/>
      <c r="M72" s="1"/>
    </row>
    <row r="73" spans="1:13" ht="15.75" x14ac:dyDescent="0.25">
      <c r="A73" s="1"/>
      <c r="B73" s="17" t="s">
        <v>6</v>
      </c>
      <c r="C73" s="5">
        <f>E65</f>
        <v>0</v>
      </c>
      <c r="D73" s="5"/>
      <c r="E73" s="5"/>
      <c r="F73" s="5"/>
      <c r="G73" s="17"/>
      <c r="H73" s="5"/>
      <c r="I73" s="5"/>
      <c r="J73" s="5"/>
      <c r="K73" s="5"/>
      <c r="L73" s="1"/>
      <c r="M73" s="1"/>
    </row>
    <row r="74" spans="1:13" ht="15.75" x14ac:dyDescent="0.25">
      <c r="A74" s="1"/>
      <c r="B74" s="17" t="s">
        <v>22</v>
      </c>
      <c r="C74" s="5">
        <f>F65</f>
        <v>0</v>
      </c>
      <c r="D74" s="5"/>
      <c r="E74" s="5"/>
      <c r="F74" s="5"/>
      <c r="G74" s="17"/>
      <c r="H74" s="5"/>
      <c r="I74" s="5"/>
      <c r="J74" s="5"/>
      <c r="K74" s="5"/>
      <c r="L74" s="1"/>
      <c r="M74" s="1"/>
    </row>
    <row r="75" spans="1:13" ht="15.75" x14ac:dyDescent="0.25">
      <c r="A75" s="1"/>
      <c r="B75" s="17" t="s">
        <v>4</v>
      </c>
      <c r="C75" s="5">
        <f>C65</f>
        <v>0</v>
      </c>
      <c r="D75" s="5"/>
      <c r="E75" s="5"/>
      <c r="F75" s="5"/>
      <c r="G75" s="17"/>
      <c r="H75" s="5"/>
      <c r="I75" s="5"/>
      <c r="J75" s="5"/>
      <c r="K75" s="5"/>
      <c r="L75" s="1"/>
      <c r="M75" s="1"/>
    </row>
    <row r="76" spans="1:13" ht="15.75" x14ac:dyDescent="0.25">
      <c r="A76" s="1"/>
      <c r="B76" s="17" t="s">
        <v>77</v>
      </c>
      <c r="C76" s="16">
        <f>'DECEMBER 20'!F85</f>
        <v>690965.4</v>
      </c>
      <c r="D76" s="5"/>
      <c r="E76" s="5"/>
      <c r="F76" s="5"/>
      <c r="G76" s="17"/>
      <c r="H76" s="16"/>
      <c r="I76" s="5"/>
      <c r="J76" s="16"/>
      <c r="K76" s="5"/>
      <c r="L76" s="1"/>
      <c r="M76" s="1"/>
    </row>
    <row r="77" spans="1:13" ht="15.75" x14ac:dyDescent="0.25">
      <c r="A77" s="1"/>
      <c r="B77" s="17" t="s">
        <v>23</v>
      </c>
      <c r="C77" s="5">
        <v>32796</v>
      </c>
      <c r="D77" s="5"/>
      <c r="E77" s="5"/>
      <c r="F77" s="5"/>
      <c r="G77" s="17" t="s">
        <v>23</v>
      </c>
      <c r="H77" s="5">
        <v>32796</v>
      </c>
      <c r="I77" s="5"/>
      <c r="J77" s="5"/>
      <c r="K77" s="5"/>
      <c r="L77" s="1"/>
      <c r="M77" s="1"/>
    </row>
    <row r="78" spans="1:13" ht="15.75" x14ac:dyDescent="0.25">
      <c r="A78" s="1"/>
      <c r="B78" s="5" t="s">
        <v>24</v>
      </c>
      <c r="C78" s="18">
        <v>0.05</v>
      </c>
      <c r="D78" s="18"/>
      <c r="E78" s="16">
        <f>C78*C69</f>
        <v>32795.65</v>
      </c>
      <c r="F78" s="5"/>
      <c r="G78" s="5" t="s">
        <v>24</v>
      </c>
      <c r="H78" s="18">
        <v>0.05</v>
      </c>
      <c r="I78" s="18"/>
      <c r="J78" s="16">
        <f>H78*C69</f>
        <v>32795.65</v>
      </c>
      <c r="K78" s="16"/>
      <c r="L78" s="1"/>
      <c r="M78" s="1"/>
    </row>
    <row r="79" spans="1:13" ht="15.75" x14ac:dyDescent="0.25">
      <c r="A79" s="1"/>
      <c r="B79" s="19" t="s">
        <v>25</v>
      </c>
      <c r="C79" s="4" t="s">
        <v>26</v>
      </c>
      <c r="D79" s="4"/>
      <c r="E79" s="4"/>
      <c r="F79" s="4"/>
      <c r="G79" s="19" t="s">
        <v>25</v>
      </c>
      <c r="H79" s="20"/>
      <c r="I79" s="20"/>
      <c r="J79" s="4"/>
      <c r="K79" s="4"/>
      <c r="L79" s="1"/>
      <c r="M79" s="1"/>
    </row>
    <row r="80" spans="1:13" ht="15.75" x14ac:dyDescent="0.25">
      <c r="A80" s="1"/>
      <c r="B80" s="7" t="s">
        <v>76</v>
      </c>
      <c r="C80" s="4"/>
      <c r="D80" s="4"/>
      <c r="E80" s="4">
        <f>L64</f>
        <v>500000</v>
      </c>
      <c r="F80" s="4"/>
      <c r="G80" s="7" t="s">
        <v>76</v>
      </c>
      <c r="H80" s="4"/>
      <c r="I80" s="4"/>
      <c r="J80" s="4">
        <f>L64</f>
        <v>500000</v>
      </c>
      <c r="K80" s="4"/>
      <c r="L80" s="1"/>
      <c r="M80" s="1"/>
    </row>
    <row r="81" spans="1:13" ht="15.75" x14ac:dyDescent="0.25">
      <c r="A81" s="1"/>
      <c r="B81" s="21"/>
      <c r="C81" s="18"/>
      <c r="D81" s="18"/>
      <c r="E81" s="5"/>
      <c r="F81" s="5"/>
      <c r="G81" s="21"/>
      <c r="H81" s="18"/>
      <c r="I81" s="18"/>
      <c r="J81" s="5"/>
      <c r="K81" s="5"/>
      <c r="L81" s="1"/>
      <c r="M81" s="1"/>
    </row>
    <row r="82" spans="1:13" ht="15.75" x14ac:dyDescent="0.25">
      <c r="A82" s="1"/>
      <c r="B82" s="22"/>
      <c r="C82" s="5"/>
      <c r="D82" s="5"/>
      <c r="E82" s="5"/>
      <c r="F82" s="21"/>
      <c r="G82" s="22"/>
      <c r="H82" s="5"/>
      <c r="I82" s="5"/>
      <c r="J82" s="5"/>
      <c r="K82" s="5"/>
      <c r="L82" s="1"/>
      <c r="M82" s="1"/>
    </row>
    <row r="83" spans="1:13" ht="15.75" x14ac:dyDescent="0.25">
      <c r="A83" s="1"/>
      <c r="B83" s="22"/>
      <c r="C83" s="5"/>
      <c r="D83" s="5"/>
      <c r="E83" s="5"/>
      <c r="F83" s="21"/>
      <c r="G83" s="22"/>
      <c r="H83" s="5"/>
      <c r="I83" s="5"/>
      <c r="J83" s="5"/>
      <c r="K83" s="5"/>
      <c r="L83" s="1"/>
      <c r="M83" s="1"/>
    </row>
    <row r="84" spans="1:13" ht="15.75" x14ac:dyDescent="0.25">
      <c r="A84" s="1"/>
      <c r="B84" s="5"/>
      <c r="C84" s="18"/>
      <c r="D84" s="18"/>
      <c r="E84" s="5"/>
      <c r="F84" s="5"/>
      <c r="G84" s="5"/>
      <c r="H84" s="18"/>
      <c r="I84" s="18"/>
      <c r="J84" s="5"/>
      <c r="K84" s="5"/>
      <c r="L84" s="1"/>
      <c r="M84" s="1"/>
    </row>
    <row r="85" spans="1:13" ht="15.75" x14ac:dyDescent="0.25">
      <c r="A85" s="1"/>
      <c r="B85" s="24" t="s">
        <v>27</v>
      </c>
      <c r="C85" s="20">
        <f>C69+C70+C71+C72+C73+C74+C75+C77+C76</f>
        <v>1484620.4</v>
      </c>
      <c r="D85" s="20"/>
      <c r="E85" s="25">
        <f>SUM(E78:E84)</f>
        <v>532795.65</v>
      </c>
      <c r="F85" s="20">
        <f>C85-E85</f>
        <v>951824.74999999988</v>
      </c>
      <c r="G85" s="24" t="s">
        <v>27</v>
      </c>
      <c r="H85" s="20">
        <f>H69+H71+H77</f>
        <v>532796</v>
      </c>
      <c r="I85" s="20"/>
      <c r="J85" s="20">
        <f>SUM(J78:J84)</f>
        <v>532795.65</v>
      </c>
      <c r="K85" s="20">
        <f>H85-J85</f>
        <v>0.34999999997671694</v>
      </c>
      <c r="L85" s="1"/>
      <c r="M85" s="1"/>
    </row>
    <row r="86" spans="1:13" ht="15.75" x14ac:dyDescent="0.25">
      <c r="A86" s="1"/>
      <c r="B86" s="1" t="s">
        <v>28</v>
      </c>
      <c r="C86" s="1"/>
      <c r="D86" s="1"/>
      <c r="E86" s="1"/>
      <c r="F86" s="1" t="s">
        <v>29</v>
      </c>
      <c r="G86" s="1"/>
      <c r="H86" s="1"/>
      <c r="I86" s="1"/>
      <c r="J86" s="23">
        <f>J85-J78</f>
        <v>500000</v>
      </c>
      <c r="K86" s="1" t="s">
        <v>30</v>
      </c>
      <c r="L86" s="1"/>
      <c r="M86" s="1"/>
    </row>
    <row r="87" spans="1:13" ht="15.75" x14ac:dyDescent="0.25">
      <c r="A87" s="1"/>
      <c r="B87" s="1" t="s">
        <v>31</v>
      </c>
      <c r="C87" s="1"/>
      <c r="D87" s="1"/>
      <c r="E87" s="1"/>
      <c r="F87" s="1" t="s">
        <v>32</v>
      </c>
      <c r="G87" s="1"/>
      <c r="H87" s="23"/>
      <c r="I87" s="1"/>
      <c r="J87" s="23"/>
      <c r="K87" s="1" t="s">
        <v>33</v>
      </c>
      <c r="L87" s="1"/>
      <c r="M87" s="1"/>
    </row>
    <row r="89" spans="1:13" x14ac:dyDescent="0.25">
      <c r="D89" s="26"/>
    </row>
  </sheetData>
  <pageMargins left="0" right="0" top="0" bottom="0" header="0.3" footer="0.3"/>
  <pageSetup paperSize="286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workbookViewId="0">
      <selection activeCell="D93" sqref="D93"/>
    </sheetView>
  </sheetViews>
  <sheetFormatPr defaultRowHeight="15" x14ac:dyDescent="0.25"/>
  <cols>
    <col min="1" max="1" width="6.28515625" customWidth="1"/>
    <col min="2" max="2" width="23.28515625" customWidth="1"/>
    <col min="3" max="3" width="10.140625" bestFit="1" customWidth="1"/>
    <col min="6" max="6" width="10.7109375" customWidth="1"/>
    <col min="9" max="9" width="14.140625" customWidth="1"/>
  </cols>
  <sheetData>
    <row r="1" spans="1:13" ht="15.75" x14ac:dyDescent="0.25">
      <c r="A1" s="1"/>
      <c r="C1" s="1"/>
      <c r="D1" s="1"/>
      <c r="E1" s="1"/>
      <c r="F1" s="2" t="s">
        <v>35</v>
      </c>
      <c r="G1" s="2"/>
      <c r="H1" s="2"/>
      <c r="I1" s="2"/>
      <c r="J1" s="2"/>
      <c r="K1" s="2"/>
      <c r="L1" s="2"/>
      <c r="M1" s="1"/>
    </row>
    <row r="2" spans="1:13" ht="15.75" x14ac:dyDescent="0.25">
      <c r="A2" s="1"/>
      <c r="D2" s="1"/>
      <c r="E2" s="1"/>
      <c r="F2" s="2" t="s">
        <v>0</v>
      </c>
      <c r="G2" s="2"/>
      <c r="H2" s="2"/>
      <c r="I2" s="2"/>
      <c r="J2" s="2"/>
      <c r="K2" s="2"/>
      <c r="L2" s="2"/>
      <c r="M2" s="1"/>
    </row>
    <row r="3" spans="1:13" ht="15.75" x14ac:dyDescent="0.25">
      <c r="A3" s="1"/>
      <c r="B3" s="1"/>
      <c r="D3" s="1"/>
      <c r="E3" s="1"/>
      <c r="F3" s="2" t="s">
        <v>94</v>
      </c>
      <c r="G3" s="2"/>
      <c r="H3" s="2"/>
      <c r="I3" s="2"/>
      <c r="J3" s="2"/>
      <c r="K3" s="3"/>
      <c r="L3" s="2"/>
      <c r="M3" s="1"/>
    </row>
    <row r="4" spans="1:13" ht="15.75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93</v>
      </c>
      <c r="K4" s="4" t="s">
        <v>11</v>
      </c>
      <c r="L4" s="4" t="s">
        <v>12</v>
      </c>
      <c r="M4" s="4" t="s">
        <v>13</v>
      </c>
    </row>
    <row r="5" spans="1:13" ht="15.75" x14ac:dyDescent="0.25">
      <c r="A5" s="5" t="s">
        <v>36</v>
      </c>
      <c r="B5" s="5"/>
      <c r="C5" s="5">
        <f>'JANUARY 21'!M5:M31</f>
        <v>0</v>
      </c>
      <c r="D5" s="5"/>
      <c r="E5" s="5"/>
      <c r="F5" s="5"/>
      <c r="G5" s="5"/>
      <c r="H5" s="5"/>
      <c r="I5" s="5"/>
      <c r="J5" s="5">
        <f>14%*H5</f>
        <v>0</v>
      </c>
      <c r="K5" s="5">
        <f>C5+D5+E5+F5+G5+H5+I5+J5</f>
        <v>0</v>
      </c>
      <c r="L5" s="5"/>
      <c r="M5" s="5">
        <f t="shared" ref="M5:M15" si="0">K5-L5</f>
        <v>0</v>
      </c>
    </row>
    <row r="6" spans="1:13" ht="15.75" x14ac:dyDescent="0.25">
      <c r="A6" s="5" t="s">
        <v>37</v>
      </c>
      <c r="B6" s="5" t="s">
        <v>63</v>
      </c>
      <c r="C6" s="5">
        <f>'JANUARY 21'!M6:M32</f>
        <v>200</v>
      </c>
      <c r="D6" s="5"/>
      <c r="E6" s="5"/>
      <c r="F6" s="5"/>
      <c r="G6" s="5"/>
      <c r="H6" s="5">
        <v>10000</v>
      </c>
      <c r="I6" s="5">
        <v>600</v>
      </c>
      <c r="J6" s="5">
        <v>1600</v>
      </c>
      <c r="K6" s="5">
        <f t="shared" ref="K6:K20" si="1">C6+D6+E6+F6+G6+H6+I6+J6</f>
        <v>12400</v>
      </c>
      <c r="L6" s="5"/>
      <c r="M6" s="5">
        <f t="shared" si="0"/>
        <v>12400</v>
      </c>
    </row>
    <row r="7" spans="1:13" ht="15.75" x14ac:dyDescent="0.25">
      <c r="A7" s="5" t="s">
        <v>38</v>
      </c>
      <c r="B7" s="5"/>
      <c r="C7" s="5">
        <f>'JANUARY 21'!M7:M33</f>
        <v>0</v>
      </c>
      <c r="D7" s="5"/>
      <c r="E7" s="5"/>
      <c r="F7" s="5"/>
      <c r="G7" s="5"/>
      <c r="H7" s="5"/>
      <c r="I7" s="5"/>
      <c r="J7" s="5">
        <f t="shared" ref="J7:J31" si="2">14%*H7</f>
        <v>0</v>
      </c>
      <c r="K7" s="5">
        <f t="shared" si="1"/>
        <v>0</v>
      </c>
      <c r="L7" s="5"/>
      <c r="M7" s="5">
        <f t="shared" si="0"/>
        <v>0</v>
      </c>
    </row>
    <row r="8" spans="1:13" ht="15.75" x14ac:dyDescent="0.25">
      <c r="A8" s="5" t="s">
        <v>39</v>
      </c>
      <c r="B8" s="7" t="s">
        <v>84</v>
      </c>
      <c r="C8" s="5">
        <f>'JANUARY 21'!M8:M34</f>
        <v>200</v>
      </c>
      <c r="D8" s="7"/>
      <c r="E8" s="7"/>
      <c r="F8" s="7"/>
      <c r="G8" s="7"/>
      <c r="H8" s="7">
        <v>10000</v>
      </c>
      <c r="I8" s="7"/>
      <c r="J8" s="7">
        <v>1600</v>
      </c>
      <c r="K8" s="7">
        <f t="shared" si="1"/>
        <v>11800</v>
      </c>
      <c r="L8" s="7">
        <v>11400</v>
      </c>
      <c r="M8" s="5">
        <f t="shared" si="0"/>
        <v>400</v>
      </c>
    </row>
    <row r="9" spans="1:13" ht="15.75" x14ac:dyDescent="0.25">
      <c r="A9" s="5" t="s">
        <v>40</v>
      </c>
      <c r="B9" s="5" t="s">
        <v>64</v>
      </c>
      <c r="C9" s="5">
        <f>'JANUARY 21'!M9:M35</f>
        <v>-120</v>
      </c>
      <c r="D9" s="5"/>
      <c r="E9" s="5"/>
      <c r="F9" s="5"/>
      <c r="G9" s="5"/>
      <c r="H9" s="5">
        <v>6000</v>
      </c>
      <c r="I9" s="5">
        <v>600</v>
      </c>
      <c r="J9" s="5">
        <v>960</v>
      </c>
      <c r="K9" s="5">
        <f t="shared" si="1"/>
        <v>7440</v>
      </c>
      <c r="L9" s="5">
        <v>7560</v>
      </c>
      <c r="M9" s="5">
        <f t="shared" si="0"/>
        <v>-120</v>
      </c>
    </row>
    <row r="10" spans="1:13" ht="15.75" x14ac:dyDescent="0.25">
      <c r="A10" s="5" t="s">
        <v>41</v>
      </c>
      <c r="B10" s="7"/>
      <c r="C10" s="5">
        <f>'JANUARY 21'!M10:M36</f>
        <v>0</v>
      </c>
      <c r="D10" s="5"/>
      <c r="E10" s="5"/>
      <c r="F10" s="5"/>
      <c r="G10" s="5"/>
      <c r="H10" s="5"/>
      <c r="I10" s="5"/>
      <c r="J10" s="5">
        <f t="shared" si="2"/>
        <v>0</v>
      </c>
      <c r="K10" s="5">
        <f t="shared" si="1"/>
        <v>0</v>
      </c>
      <c r="L10" s="5"/>
      <c r="M10" s="5">
        <f t="shared" si="0"/>
        <v>0</v>
      </c>
    </row>
    <row r="11" spans="1:13" ht="15.75" x14ac:dyDescent="0.25">
      <c r="A11" s="5" t="s">
        <v>42</v>
      </c>
      <c r="B11" s="5"/>
      <c r="C11" s="5">
        <f>'JANUARY 21'!M11:M37</f>
        <v>0</v>
      </c>
      <c r="D11" s="5"/>
      <c r="E11" s="5"/>
      <c r="F11" s="5"/>
      <c r="G11" s="5"/>
      <c r="H11" s="5"/>
      <c r="I11" s="5"/>
      <c r="J11" s="5">
        <f t="shared" si="2"/>
        <v>0</v>
      </c>
      <c r="K11" s="5">
        <f t="shared" si="1"/>
        <v>0</v>
      </c>
      <c r="L11" s="5"/>
      <c r="M11" s="5">
        <f t="shared" si="0"/>
        <v>0</v>
      </c>
    </row>
    <row r="12" spans="1:13" ht="15.75" x14ac:dyDescent="0.25">
      <c r="A12" s="5" t="s">
        <v>43</v>
      </c>
      <c r="B12" s="6" t="s">
        <v>33</v>
      </c>
      <c r="C12" s="5">
        <f>'JANUARY 21'!M12:M38</f>
        <v>0</v>
      </c>
      <c r="D12" s="5"/>
      <c r="E12" s="5"/>
      <c r="F12" s="5"/>
      <c r="G12" s="5"/>
      <c r="H12" s="5"/>
      <c r="I12" s="5"/>
      <c r="J12" s="5">
        <f t="shared" si="2"/>
        <v>0</v>
      </c>
      <c r="K12" s="5">
        <f t="shared" si="1"/>
        <v>0</v>
      </c>
      <c r="L12" s="5"/>
      <c r="M12" s="5">
        <f t="shared" si="0"/>
        <v>0</v>
      </c>
    </row>
    <row r="13" spans="1:13" ht="15.75" x14ac:dyDescent="0.25">
      <c r="A13" s="5" t="s">
        <v>44</v>
      </c>
      <c r="B13" s="8" t="s">
        <v>74</v>
      </c>
      <c r="C13" s="5">
        <f>'JANUARY 21'!M13:M39</f>
        <v>0</v>
      </c>
      <c r="D13" s="5"/>
      <c r="E13" s="5"/>
      <c r="F13" s="5"/>
      <c r="G13" s="5"/>
      <c r="H13" s="5">
        <v>12000</v>
      </c>
      <c r="I13" s="5">
        <v>600</v>
      </c>
      <c r="J13" s="5">
        <v>1920</v>
      </c>
      <c r="K13" s="5">
        <f t="shared" si="1"/>
        <v>14520</v>
      </c>
      <c r="L13" s="5">
        <v>14520</v>
      </c>
      <c r="M13" s="5">
        <f t="shared" si="0"/>
        <v>0</v>
      </c>
    </row>
    <row r="14" spans="1:13" ht="15.75" x14ac:dyDescent="0.25">
      <c r="A14" s="5" t="s">
        <v>45</v>
      </c>
      <c r="B14" s="5"/>
      <c r="C14" s="5">
        <f>'JANUARY 21'!M14:M40</f>
        <v>0</v>
      </c>
      <c r="D14" s="5"/>
      <c r="E14" s="5"/>
      <c r="F14" s="5"/>
      <c r="G14" s="5"/>
      <c r="H14" s="5"/>
      <c r="I14" s="5"/>
      <c r="J14" s="5">
        <f t="shared" si="2"/>
        <v>0</v>
      </c>
      <c r="K14" s="5">
        <f t="shared" si="1"/>
        <v>0</v>
      </c>
      <c r="L14" s="5"/>
      <c r="M14" s="5">
        <f t="shared" si="0"/>
        <v>0</v>
      </c>
    </row>
    <row r="15" spans="1:13" ht="15.75" x14ac:dyDescent="0.25">
      <c r="A15" s="6" t="s">
        <v>46</v>
      </c>
      <c r="B15" s="5" t="s">
        <v>75</v>
      </c>
      <c r="C15" s="5">
        <f>'JANUARY 21'!M15:M41</f>
        <v>-240</v>
      </c>
      <c r="D15" s="5"/>
      <c r="E15" s="5"/>
      <c r="F15" s="5"/>
      <c r="G15" s="5"/>
      <c r="H15" s="5">
        <v>12000</v>
      </c>
      <c r="I15" s="5">
        <v>600</v>
      </c>
      <c r="J15" s="5">
        <v>1920</v>
      </c>
      <c r="K15" s="5">
        <f t="shared" si="1"/>
        <v>14280</v>
      </c>
      <c r="L15" s="5">
        <f>14520</f>
        <v>14520</v>
      </c>
      <c r="M15" s="5">
        <f t="shared" si="0"/>
        <v>-240</v>
      </c>
    </row>
    <row r="16" spans="1:13" ht="15.75" x14ac:dyDescent="0.25">
      <c r="A16" s="5" t="s">
        <v>47</v>
      </c>
      <c r="B16" s="5" t="s">
        <v>34</v>
      </c>
      <c r="C16" s="5">
        <f>'JANUARY 21'!M16:M42</f>
        <v>28560</v>
      </c>
      <c r="D16" s="5"/>
      <c r="E16" s="5"/>
      <c r="F16" s="5"/>
      <c r="G16" s="5"/>
      <c r="H16" s="5"/>
      <c r="I16" s="5"/>
      <c r="J16" s="5">
        <f t="shared" si="2"/>
        <v>0</v>
      </c>
      <c r="K16" s="5">
        <f t="shared" si="1"/>
        <v>28560</v>
      </c>
      <c r="L16" s="5"/>
      <c r="M16" s="5">
        <f t="shared" ref="M16:M31" si="3">K16-L16</f>
        <v>28560</v>
      </c>
    </row>
    <row r="17" spans="1:13" ht="15.75" x14ac:dyDescent="0.25">
      <c r="A17" s="5" t="s">
        <v>48</v>
      </c>
      <c r="B17" s="5"/>
      <c r="C17" s="5">
        <f>'JANUARY 21'!M17:M43</f>
        <v>0</v>
      </c>
      <c r="D17" s="5"/>
      <c r="E17" s="5"/>
      <c r="F17" s="5"/>
      <c r="G17" s="5"/>
      <c r="H17" s="5"/>
      <c r="I17" s="5"/>
      <c r="J17" s="5">
        <f t="shared" si="2"/>
        <v>0</v>
      </c>
      <c r="K17" s="5">
        <f t="shared" si="1"/>
        <v>0</v>
      </c>
      <c r="L17" s="5"/>
      <c r="M17" s="5">
        <f>K17-L17</f>
        <v>0</v>
      </c>
    </row>
    <row r="18" spans="1:13" ht="15.75" x14ac:dyDescent="0.25">
      <c r="A18" s="5" t="s">
        <v>49</v>
      </c>
      <c r="B18" s="7" t="s">
        <v>85</v>
      </c>
      <c r="C18" s="5">
        <f>'JANUARY 21'!M18:M44</f>
        <v>1200</v>
      </c>
      <c r="D18" s="7"/>
      <c r="E18" s="7"/>
      <c r="F18" s="7"/>
      <c r="G18" s="7"/>
      <c r="H18" s="7">
        <v>12000</v>
      </c>
      <c r="I18" s="7">
        <v>600</v>
      </c>
      <c r="J18" s="7">
        <v>1920</v>
      </c>
      <c r="K18" s="7">
        <f t="shared" si="1"/>
        <v>15720</v>
      </c>
      <c r="L18" s="7">
        <v>13680</v>
      </c>
      <c r="M18" s="5">
        <f t="shared" si="3"/>
        <v>2040</v>
      </c>
    </row>
    <row r="19" spans="1:13" ht="15.75" x14ac:dyDescent="0.25">
      <c r="A19" s="5" t="s">
        <v>50</v>
      </c>
      <c r="B19" s="9"/>
      <c r="C19" s="5">
        <f>'JANUARY 21'!M19:M45</f>
        <v>0</v>
      </c>
      <c r="D19" s="5"/>
      <c r="E19" s="5"/>
      <c r="F19" s="5"/>
      <c r="G19" s="5"/>
      <c r="H19" s="5"/>
      <c r="I19" s="5"/>
      <c r="J19" s="5">
        <f t="shared" si="2"/>
        <v>0</v>
      </c>
      <c r="K19" s="5">
        <f t="shared" si="1"/>
        <v>0</v>
      </c>
      <c r="L19" s="5"/>
      <c r="M19" s="5">
        <f t="shared" si="3"/>
        <v>0</v>
      </c>
    </row>
    <row r="20" spans="1:13" ht="15.75" x14ac:dyDescent="0.25">
      <c r="A20" s="5" t="s">
        <v>51</v>
      </c>
      <c r="B20" s="5"/>
      <c r="C20" s="5">
        <f>'JANUARY 21'!M20:M46</f>
        <v>0</v>
      </c>
      <c r="D20" s="5"/>
      <c r="E20" s="5"/>
      <c r="F20" s="5"/>
      <c r="G20" s="5"/>
      <c r="H20" s="5"/>
      <c r="I20" s="5"/>
      <c r="J20" s="5">
        <f t="shared" si="2"/>
        <v>0</v>
      </c>
      <c r="K20" s="5">
        <f t="shared" si="1"/>
        <v>0</v>
      </c>
      <c r="L20" s="5"/>
      <c r="M20" s="5">
        <f t="shared" si="3"/>
        <v>0</v>
      </c>
    </row>
    <row r="21" spans="1:13" ht="15.75" x14ac:dyDescent="0.25">
      <c r="A21" s="5" t="s">
        <v>52</v>
      </c>
      <c r="B21" s="5" t="s">
        <v>72</v>
      </c>
      <c r="C21" s="5">
        <f>'JANUARY 21'!M21:M47</f>
        <v>-440</v>
      </c>
      <c r="D21" s="5"/>
      <c r="E21" s="5"/>
      <c r="F21" s="5"/>
      <c r="G21" s="5"/>
      <c r="H21" s="5">
        <v>12000</v>
      </c>
      <c r="I21" s="5">
        <v>600</v>
      </c>
      <c r="J21" s="5">
        <v>1920</v>
      </c>
      <c r="K21" s="5">
        <f>C21+D21+E21+F21+G21+H21+I21+J21</f>
        <v>14080</v>
      </c>
      <c r="L21" s="5">
        <v>14520</v>
      </c>
      <c r="M21" s="5">
        <f t="shared" si="3"/>
        <v>-440</v>
      </c>
    </row>
    <row r="22" spans="1:13" ht="15.75" x14ac:dyDescent="0.25">
      <c r="A22" s="5" t="s">
        <v>53</v>
      </c>
      <c r="B22" s="5"/>
      <c r="C22" s="5">
        <f>'JANUARY 21'!M22:M48</f>
        <v>0</v>
      </c>
      <c r="D22" s="5"/>
      <c r="E22" s="5"/>
      <c r="F22" s="5"/>
      <c r="G22" s="5"/>
      <c r="H22" s="5"/>
      <c r="I22" s="5"/>
      <c r="J22" s="5">
        <f t="shared" si="2"/>
        <v>0</v>
      </c>
      <c r="K22" s="5">
        <f t="shared" ref="K22:K31" si="4">C22+D22+E22+F22+G22+H22+I22+J22</f>
        <v>0</v>
      </c>
      <c r="L22" s="5"/>
      <c r="M22" s="5">
        <f t="shared" si="3"/>
        <v>0</v>
      </c>
    </row>
    <row r="23" spans="1:13" ht="15.75" x14ac:dyDescent="0.25">
      <c r="A23" s="5" t="s">
        <v>54</v>
      </c>
      <c r="B23" s="5"/>
      <c r="C23" s="5">
        <f>'JANUARY 21'!M23:M49</f>
        <v>0</v>
      </c>
      <c r="D23" s="5"/>
      <c r="E23" s="5"/>
      <c r="F23" s="5"/>
      <c r="G23" s="5"/>
      <c r="H23" s="5"/>
      <c r="I23" s="5"/>
      <c r="J23" s="5">
        <f t="shared" si="2"/>
        <v>0</v>
      </c>
      <c r="K23" s="5">
        <f t="shared" si="4"/>
        <v>0</v>
      </c>
      <c r="L23" s="5"/>
      <c r="M23" s="5">
        <f t="shared" si="3"/>
        <v>0</v>
      </c>
    </row>
    <row r="24" spans="1:13" ht="15.75" x14ac:dyDescent="0.25">
      <c r="A24" s="5" t="s">
        <v>55</v>
      </c>
      <c r="B24" s="5"/>
      <c r="C24" s="5">
        <f>'JANUARY 21'!M24:M50</f>
        <v>0</v>
      </c>
      <c r="D24" s="5"/>
      <c r="E24" s="5"/>
      <c r="F24" s="5"/>
      <c r="G24" s="5"/>
      <c r="H24" s="5"/>
      <c r="I24" s="5"/>
      <c r="J24" s="5">
        <f t="shared" si="2"/>
        <v>0</v>
      </c>
      <c r="K24" s="5">
        <f t="shared" si="4"/>
        <v>0</v>
      </c>
      <c r="L24" s="5"/>
      <c r="M24" s="5">
        <f t="shared" si="3"/>
        <v>0</v>
      </c>
    </row>
    <row r="25" spans="1:13" ht="15.75" x14ac:dyDescent="0.25">
      <c r="A25" s="5" t="s">
        <v>56</v>
      </c>
      <c r="B25" s="5"/>
      <c r="C25" s="5">
        <f>'JANUARY 21'!M25:M51</f>
        <v>0</v>
      </c>
      <c r="D25" s="5"/>
      <c r="E25" s="5"/>
      <c r="F25" s="5"/>
      <c r="G25" s="5"/>
      <c r="H25" s="5"/>
      <c r="I25" s="5"/>
      <c r="J25" s="5">
        <f t="shared" si="2"/>
        <v>0</v>
      </c>
      <c r="K25" s="5">
        <f t="shared" si="4"/>
        <v>0</v>
      </c>
      <c r="L25" s="5"/>
      <c r="M25" s="5">
        <f>K25-L25</f>
        <v>0</v>
      </c>
    </row>
    <row r="26" spans="1:13" ht="15.75" x14ac:dyDescent="0.25">
      <c r="A26" s="5" t="s">
        <v>57</v>
      </c>
      <c r="B26" s="5"/>
      <c r="C26" s="5">
        <f>'JANUARY 21'!M26:M52</f>
        <v>0</v>
      </c>
      <c r="D26" s="5"/>
      <c r="E26" s="5"/>
      <c r="F26" s="5"/>
      <c r="G26" s="5"/>
      <c r="H26" s="5"/>
      <c r="I26" s="5"/>
      <c r="J26" s="5">
        <f t="shared" si="2"/>
        <v>0</v>
      </c>
      <c r="K26" s="5">
        <f t="shared" si="4"/>
        <v>0</v>
      </c>
      <c r="L26" s="5"/>
      <c r="M26" s="5">
        <f t="shared" si="3"/>
        <v>0</v>
      </c>
    </row>
    <row r="27" spans="1:13" ht="15.75" x14ac:dyDescent="0.25">
      <c r="A27" s="5" t="s">
        <v>58</v>
      </c>
      <c r="B27" s="5" t="s">
        <v>71</v>
      </c>
      <c r="C27" s="5">
        <f>'JANUARY 21'!M27:M53</f>
        <v>-480</v>
      </c>
      <c r="D27" s="5"/>
      <c r="E27" s="5"/>
      <c r="F27" s="5"/>
      <c r="G27" s="5"/>
      <c r="H27" s="5">
        <v>12000</v>
      </c>
      <c r="I27" s="5">
        <v>600</v>
      </c>
      <c r="J27" s="5">
        <v>1920</v>
      </c>
      <c r="K27" s="5">
        <f t="shared" si="4"/>
        <v>14040</v>
      </c>
      <c r="L27" s="5">
        <v>29040</v>
      </c>
      <c r="M27" s="5">
        <f>K27-L27</f>
        <v>-15000</v>
      </c>
    </row>
    <row r="28" spans="1:13" ht="15.75" x14ac:dyDescent="0.25">
      <c r="A28" s="5" t="s">
        <v>59</v>
      </c>
      <c r="B28" s="5"/>
      <c r="C28" s="5">
        <f>'JANUARY 21'!M28:M54</f>
        <v>0</v>
      </c>
      <c r="D28" s="5"/>
      <c r="E28" s="5"/>
      <c r="F28" s="5"/>
      <c r="G28" s="5"/>
      <c r="H28" s="5"/>
      <c r="I28" s="5"/>
      <c r="J28" s="5">
        <f t="shared" si="2"/>
        <v>0</v>
      </c>
      <c r="K28" s="5">
        <f t="shared" si="4"/>
        <v>0</v>
      </c>
      <c r="L28" s="5"/>
      <c r="M28" s="5">
        <f>K28-L28</f>
        <v>0</v>
      </c>
    </row>
    <row r="29" spans="1:13" ht="15.75" x14ac:dyDescent="0.25">
      <c r="A29" s="5" t="s">
        <v>60</v>
      </c>
      <c r="B29" s="5" t="s">
        <v>65</v>
      </c>
      <c r="C29" s="5">
        <f>'JANUARY 21'!M29:M55</f>
        <v>0</v>
      </c>
      <c r="D29" s="5"/>
      <c r="E29" s="5"/>
      <c r="F29" s="5"/>
      <c r="G29" s="5"/>
      <c r="H29" s="5">
        <v>12000</v>
      </c>
      <c r="I29" s="5">
        <v>600</v>
      </c>
      <c r="J29" s="5">
        <v>1920</v>
      </c>
      <c r="K29" s="5">
        <f t="shared" si="4"/>
        <v>14520</v>
      </c>
      <c r="L29" s="5">
        <f>14520</f>
        <v>14520</v>
      </c>
      <c r="M29" s="5">
        <f t="shared" si="3"/>
        <v>0</v>
      </c>
    </row>
    <row r="30" spans="1:13" ht="15.75" x14ac:dyDescent="0.25">
      <c r="A30" s="5" t="s">
        <v>61</v>
      </c>
      <c r="B30" s="6"/>
      <c r="C30" s="5">
        <f>'JANUARY 21'!M30:M56</f>
        <v>0</v>
      </c>
      <c r="D30" s="5"/>
      <c r="E30" s="5"/>
      <c r="F30" s="5"/>
      <c r="G30" s="5"/>
      <c r="H30" s="5"/>
      <c r="I30" s="5"/>
      <c r="J30" s="5">
        <f t="shared" si="2"/>
        <v>0</v>
      </c>
      <c r="K30" s="5">
        <f t="shared" si="4"/>
        <v>0</v>
      </c>
      <c r="L30" s="5"/>
      <c r="M30" s="5">
        <f t="shared" si="3"/>
        <v>0</v>
      </c>
    </row>
    <row r="31" spans="1:13" ht="15.75" x14ac:dyDescent="0.25">
      <c r="A31" s="5" t="s">
        <v>62</v>
      </c>
      <c r="B31" s="6"/>
      <c r="C31" s="5">
        <f>'JANUARY 21'!M31:M57</f>
        <v>0</v>
      </c>
      <c r="D31" s="5"/>
      <c r="E31" s="5"/>
      <c r="F31" s="5"/>
      <c r="G31" s="5"/>
      <c r="H31" s="5"/>
      <c r="I31" s="5"/>
      <c r="J31" s="5">
        <f t="shared" si="2"/>
        <v>0</v>
      </c>
      <c r="K31" s="5">
        <f t="shared" si="4"/>
        <v>0</v>
      </c>
      <c r="L31" s="5"/>
      <c r="M31" s="5">
        <f t="shared" si="3"/>
        <v>0</v>
      </c>
    </row>
    <row r="32" spans="1:13" ht="15.75" x14ac:dyDescent="0.25">
      <c r="A32" s="5"/>
      <c r="B32" s="4" t="s">
        <v>14</v>
      </c>
      <c r="C32" s="5">
        <f>SUM(C5:C31)</f>
        <v>28880</v>
      </c>
      <c r="D32" s="5">
        <f t="shared" ref="D32:M32" si="5">SUM(D5:D31)</f>
        <v>0</v>
      </c>
      <c r="E32" s="5">
        <f t="shared" si="5"/>
        <v>0</v>
      </c>
      <c r="F32" s="4">
        <f t="shared" si="5"/>
        <v>0</v>
      </c>
      <c r="G32" s="4">
        <f t="shared" si="5"/>
        <v>0</v>
      </c>
      <c r="H32" s="4">
        <f>SUM(H5:H31)</f>
        <v>98000</v>
      </c>
      <c r="I32" s="4">
        <f t="shared" si="5"/>
        <v>4800</v>
      </c>
      <c r="J32" s="5">
        <f>SUM(J5:J31)</f>
        <v>15680</v>
      </c>
      <c r="K32" s="5">
        <f>SUM(K5:K31)</f>
        <v>147360</v>
      </c>
      <c r="L32" s="4">
        <f>SUM(L5:L31)</f>
        <v>119760</v>
      </c>
      <c r="M32" s="5">
        <f t="shared" si="5"/>
        <v>27600</v>
      </c>
    </row>
    <row r="33" spans="1:13" ht="15.75" x14ac:dyDescent="0.25">
      <c r="A33" s="1"/>
      <c r="B33" s="1"/>
      <c r="C33" s="5">
        <f>'JANUARY 21'!M33:M59</f>
        <v>0</v>
      </c>
      <c r="D33" s="10"/>
      <c r="E33" s="10"/>
      <c r="F33" s="11" t="s">
        <v>15</v>
      </c>
      <c r="G33" s="11"/>
      <c r="H33" s="12"/>
      <c r="I33" s="12"/>
      <c r="J33" s="12"/>
      <c r="K33" s="13"/>
      <c r="L33" s="14"/>
      <c r="M33" s="13"/>
    </row>
    <row r="34" spans="1:13" ht="15.75" x14ac:dyDescent="0.25">
      <c r="A34" s="1"/>
      <c r="B34" s="2" t="s">
        <v>16</v>
      </c>
      <c r="C34" s="2"/>
      <c r="D34" s="2"/>
      <c r="E34" s="2"/>
      <c r="F34" s="2"/>
      <c r="G34" s="2"/>
      <c r="H34" s="15"/>
      <c r="I34" s="12"/>
      <c r="J34" s="12"/>
      <c r="K34" s="2" t="s">
        <v>17</v>
      </c>
      <c r="L34" s="1"/>
      <c r="M34" s="1"/>
    </row>
    <row r="35" spans="1:13" ht="15.75" x14ac:dyDescent="0.25">
      <c r="A35" s="1"/>
      <c r="B35" s="4" t="s">
        <v>18</v>
      </c>
      <c r="C35" s="4" t="s">
        <v>19</v>
      </c>
      <c r="D35" s="4"/>
      <c r="E35" s="4" t="s">
        <v>20</v>
      </c>
      <c r="F35" s="4" t="s">
        <v>21</v>
      </c>
      <c r="G35" s="4" t="s">
        <v>18</v>
      </c>
      <c r="H35" s="4" t="s">
        <v>19</v>
      </c>
      <c r="I35" s="4"/>
      <c r="J35" s="4"/>
      <c r="K35" s="4" t="s">
        <v>20</v>
      </c>
      <c r="L35" s="4" t="s">
        <v>13</v>
      </c>
      <c r="M35" s="1"/>
    </row>
    <row r="36" spans="1:13" ht="15.75" x14ac:dyDescent="0.25">
      <c r="A36" s="1"/>
      <c r="B36" s="5" t="s">
        <v>95</v>
      </c>
      <c r="C36" s="16">
        <f>H32</f>
        <v>98000</v>
      </c>
      <c r="D36" s="16"/>
      <c r="E36" s="5"/>
      <c r="F36" s="5"/>
      <c r="G36" s="5" t="s">
        <v>95</v>
      </c>
      <c r="H36" s="16">
        <f>L32</f>
        <v>119760</v>
      </c>
      <c r="I36" s="16"/>
      <c r="J36" s="16"/>
      <c r="K36" s="5"/>
      <c r="L36" s="5"/>
      <c r="M36" s="1"/>
    </row>
    <row r="37" spans="1:13" ht="15.75" x14ac:dyDescent="0.25">
      <c r="A37" s="1"/>
      <c r="B37" s="5" t="s">
        <v>9</v>
      </c>
      <c r="C37" s="16">
        <f>I32</f>
        <v>4800</v>
      </c>
      <c r="D37" s="16"/>
      <c r="E37" s="5"/>
      <c r="F37" s="5"/>
      <c r="G37" s="5"/>
      <c r="H37" s="16"/>
      <c r="I37" s="16"/>
      <c r="J37" s="16"/>
      <c r="K37" s="5"/>
      <c r="L37" s="5"/>
      <c r="M37" s="1"/>
    </row>
    <row r="38" spans="1:13" ht="15.75" x14ac:dyDescent="0.25">
      <c r="A38" s="1"/>
      <c r="B38" s="5" t="s">
        <v>10</v>
      </c>
      <c r="C38" s="16">
        <f>J32</f>
        <v>15680</v>
      </c>
      <c r="D38" s="16"/>
      <c r="E38" s="5"/>
      <c r="F38" s="5"/>
      <c r="G38" s="5" t="s">
        <v>77</v>
      </c>
      <c r="H38" s="16">
        <f>'JANUARY 21'!L50</f>
        <v>0</v>
      </c>
      <c r="I38" s="16"/>
      <c r="J38" s="16"/>
      <c r="K38" s="5"/>
      <c r="L38" s="5"/>
      <c r="M38" s="1"/>
    </row>
    <row r="39" spans="1:13" ht="15.75" x14ac:dyDescent="0.25">
      <c r="A39" s="1"/>
      <c r="B39" s="17" t="s">
        <v>5</v>
      </c>
      <c r="C39" s="5">
        <f>E32</f>
        <v>0</v>
      </c>
      <c r="D39" s="5"/>
      <c r="E39" s="5"/>
      <c r="F39" s="5"/>
      <c r="G39" s="17"/>
      <c r="H39" s="5"/>
      <c r="I39" s="5"/>
      <c r="J39" s="5"/>
      <c r="K39" s="5"/>
      <c r="L39" s="5"/>
      <c r="M39" s="1"/>
    </row>
    <row r="40" spans="1:13" ht="15.75" x14ac:dyDescent="0.25">
      <c r="A40" s="1"/>
      <c r="B40" s="17" t="s">
        <v>6</v>
      </c>
      <c r="C40" s="5">
        <f>F32</f>
        <v>0</v>
      </c>
      <c r="D40" s="5"/>
      <c r="E40" s="5"/>
      <c r="F40" s="5"/>
      <c r="G40" s="17"/>
      <c r="H40" s="5"/>
      <c r="I40" s="5"/>
      <c r="J40" s="5"/>
      <c r="K40" s="5"/>
      <c r="L40" s="5"/>
      <c r="M40" s="1"/>
    </row>
    <row r="41" spans="1:13" ht="15.75" x14ac:dyDescent="0.25">
      <c r="A41" s="1"/>
      <c r="B41" s="17" t="s">
        <v>22</v>
      </c>
      <c r="C41" s="5">
        <f>G32</f>
        <v>0</v>
      </c>
      <c r="D41" s="5"/>
      <c r="E41" s="5"/>
      <c r="F41" s="5"/>
      <c r="G41" s="17"/>
      <c r="H41" s="5"/>
      <c r="I41" s="5"/>
      <c r="J41" s="5"/>
      <c r="K41" s="5"/>
      <c r="L41" s="5"/>
      <c r="M41" s="1"/>
    </row>
    <row r="42" spans="1:13" ht="15.75" x14ac:dyDescent="0.25">
      <c r="A42" s="1"/>
      <c r="B42" s="17" t="s">
        <v>4</v>
      </c>
      <c r="C42" s="5">
        <f>D32</f>
        <v>0</v>
      </c>
      <c r="D42" s="5"/>
      <c r="E42" s="5"/>
      <c r="F42" s="5"/>
      <c r="G42" s="17"/>
      <c r="H42" s="5"/>
      <c r="I42" s="5"/>
      <c r="J42" s="5"/>
      <c r="K42" s="5"/>
      <c r="L42" s="5"/>
      <c r="M42" s="1"/>
    </row>
    <row r="43" spans="1:13" ht="15.75" x14ac:dyDescent="0.25">
      <c r="A43" s="1"/>
      <c r="B43" s="17" t="s">
        <v>77</v>
      </c>
      <c r="C43" s="16">
        <f>'JANUARY 21'!F50</f>
        <v>23980</v>
      </c>
      <c r="D43" s="5"/>
      <c r="E43" s="5"/>
      <c r="F43" s="5"/>
      <c r="G43" s="17"/>
      <c r="H43" s="5"/>
      <c r="I43" s="5"/>
      <c r="J43" s="5"/>
      <c r="K43" s="5"/>
      <c r="L43" s="5"/>
      <c r="M43" s="1"/>
    </row>
    <row r="44" spans="1:13" ht="15.75" x14ac:dyDescent="0.25">
      <c r="A44" s="1"/>
      <c r="B44" s="17" t="s">
        <v>23</v>
      </c>
      <c r="C44" s="5">
        <v>4900</v>
      </c>
      <c r="D44" s="5"/>
      <c r="E44" s="5"/>
      <c r="F44" s="5"/>
      <c r="G44" s="17" t="s">
        <v>23</v>
      </c>
      <c r="H44" s="5">
        <v>4900</v>
      </c>
      <c r="I44" s="5"/>
      <c r="J44" s="5"/>
      <c r="K44" s="5"/>
      <c r="L44" s="5"/>
      <c r="M44" s="1"/>
    </row>
    <row r="45" spans="1:13" ht="15.75" x14ac:dyDescent="0.25">
      <c r="A45" s="1"/>
      <c r="B45" s="5" t="s">
        <v>24</v>
      </c>
      <c r="C45" s="18">
        <v>0.05</v>
      </c>
      <c r="D45" s="18"/>
      <c r="E45" s="16">
        <f>C45*C36</f>
        <v>4900</v>
      </c>
      <c r="F45" s="5"/>
      <c r="G45" s="5" t="s">
        <v>24</v>
      </c>
      <c r="H45" s="18">
        <v>0.05</v>
      </c>
      <c r="I45" s="18"/>
      <c r="J45" s="18"/>
      <c r="K45" s="16">
        <f>H45*C36</f>
        <v>4900</v>
      </c>
      <c r="L45" s="16"/>
      <c r="M45" s="1"/>
    </row>
    <row r="46" spans="1:13" ht="15.75" x14ac:dyDescent="0.25">
      <c r="A46" s="1"/>
      <c r="B46" s="19" t="s">
        <v>25</v>
      </c>
      <c r="C46" s="4" t="s">
        <v>26</v>
      </c>
      <c r="D46" s="4"/>
      <c r="E46" s="4"/>
      <c r="F46" s="4"/>
      <c r="G46" s="19" t="s">
        <v>25</v>
      </c>
      <c r="H46" s="20"/>
      <c r="I46" s="20"/>
      <c r="J46" s="20"/>
      <c r="K46" s="4"/>
      <c r="L46" s="4"/>
      <c r="M46" s="1"/>
    </row>
    <row r="47" spans="1:13" ht="15.75" x14ac:dyDescent="0.25">
      <c r="A47" s="1"/>
      <c r="B47" s="7" t="s">
        <v>76</v>
      </c>
      <c r="C47" s="18"/>
      <c r="D47" s="18"/>
      <c r="E47" s="5">
        <f>L32</f>
        <v>119760</v>
      </c>
      <c r="F47" s="5"/>
      <c r="G47" s="7" t="s">
        <v>76</v>
      </c>
      <c r="H47" s="18"/>
      <c r="I47" s="18"/>
      <c r="J47" s="5"/>
      <c r="K47" s="5">
        <f>L32</f>
        <v>119760</v>
      </c>
      <c r="L47" s="5"/>
      <c r="M47" s="1"/>
    </row>
    <row r="48" spans="1:13" ht="15.75" x14ac:dyDescent="0.25">
      <c r="A48" s="1"/>
      <c r="B48" s="22"/>
      <c r="C48" s="5"/>
      <c r="D48" s="5"/>
      <c r="E48" s="5"/>
      <c r="F48" s="21"/>
      <c r="G48" s="22"/>
      <c r="H48" s="5"/>
      <c r="I48" s="5"/>
      <c r="J48" s="5"/>
      <c r="K48" s="5"/>
      <c r="L48" s="5"/>
      <c r="M48" s="1"/>
    </row>
    <row r="49" spans="1:17" ht="15.75" x14ac:dyDescent="0.25">
      <c r="A49" s="1"/>
      <c r="B49" s="5"/>
      <c r="C49" s="18"/>
      <c r="D49" s="18"/>
      <c r="E49" s="5"/>
      <c r="F49" s="5"/>
      <c r="G49" s="5"/>
      <c r="H49" s="18"/>
      <c r="I49" s="18"/>
      <c r="J49" s="18"/>
      <c r="K49" s="5"/>
      <c r="L49" s="5"/>
      <c r="M49" s="1"/>
    </row>
    <row r="50" spans="1:17" ht="15.75" x14ac:dyDescent="0.25">
      <c r="A50" s="1"/>
      <c r="B50" s="24" t="s">
        <v>27</v>
      </c>
      <c r="C50" s="20">
        <f>C36+C37+C38+C39+C40+C41+C42+C44+C43</f>
        <v>147360</v>
      </c>
      <c r="D50" s="20"/>
      <c r="E50" s="25">
        <f>SUM(E45:E49)</f>
        <v>124660</v>
      </c>
      <c r="F50" s="20">
        <f>C50-E50</f>
        <v>22700</v>
      </c>
      <c r="G50" s="24" t="s">
        <v>27</v>
      </c>
      <c r="H50" s="20">
        <f>H36+H38+H44</f>
        <v>124660</v>
      </c>
      <c r="I50" s="20"/>
      <c r="J50" s="20"/>
      <c r="K50" s="20">
        <f>SUM(K45:K49)</f>
        <v>124660</v>
      </c>
      <c r="L50" s="20">
        <f>H50-K50</f>
        <v>0</v>
      </c>
      <c r="M50" s="1"/>
    </row>
    <row r="51" spans="1:17" ht="15.75" x14ac:dyDescent="0.25">
      <c r="A51" s="1"/>
      <c r="B51" s="1" t="s">
        <v>28</v>
      </c>
      <c r="C51" s="1"/>
      <c r="D51" s="1"/>
      <c r="E51" s="1"/>
      <c r="F51" s="1" t="s">
        <v>29</v>
      </c>
      <c r="G51" s="1"/>
      <c r="H51" s="1"/>
      <c r="I51" s="1"/>
      <c r="J51" s="1"/>
      <c r="K51" s="23">
        <f>K50-K45</f>
        <v>119760</v>
      </c>
      <c r="L51" s="1" t="s">
        <v>30</v>
      </c>
      <c r="M51" s="1"/>
    </row>
    <row r="52" spans="1:17" ht="15.75" x14ac:dyDescent="0.25">
      <c r="A52" s="1"/>
      <c r="B52" s="1" t="s">
        <v>31</v>
      </c>
      <c r="C52" s="1"/>
      <c r="D52" s="1"/>
      <c r="E52" s="1"/>
      <c r="F52" s="1" t="s">
        <v>32</v>
      </c>
      <c r="G52" s="1"/>
      <c r="H52" s="23"/>
      <c r="I52" s="1"/>
      <c r="J52" s="1"/>
      <c r="K52" s="23"/>
      <c r="L52" s="1" t="s">
        <v>33</v>
      </c>
      <c r="M52" s="1"/>
    </row>
    <row r="53" spans="1:17" ht="15.75" x14ac:dyDescent="0.25">
      <c r="A53" s="1"/>
      <c r="B53" s="1"/>
      <c r="C53" s="1"/>
      <c r="D53" s="23"/>
      <c r="E53" s="1"/>
      <c r="F53" s="1"/>
      <c r="G53" s="1"/>
      <c r="H53" s="1"/>
      <c r="I53" s="1"/>
      <c r="J53" s="1"/>
      <c r="K53" s="1"/>
      <c r="L53" s="1"/>
      <c r="M53" s="1"/>
    </row>
    <row r="54" spans="1:17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7" ht="15.75" x14ac:dyDescent="0.25">
      <c r="A55" s="1"/>
      <c r="B55" s="1"/>
      <c r="C55" s="1"/>
      <c r="D55" s="1"/>
      <c r="E55" s="1"/>
      <c r="F55" s="2" t="s">
        <v>67</v>
      </c>
      <c r="G55" s="2"/>
      <c r="H55" s="2"/>
      <c r="I55" s="2"/>
      <c r="J55" s="2"/>
      <c r="K55" s="2"/>
      <c r="L55" s="2"/>
      <c r="M55" s="2"/>
    </row>
    <row r="56" spans="1:17" ht="15.75" x14ac:dyDescent="0.25">
      <c r="A56" s="1"/>
      <c r="B56" s="1"/>
      <c r="C56" s="1"/>
      <c r="D56" s="1"/>
      <c r="E56" s="1"/>
      <c r="F56" s="2" t="s">
        <v>0</v>
      </c>
      <c r="G56" s="2"/>
      <c r="H56" s="2"/>
      <c r="I56" s="2"/>
      <c r="J56" s="2"/>
      <c r="K56" s="2"/>
      <c r="L56" s="2"/>
      <c r="M56" s="1"/>
    </row>
    <row r="57" spans="1:17" ht="15.75" x14ac:dyDescent="0.25">
      <c r="A57" s="1"/>
      <c r="B57" s="1"/>
      <c r="C57" s="1"/>
      <c r="D57" s="1"/>
      <c r="E57" s="1"/>
      <c r="F57" s="2" t="s">
        <v>94</v>
      </c>
      <c r="G57" s="2"/>
      <c r="H57" s="2"/>
      <c r="I57" s="2"/>
      <c r="J57" s="2"/>
      <c r="K57" s="3"/>
      <c r="L57" s="2"/>
      <c r="M57" s="1"/>
    </row>
    <row r="58" spans="1:17" ht="15.75" x14ac:dyDescent="0.25">
      <c r="A58" s="4" t="s">
        <v>1</v>
      </c>
      <c r="B58" s="4" t="s">
        <v>2</v>
      </c>
      <c r="C58" s="4" t="s">
        <v>3</v>
      </c>
      <c r="D58" s="4" t="s">
        <v>4</v>
      </c>
      <c r="E58" s="4" t="s">
        <v>5</v>
      </c>
      <c r="F58" s="4" t="s">
        <v>6</v>
      </c>
      <c r="G58" s="4" t="s">
        <v>7</v>
      </c>
      <c r="H58" s="4" t="s">
        <v>8</v>
      </c>
      <c r="I58" s="4" t="s">
        <v>9</v>
      </c>
      <c r="J58" s="4" t="s">
        <v>93</v>
      </c>
      <c r="K58" s="4" t="s">
        <v>11</v>
      </c>
      <c r="L58" s="4" t="s">
        <v>12</v>
      </c>
      <c r="M58" s="4" t="s">
        <v>13</v>
      </c>
    </row>
    <row r="59" spans="1:17" ht="15.75" x14ac:dyDescent="0.25">
      <c r="A59" s="5"/>
      <c r="B59" s="5" t="s">
        <v>70</v>
      </c>
      <c r="C59" s="5">
        <f>'JANUARY 21'!M59:M63</f>
        <v>951823</v>
      </c>
      <c r="D59" s="5"/>
      <c r="E59" s="5"/>
      <c r="F59" s="5"/>
      <c r="G59" s="5"/>
      <c r="H59" s="5">
        <v>655913</v>
      </c>
      <c r="I59" s="5"/>
      <c r="J59" s="5">
        <v>104946</v>
      </c>
      <c r="K59" s="5">
        <f>C59+D59+E59+F59+G59+H59+I59+J59</f>
        <v>1712682</v>
      </c>
      <c r="L59" s="5">
        <v>500000</v>
      </c>
      <c r="M59" s="5">
        <f>K59-L59</f>
        <v>1212682</v>
      </c>
    </row>
    <row r="60" spans="1:17" ht="15.75" x14ac:dyDescent="0.25">
      <c r="A60" s="5"/>
      <c r="B60" s="5"/>
      <c r="C60" s="5">
        <f>'JANUARY 21'!M60:M64</f>
        <v>0</v>
      </c>
      <c r="D60" s="5"/>
      <c r="E60" s="5"/>
      <c r="F60" s="5"/>
      <c r="G60" s="5"/>
      <c r="H60" s="5"/>
      <c r="I60" s="5"/>
      <c r="J60" s="5">
        <f>14%*H60</f>
        <v>0</v>
      </c>
      <c r="K60" s="5">
        <f>C60+D60+E60+F60+G60+H60+I60+J60</f>
        <v>0</v>
      </c>
      <c r="L60" s="5"/>
      <c r="M60" s="5"/>
      <c r="Q60">
        <f>Q59*4</f>
        <v>0</v>
      </c>
    </row>
    <row r="61" spans="1:17" ht="15.75" x14ac:dyDescent="0.25">
      <c r="A61" s="5"/>
      <c r="B61" s="5"/>
      <c r="C61" s="5">
        <f>'JANUARY 21'!M61:M65</f>
        <v>0</v>
      </c>
      <c r="D61" s="5"/>
      <c r="E61" s="5"/>
      <c r="F61" s="5"/>
      <c r="G61" s="5"/>
      <c r="H61" s="5"/>
      <c r="I61" s="5"/>
      <c r="J61" s="5">
        <f>14%*H61</f>
        <v>0</v>
      </c>
      <c r="K61" s="5">
        <f>C61+D61+E61+F61+G61+H61+I61+J61</f>
        <v>0</v>
      </c>
      <c r="L61" s="5"/>
      <c r="M61" s="5">
        <f>K61-L61</f>
        <v>0</v>
      </c>
      <c r="Q61">
        <f>Q60+P60</f>
        <v>0</v>
      </c>
    </row>
    <row r="62" spans="1:17" ht="15.75" x14ac:dyDescent="0.25">
      <c r="A62" s="5"/>
      <c r="B62" s="5"/>
      <c r="C62" s="5">
        <f>'JANUARY 21'!M62:M66</f>
        <v>0</v>
      </c>
      <c r="D62" s="5"/>
      <c r="E62" s="5"/>
      <c r="F62" s="5"/>
      <c r="G62" s="5"/>
      <c r="H62" s="5"/>
      <c r="I62" s="5"/>
      <c r="J62" s="5">
        <f>14%*H62</f>
        <v>0</v>
      </c>
      <c r="K62" s="5">
        <f>C62+D62+E62+F62+G62+H62+I62+J62</f>
        <v>0</v>
      </c>
      <c r="L62" s="5"/>
      <c r="M62" s="5">
        <f>K62-L62</f>
        <v>0</v>
      </c>
    </row>
    <row r="63" spans="1:17" ht="15.75" x14ac:dyDescent="0.25">
      <c r="A63" s="5"/>
      <c r="B63" s="5"/>
      <c r="C63" s="5">
        <f>'JANUARY 21'!M63:M67</f>
        <v>0</v>
      </c>
      <c r="D63" s="5"/>
      <c r="E63" s="5"/>
      <c r="F63" s="5"/>
      <c r="G63" s="5"/>
      <c r="H63" s="5"/>
      <c r="I63" s="5"/>
      <c r="J63" s="5">
        <f>14%*H63</f>
        <v>0</v>
      </c>
      <c r="K63" s="5">
        <f>C63+D63+E63+F63+G63+H63+I63+J63</f>
        <v>0</v>
      </c>
      <c r="L63" s="5"/>
      <c r="M63" s="5">
        <f>K63-L63</f>
        <v>0</v>
      </c>
    </row>
    <row r="64" spans="1:17" ht="15.75" x14ac:dyDescent="0.25">
      <c r="A64" s="5" t="s">
        <v>14</v>
      </c>
      <c r="B64" s="7"/>
      <c r="C64" s="5">
        <f>SUM(C59:C63)</f>
        <v>951823</v>
      </c>
      <c r="D64" s="5"/>
      <c r="E64" s="5"/>
      <c r="F64" s="5"/>
      <c r="G64" s="5"/>
      <c r="H64" s="5">
        <f>SUM(H59:H63)</f>
        <v>655913</v>
      </c>
      <c r="I64" s="5"/>
      <c r="J64" s="5">
        <f>SUM(J59:J63)</f>
        <v>104946</v>
      </c>
      <c r="K64" s="5">
        <f>SUM(K59:K63)</f>
        <v>1712682</v>
      </c>
      <c r="L64" s="5">
        <f>SUM(L59:L63)</f>
        <v>500000</v>
      </c>
      <c r="M64" s="5">
        <f>SUM(M59:M63)</f>
        <v>1212682</v>
      </c>
      <c r="O64" s="30"/>
    </row>
    <row r="65" spans="1:13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 x14ac:dyDescent="0.25">
      <c r="A67" s="1"/>
      <c r="B67" s="2" t="s">
        <v>16</v>
      </c>
      <c r="C67" s="2"/>
      <c r="D67" s="2"/>
      <c r="E67" s="2"/>
      <c r="F67" s="2"/>
      <c r="G67" s="2"/>
      <c r="H67" s="15"/>
      <c r="I67" s="12"/>
      <c r="J67" s="2" t="s">
        <v>17</v>
      </c>
      <c r="K67" s="1"/>
      <c r="L67" s="1"/>
      <c r="M67" s="1"/>
    </row>
    <row r="68" spans="1:13" ht="15.75" x14ac:dyDescent="0.25">
      <c r="A68" s="1"/>
      <c r="B68" s="4" t="s">
        <v>18</v>
      </c>
      <c r="C68" s="4" t="s">
        <v>19</v>
      </c>
      <c r="D68" s="4"/>
      <c r="E68" s="4" t="s">
        <v>20</v>
      </c>
      <c r="F68" s="4" t="s">
        <v>21</v>
      </c>
      <c r="G68" s="4" t="s">
        <v>18</v>
      </c>
      <c r="H68" s="4" t="s">
        <v>19</v>
      </c>
      <c r="I68" s="4"/>
      <c r="J68" s="4" t="s">
        <v>20</v>
      </c>
      <c r="K68" s="4" t="s">
        <v>13</v>
      </c>
      <c r="L68" s="1"/>
      <c r="M68" s="1"/>
    </row>
    <row r="69" spans="1:13" ht="15.75" x14ac:dyDescent="0.25">
      <c r="A69" s="1"/>
      <c r="B69" s="5" t="s">
        <v>95</v>
      </c>
      <c r="C69" s="16">
        <f>H64</f>
        <v>655913</v>
      </c>
      <c r="D69" s="16"/>
      <c r="E69" s="5"/>
      <c r="F69" s="5"/>
      <c r="G69" s="5" t="s">
        <v>95</v>
      </c>
      <c r="H69" s="16">
        <f>L64</f>
        <v>500000</v>
      </c>
      <c r="I69" s="16"/>
      <c r="J69" s="5"/>
      <c r="K69" s="5"/>
      <c r="L69" s="1"/>
      <c r="M69" s="1"/>
    </row>
    <row r="70" spans="1:13" ht="15.75" x14ac:dyDescent="0.25">
      <c r="A70" s="1"/>
      <c r="B70" s="5" t="s">
        <v>9</v>
      </c>
      <c r="C70" s="16">
        <f>H65</f>
        <v>0</v>
      </c>
      <c r="D70" s="16"/>
      <c r="E70" s="5"/>
      <c r="F70" s="5"/>
      <c r="G70" s="17" t="s">
        <v>77</v>
      </c>
      <c r="H70" s="16">
        <f>'JANUARY 21'!K85</f>
        <v>0.34999999997671694</v>
      </c>
      <c r="I70" s="16"/>
      <c r="J70" s="5"/>
      <c r="K70" s="5"/>
      <c r="L70" s="1"/>
      <c r="M70" s="1"/>
    </row>
    <row r="71" spans="1:13" ht="15.75" x14ac:dyDescent="0.25">
      <c r="A71" s="1"/>
      <c r="B71" s="5" t="s">
        <v>10</v>
      </c>
      <c r="C71" s="16">
        <f>J64</f>
        <v>104946</v>
      </c>
      <c r="D71" s="16"/>
      <c r="E71" s="5"/>
      <c r="F71" s="5"/>
      <c r="G71" s="5"/>
      <c r="H71" s="16"/>
      <c r="I71" s="16"/>
      <c r="J71" s="5"/>
      <c r="K71" s="5"/>
      <c r="L71" s="1"/>
      <c r="M71" s="1"/>
    </row>
    <row r="72" spans="1:13" ht="15.75" x14ac:dyDescent="0.25">
      <c r="A72" s="1"/>
      <c r="B72" s="17" t="s">
        <v>5</v>
      </c>
      <c r="C72" s="5">
        <f>D65</f>
        <v>0</v>
      </c>
      <c r="D72" s="5"/>
      <c r="E72" s="5"/>
      <c r="F72" s="5"/>
      <c r="G72" s="17"/>
      <c r="H72" s="5"/>
      <c r="I72" s="5"/>
      <c r="J72" s="5"/>
      <c r="K72" s="5"/>
      <c r="L72" s="1"/>
      <c r="M72" s="1"/>
    </row>
    <row r="73" spans="1:13" ht="15.75" x14ac:dyDescent="0.25">
      <c r="A73" s="1"/>
      <c r="B73" s="17" t="s">
        <v>6</v>
      </c>
      <c r="C73" s="5">
        <f>E65</f>
        <v>0</v>
      </c>
      <c r="D73" s="5"/>
      <c r="E73" s="5"/>
      <c r="F73" s="5"/>
      <c r="G73" s="17"/>
      <c r="H73" s="5"/>
      <c r="I73" s="5"/>
      <c r="J73" s="5"/>
      <c r="K73" s="5"/>
      <c r="L73" s="1"/>
      <c r="M73" s="1"/>
    </row>
    <row r="74" spans="1:13" ht="15.75" x14ac:dyDescent="0.25">
      <c r="A74" s="1"/>
      <c r="B74" s="17" t="s">
        <v>22</v>
      </c>
      <c r="C74" s="5">
        <f>F65</f>
        <v>0</v>
      </c>
      <c r="D74" s="5"/>
      <c r="E74" s="5"/>
      <c r="F74" s="5"/>
      <c r="G74" s="17"/>
      <c r="H74" s="5"/>
      <c r="I74" s="5"/>
      <c r="J74" s="5"/>
      <c r="K74" s="5"/>
      <c r="L74" s="1"/>
      <c r="M74" s="1"/>
    </row>
    <row r="75" spans="1:13" ht="15.75" x14ac:dyDescent="0.25">
      <c r="A75" s="1"/>
      <c r="B75" s="17" t="s">
        <v>4</v>
      </c>
      <c r="C75" s="5">
        <f>C65</f>
        <v>0</v>
      </c>
      <c r="D75" s="5"/>
      <c r="E75" s="5"/>
      <c r="F75" s="5"/>
      <c r="G75" s="17"/>
      <c r="H75" s="5"/>
      <c r="I75" s="5"/>
      <c r="J75" s="5"/>
      <c r="K75" s="5"/>
      <c r="L75" s="1"/>
      <c r="M75" s="1"/>
    </row>
    <row r="76" spans="1:13" ht="15.75" x14ac:dyDescent="0.25">
      <c r="A76" s="1"/>
      <c r="B76" s="17" t="s">
        <v>77</v>
      </c>
      <c r="C76" s="16">
        <f>'JANUARY 21'!F85</f>
        <v>951824.74999999988</v>
      </c>
      <c r="D76" s="5"/>
      <c r="E76" s="5"/>
      <c r="F76" s="5"/>
      <c r="G76" s="17"/>
      <c r="H76" s="16"/>
      <c r="I76" s="5"/>
      <c r="J76" s="16"/>
      <c r="K76" s="5"/>
      <c r="L76" s="1"/>
      <c r="M76" s="1"/>
    </row>
    <row r="77" spans="1:13" ht="15.75" x14ac:dyDescent="0.25">
      <c r="A77" s="1"/>
      <c r="B77" s="17" t="s">
        <v>23</v>
      </c>
      <c r="C77" s="5">
        <v>32796</v>
      </c>
      <c r="D77" s="5"/>
      <c r="E77" s="5"/>
      <c r="F77" s="5"/>
      <c r="G77" s="17" t="s">
        <v>23</v>
      </c>
      <c r="H77" s="5">
        <v>32796</v>
      </c>
      <c r="I77" s="5"/>
      <c r="J77" s="5"/>
      <c r="K77" s="5"/>
      <c r="L77" s="1"/>
      <c r="M77" s="1"/>
    </row>
    <row r="78" spans="1:13" ht="15.75" x14ac:dyDescent="0.25">
      <c r="A78" s="1"/>
      <c r="B78" s="5" t="s">
        <v>24</v>
      </c>
      <c r="C78" s="18">
        <v>0.05</v>
      </c>
      <c r="D78" s="18"/>
      <c r="E78" s="16">
        <f>C78*C69</f>
        <v>32795.65</v>
      </c>
      <c r="F78" s="5"/>
      <c r="G78" s="5" t="s">
        <v>24</v>
      </c>
      <c r="H78" s="18">
        <v>0.05</v>
      </c>
      <c r="I78" s="18"/>
      <c r="J78" s="16">
        <f>H78*C69</f>
        <v>32795.65</v>
      </c>
      <c r="K78" s="16"/>
      <c r="L78" s="1"/>
      <c r="M78" s="1"/>
    </row>
    <row r="79" spans="1:13" ht="15.75" x14ac:dyDescent="0.25">
      <c r="A79" s="1"/>
      <c r="B79" s="19" t="s">
        <v>25</v>
      </c>
      <c r="C79" s="4" t="s">
        <v>26</v>
      </c>
      <c r="D79" s="4"/>
      <c r="E79" s="4"/>
      <c r="F79" s="4"/>
      <c r="G79" s="19" t="s">
        <v>25</v>
      </c>
      <c r="H79" s="20"/>
      <c r="I79" s="20"/>
      <c r="J79" s="4"/>
      <c r="K79" s="4"/>
      <c r="L79" s="1"/>
      <c r="M79" s="1"/>
    </row>
    <row r="80" spans="1:13" ht="15.75" x14ac:dyDescent="0.25">
      <c r="A80" s="1"/>
      <c r="B80" s="7" t="s">
        <v>76</v>
      </c>
      <c r="C80" s="4"/>
      <c r="D80" s="4"/>
      <c r="E80" s="4">
        <f>L64</f>
        <v>500000</v>
      </c>
      <c r="F80" s="4"/>
      <c r="G80" s="7" t="s">
        <v>76</v>
      </c>
      <c r="H80" s="4"/>
      <c r="I80" s="4"/>
      <c r="J80" s="4">
        <f>L64</f>
        <v>500000</v>
      </c>
      <c r="K80" s="4"/>
      <c r="L80" s="1"/>
      <c r="M80" s="1"/>
    </row>
    <row r="81" spans="1:13" ht="15.75" x14ac:dyDescent="0.25">
      <c r="A81" s="1"/>
      <c r="B81" s="21"/>
      <c r="C81" s="18"/>
      <c r="D81" s="18"/>
      <c r="E81" s="5"/>
      <c r="F81" s="5"/>
      <c r="G81" s="21"/>
      <c r="H81" s="18"/>
      <c r="I81" s="18"/>
      <c r="J81" s="5"/>
      <c r="K81" s="5"/>
      <c r="L81" s="1"/>
      <c r="M81" s="1"/>
    </row>
    <row r="82" spans="1:13" ht="15.75" x14ac:dyDescent="0.25">
      <c r="A82" s="1"/>
      <c r="B82" s="22"/>
      <c r="C82" s="5"/>
      <c r="D82" s="5"/>
      <c r="E82" s="5"/>
      <c r="F82" s="21"/>
      <c r="G82" s="22"/>
      <c r="H82" s="5"/>
      <c r="I82" s="5"/>
      <c r="J82" s="5"/>
      <c r="K82" s="5"/>
      <c r="L82" s="1"/>
      <c r="M82" s="1"/>
    </row>
    <row r="83" spans="1:13" ht="15.75" x14ac:dyDescent="0.25">
      <c r="A83" s="1"/>
      <c r="B83" s="22"/>
      <c r="C83" s="5"/>
      <c r="D83" s="5"/>
      <c r="E83" s="5"/>
      <c r="F83" s="21"/>
      <c r="G83" s="22"/>
      <c r="H83" s="5"/>
      <c r="I83" s="5"/>
      <c r="J83" s="5"/>
      <c r="K83" s="5"/>
      <c r="L83" s="1"/>
      <c r="M83" s="1"/>
    </row>
    <row r="84" spans="1:13" ht="15.75" x14ac:dyDescent="0.25">
      <c r="A84" s="1"/>
      <c r="B84" s="5"/>
      <c r="C84" s="18"/>
      <c r="D84" s="18"/>
      <c r="E84" s="5"/>
      <c r="F84" s="5"/>
      <c r="G84" s="5"/>
      <c r="H84" s="18"/>
      <c r="I84" s="18"/>
      <c r="J84" s="5"/>
      <c r="K84" s="5"/>
      <c r="L84" s="1"/>
      <c r="M84" s="1"/>
    </row>
    <row r="85" spans="1:13" ht="15.75" x14ac:dyDescent="0.25">
      <c r="A85" s="1"/>
      <c r="B85" s="24" t="s">
        <v>27</v>
      </c>
      <c r="C85" s="20">
        <f>C69+C70+C71+C72+C73+C74+C75+C77+C76</f>
        <v>1745479.75</v>
      </c>
      <c r="D85" s="20"/>
      <c r="E85" s="25">
        <f>SUM(E78:E84)</f>
        <v>532795.65</v>
      </c>
      <c r="F85" s="20">
        <f>C85-E85</f>
        <v>1212684.1000000001</v>
      </c>
      <c r="G85" s="24" t="s">
        <v>27</v>
      </c>
      <c r="H85" s="20">
        <f>H69+H71+H76+H77</f>
        <v>532796</v>
      </c>
      <c r="I85" s="20"/>
      <c r="J85" s="20">
        <f>SUM(J78:J84)</f>
        <v>532795.65</v>
      </c>
      <c r="K85" s="20">
        <f>H85-J85</f>
        <v>0.34999999997671694</v>
      </c>
      <c r="L85" s="1"/>
      <c r="M85" s="1"/>
    </row>
    <row r="86" spans="1:13" ht="15.75" x14ac:dyDescent="0.25">
      <c r="A86" s="1"/>
      <c r="B86" s="1" t="s">
        <v>28</v>
      </c>
      <c r="C86" s="1"/>
      <c r="D86" s="1"/>
      <c r="E86" s="1"/>
      <c r="F86" s="1" t="s">
        <v>29</v>
      </c>
      <c r="G86" s="1"/>
      <c r="H86" s="1"/>
      <c r="I86" s="1"/>
      <c r="J86" s="23">
        <f>J85-J78</f>
        <v>500000</v>
      </c>
      <c r="K86" s="1" t="s">
        <v>30</v>
      </c>
      <c r="L86" s="1"/>
      <c r="M86" s="1"/>
    </row>
    <row r="87" spans="1:13" ht="15.75" x14ac:dyDescent="0.25">
      <c r="A87" s="1"/>
      <c r="B87" s="1" t="s">
        <v>31</v>
      </c>
      <c r="C87" s="1"/>
      <c r="D87" s="1"/>
      <c r="E87" s="1"/>
      <c r="F87" s="1" t="s">
        <v>32</v>
      </c>
      <c r="G87" s="1"/>
      <c r="H87" s="23"/>
      <c r="I87" s="1"/>
      <c r="J87" s="23"/>
      <c r="K87" s="1" t="s">
        <v>33</v>
      </c>
      <c r="L87" s="1"/>
      <c r="M87" s="1"/>
    </row>
    <row r="89" spans="1:13" x14ac:dyDescent="0.25">
      <c r="D89" s="26"/>
    </row>
    <row r="91" spans="1:13" x14ac:dyDescent="0.25">
      <c r="I91" s="26"/>
    </row>
  </sheetData>
  <pageMargins left="0" right="0" top="0" bottom="0" header="0.3" footer="0.3"/>
  <pageSetup paperSize="286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B24" sqref="B24"/>
    </sheetView>
  </sheetViews>
  <sheetFormatPr defaultRowHeight="15" x14ac:dyDescent="0.25"/>
  <cols>
    <col min="1" max="1" width="6.7109375" customWidth="1"/>
    <col min="2" max="2" width="18.7109375" customWidth="1"/>
    <col min="3" max="3" width="11.42578125" customWidth="1"/>
    <col min="5" max="5" width="10.5703125" customWidth="1"/>
    <col min="6" max="6" width="10.85546875" customWidth="1"/>
  </cols>
  <sheetData>
    <row r="1" spans="1:13" ht="15.75" x14ac:dyDescent="0.25">
      <c r="A1" s="1"/>
      <c r="C1" s="1"/>
      <c r="D1" s="1"/>
      <c r="E1" s="1"/>
      <c r="F1" s="2" t="s">
        <v>35</v>
      </c>
      <c r="G1" s="2"/>
      <c r="H1" s="2"/>
      <c r="I1" s="2"/>
      <c r="J1" s="2"/>
      <c r="K1" s="2"/>
      <c r="L1" s="2"/>
      <c r="M1" s="1"/>
    </row>
    <row r="2" spans="1:13" ht="15.75" x14ac:dyDescent="0.25">
      <c r="A2" s="1"/>
      <c r="D2" s="1"/>
      <c r="E2" s="1"/>
      <c r="F2" s="2" t="s">
        <v>0</v>
      </c>
      <c r="G2" s="2"/>
      <c r="H2" s="2"/>
      <c r="I2" s="2"/>
      <c r="J2" s="2"/>
      <c r="K2" s="2"/>
      <c r="L2" s="2"/>
      <c r="M2" s="1"/>
    </row>
    <row r="3" spans="1:13" ht="15.75" x14ac:dyDescent="0.25">
      <c r="A3" s="1"/>
      <c r="B3" s="1"/>
      <c r="D3" s="1"/>
      <c r="E3" s="1"/>
      <c r="F3" s="2" t="s">
        <v>98</v>
      </c>
      <c r="G3" s="2"/>
      <c r="H3" s="2"/>
      <c r="I3" s="2"/>
      <c r="J3" s="2"/>
      <c r="K3" s="3"/>
      <c r="L3" s="2"/>
      <c r="M3" s="1"/>
    </row>
    <row r="4" spans="1:13" ht="15.75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93</v>
      </c>
      <c r="K4" s="4" t="s">
        <v>11</v>
      </c>
      <c r="L4" s="4" t="s">
        <v>12</v>
      </c>
      <c r="M4" s="4" t="s">
        <v>13</v>
      </c>
    </row>
    <row r="5" spans="1:13" ht="15.75" x14ac:dyDescent="0.25">
      <c r="A5" s="5" t="s">
        <v>36</v>
      </c>
      <c r="B5" s="5"/>
      <c r="C5" s="5">
        <f>'FEBRUARY 21'!M5:M32</f>
        <v>0</v>
      </c>
      <c r="D5" s="5"/>
      <c r="E5" s="5"/>
      <c r="F5" s="5"/>
      <c r="G5" s="5"/>
      <c r="H5" s="5"/>
      <c r="I5" s="5"/>
      <c r="J5" s="5">
        <f>14%*H5</f>
        <v>0</v>
      </c>
      <c r="K5" s="5">
        <f>C5+D5+E5+F5+G5+H5+I5+J5</f>
        <v>0</v>
      </c>
      <c r="L5" s="5"/>
      <c r="M5" s="5">
        <f t="shared" ref="M5:M31" si="0">K5-L5</f>
        <v>0</v>
      </c>
    </row>
    <row r="6" spans="1:13" ht="15.75" x14ac:dyDescent="0.25">
      <c r="A6" s="5" t="s">
        <v>37</v>
      </c>
      <c r="B6" s="5" t="s">
        <v>63</v>
      </c>
      <c r="C6" s="5">
        <f>'FEBRUARY 21'!M6:M33</f>
        <v>12400</v>
      </c>
      <c r="D6" s="5"/>
      <c r="E6" s="5"/>
      <c r="F6" s="5"/>
      <c r="G6" s="5"/>
      <c r="H6" s="5">
        <v>10000</v>
      </c>
      <c r="I6" s="5">
        <v>600</v>
      </c>
      <c r="J6" s="5">
        <v>1600</v>
      </c>
      <c r="K6" s="5">
        <f t="shared" ref="K6:K20" si="1">C6+D6+E6+F6+G6+H6+I6+J6</f>
        <v>24600</v>
      </c>
      <c r="L6" s="5">
        <v>24600</v>
      </c>
      <c r="M6" s="5">
        <f t="shared" si="0"/>
        <v>0</v>
      </c>
    </row>
    <row r="7" spans="1:13" ht="15.75" x14ac:dyDescent="0.25">
      <c r="A7" s="5" t="s">
        <v>38</v>
      </c>
      <c r="B7" s="5"/>
      <c r="C7" s="5">
        <f>'FEBRUARY 21'!M7:M34</f>
        <v>0</v>
      </c>
      <c r="D7" s="5"/>
      <c r="E7" s="5"/>
      <c r="F7" s="5"/>
      <c r="G7" s="5"/>
      <c r="H7" s="5"/>
      <c r="I7" s="5"/>
      <c r="J7" s="5">
        <f t="shared" ref="J7:J28" si="2">14%*H7</f>
        <v>0</v>
      </c>
      <c r="K7" s="5">
        <f t="shared" si="1"/>
        <v>0</v>
      </c>
      <c r="L7" s="5"/>
      <c r="M7" s="5">
        <f t="shared" si="0"/>
        <v>0</v>
      </c>
    </row>
    <row r="8" spans="1:13" ht="15.75" x14ac:dyDescent="0.25">
      <c r="A8" s="5" t="s">
        <v>39</v>
      </c>
      <c r="B8" s="7" t="s">
        <v>84</v>
      </c>
      <c r="C8" s="5">
        <f>'FEBRUARY 21'!M8:M35</f>
        <v>400</v>
      </c>
      <c r="D8" s="7"/>
      <c r="E8" s="7"/>
      <c r="F8" s="7"/>
      <c r="G8" s="7"/>
      <c r="H8" s="7">
        <v>10000</v>
      </c>
      <c r="I8" s="7"/>
      <c r="J8" s="7">
        <v>1600</v>
      </c>
      <c r="K8" s="7">
        <f t="shared" si="1"/>
        <v>12000</v>
      </c>
      <c r="L8" s="6">
        <f>11600</f>
        <v>11600</v>
      </c>
      <c r="M8" s="5">
        <f t="shared" si="0"/>
        <v>400</v>
      </c>
    </row>
    <row r="9" spans="1:13" ht="15.75" x14ac:dyDescent="0.25">
      <c r="A9" s="5" t="s">
        <v>40</v>
      </c>
      <c r="B9" s="5" t="s">
        <v>64</v>
      </c>
      <c r="C9" s="5">
        <f>'FEBRUARY 21'!M9:M36</f>
        <v>-120</v>
      </c>
      <c r="D9" s="5"/>
      <c r="E9" s="5"/>
      <c r="F9" s="5"/>
      <c r="G9" s="5"/>
      <c r="H9" s="5">
        <v>6000</v>
      </c>
      <c r="I9" s="5">
        <v>600</v>
      </c>
      <c r="J9" s="5">
        <v>960</v>
      </c>
      <c r="K9" s="5">
        <f>C9+D9+E9+F9+G9+H9+I9+J9</f>
        <v>7440</v>
      </c>
      <c r="L9" s="5">
        <f>7560</f>
        <v>7560</v>
      </c>
      <c r="M9" s="5">
        <f t="shared" si="0"/>
        <v>-120</v>
      </c>
    </row>
    <row r="10" spans="1:13" ht="15.75" x14ac:dyDescent="0.25">
      <c r="A10" s="5" t="s">
        <v>41</v>
      </c>
      <c r="B10" s="7"/>
      <c r="C10" s="5">
        <f>'FEBRUARY 21'!M10:M37</f>
        <v>0</v>
      </c>
      <c r="D10" s="5"/>
      <c r="E10" s="5"/>
      <c r="F10" s="5"/>
      <c r="G10" s="5"/>
      <c r="H10" s="5"/>
      <c r="I10" s="5"/>
      <c r="J10" s="5">
        <f t="shared" si="2"/>
        <v>0</v>
      </c>
      <c r="K10" s="5">
        <f t="shared" si="1"/>
        <v>0</v>
      </c>
      <c r="L10" s="5"/>
      <c r="M10" s="5">
        <f t="shared" si="0"/>
        <v>0</v>
      </c>
    </row>
    <row r="11" spans="1:13" ht="15.75" x14ac:dyDescent="0.25">
      <c r="A11" s="5" t="s">
        <v>42</v>
      </c>
      <c r="B11" s="5"/>
      <c r="C11" s="5">
        <f>'FEBRUARY 21'!M11:M38</f>
        <v>0</v>
      </c>
      <c r="D11" s="5"/>
      <c r="E11" s="5"/>
      <c r="F11" s="5"/>
      <c r="G11" s="5"/>
      <c r="H11" s="5"/>
      <c r="I11" s="5"/>
      <c r="J11" s="5">
        <f t="shared" si="2"/>
        <v>0</v>
      </c>
      <c r="K11" s="5">
        <f t="shared" si="1"/>
        <v>0</v>
      </c>
      <c r="L11" s="5"/>
      <c r="M11" s="5">
        <f t="shared" si="0"/>
        <v>0</v>
      </c>
    </row>
    <row r="12" spans="1:13" ht="15.75" x14ac:dyDescent="0.25">
      <c r="A12" s="5" t="s">
        <v>43</v>
      </c>
      <c r="B12" s="6" t="s">
        <v>33</v>
      </c>
      <c r="C12" s="5">
        <f>'FEBRUARY 21'!M12:M39</f>
        <v>0</v>
      </c>
      <c r="D12" s="5"/>
      <c r="E12" s="5"/>
      <c r="F12" s="5"/>
      <c r="G12" s="5"/>
      <c r="H12" s="5"/>
      <c r="I12" s="5"/>
      <c r="J12" s="5">
        <f t="shared" si="2"/>
        <v>0</v>
      </c>
      <c r="K12" s="5">
        <f t="shared" si="1"/>
        <v>0</v>
      </c>
      <c r="L12" s="5"/>
      <c r="M12" s="5">
        <f t="shared" si="0"/>
        <v>0</v>
      </c>
    </row>
    <row r="13" spans="1:13" ht="15.75" x14ac:dyDescent="0.25">
      <c r="A13" s="5" t="s">
        <v>44</v>
      </c>
      <c r="B13" s="8" t="s">
        <v>74</v>
      </c>
      <c r="C13" s="5">
        <f>'FEBRUARY 21'!M13:M40</f>
        <v>0</v>
      </c>
      <c r="D13" s="5"/>
      <c r="E13" s="5"/>
      <c r="F13" s="5"/>
      <c r="G13" s="5"/>
      <c r="H13" s="5">
        <v>12000</v>
      </c>
      <c r="I13" s="5">
        <v>600</v>
      </c>
      <c r="J13" s="5">
        <v>1920</v>
      </c>
      <c r="K13" s="5">
        <f t="shared" si="1"/>
        <v>14520</v>
      </c>
      <c r="L13" s="5">
        <f>14520</f>
        <v>14520</v>
      </c>
      <c r="M13" s="5">
        <f t="shared" si="0"/>
        <v>0</v>
      </c>
    </row>
    <row r="14" spans="1:13" ht="15.75" x14ac:dyDescent="0.25">
      <c r="A14" s="5" t="s">
        <v>45</v>
      </c>
      <c r="B14" s="5"/>
      <c r="C14" s="5">
        <f>'FEBRUARY 21'!M14:M41</f>
        <v>0</v>
      </c>
      <c r="D14" s="5"/>
      <c r="E14" s="5"/>
      <c r="F14" s="5"/>
      <c r="G14" s="5"/>
      <c r="H14" s="5"/>
      <c r="I14" s="5"/>
      <c r="J14" s="5">
        <f t="shared" si="2"/>
        <v>0</v>
      </c>
      <c r="K14" s="5">
        <f t="shared" si="1"/>
        <v>0</v>
      </c>
      <c r="L14" s="5"/>
      <c r="M14" s="5">
        <f t="shared" si="0"/>
        <v>0</v>
      </c>
    </row>
    <row r="15" spans="1:13" ht="15.75" x14ac:dyDescent="0.25">
      <c r="A15" s="6" t="s">
        <v>46</v>
      </c>
      <c r="B15" s="5" t="s">
        <v>75</v>
      </c>
      <c r="C15" s="5">
        <f>'FEBRUARY 21'!M15:M42</f>
        <v>-240</v>
      </c>
      <c r="D15" s="5"/>
      <c r="E15" s="5"/>
      <c r="F15" s="5"/>
      <c r="G15" s="5"/>
      <c r="H15" s="5">
        <v>12000</v>
      </c>
      <c r="I15" s="5">
        <v>600</v>
      </c>
      <c r="J15" s="5">
        <v>1920</v>
      </c>
      <c r="K15" s="5">
        <f t="shared" si="1"/>
        <v>14280</v>
      </c>
      <c r="L15" s="5">
        <v>14520</v>
      </c>
      <c r="M15" s="5">
        <f t="shared" si="0"/>
        <v>-240</v>
      </c>
    </row>
    <row r="16" spans="1:13" ht="15.75" x14ac:dyDescent="0.25">
      <c r="A16" s="5" t="s">
        <v>47</v>
      </c>
      <c r="B16" s="5"/>
      <c r="C16" s="5"/>
      <c r="D16" s="5"/>
      <c r="E16" s="5"/>
      <c r="F16" s="5"/>
      <c r="G16" s="5"/>
      <c r="H16" s="5"/>
      <c r="I16" s="5"/>
      <c r="J16" s="5">
        <f t="shared" si="2"/>
        <v>0</v>
      </c>
      <c r="K16" s="5">
        <f t="shared" si="1"/>
        <v>0</v>
      </c>
      <c r="L16" s="5"/>
      <c r="M16" s="5">
        <f t="shared" si="0"/>
        <v>0</v>
      </c>
    </row>
    <row r="17" spans="1:13" ht="15.75" x14ac:dyDescent="0.25">
      <c r="A17" s="5" t="s">
        <v>48</v>
      </c>
      <c r="B17" s="5"/>
      <c r="C17" s="5">
        <f>'FEBRUARY 21'!M17:M44</f>
        <v>0</v>
      </c>
      <c r="D17" s="5"/>
      <c r="E17" s="5"/>
      <c r="F17" s="5"/>
      <c r="G17" s="5"/>
      <c r="H17" s="5"/>
      <c r="I17" s="5"/>
      <c r="J17" s="5">
        <f t="shared" si="2"/>
        <v>0</v>
      </c>
      <c r="K17" s="5">
        <f t="shared" si="1"/>
        <v>0</v>
      </c>
      <c r="L17" s="5"/>
      <c r="M17" s="5">
        <f>K17-L17</f>
        <v>0</v>
      </c>
    </row>
    <row r="18" spans="1:13" ht="15.75" x14ac:dyDescent="0.25">
      <c r="A18" s="5" t="s">
        <v>49</v>
      </c>
      <c r="B18" s="7" t="s">
        <v>85</v>
      </c>
      <c r="C18" s="5">
        <f>'FEBRUARY 21'!M18:M45</f>
        <v>2040</v>
      </c>
      <c r="D18" s="7"/>
      <c r="E18" s="7"/>
      <c r="F18" s="7"/>
      <c r="G18" s="7"/>
      <c r="H18" s="7">
        <v>12000</v>
      </c>
      <c r="I18" s="7">
        <v>600</v>
      </c>
      <c r="J18" s="7">
        <v>1920</v>
      </c>
      <c r="K18" s="7">
        <f t="shared" si="1"/>
        <v>16560</v>
      </c>
      <c r="L18" s="6">
        <v>13480</v>
      </c>
      <c r="M18" s="5">
        <f t="shared" si="0"/>
        <v>3080</v>
      </c>
    </row>
    <row r="19" spans="1:13" ht="15.75" x14ac:dyDescent="0.25">
      <c r="A19" s="5" t="s">
        <v>50</v>
      </c>
      <c r="B19" s="9"/>
      <c r="C19" s="5">
        <f>'FEBRUARY 21'!M19:M46</f>
        <v>0</v>
      </c>
      <c r="D19" s="5"/>
      <c r="E19" s="5"/>
      <c r="F19" s="5"/>
      <c r="G19" s="5"/>
      <c r="H19" s="5"/>
      <c r="I19" s="5"/>
      <c r="J19" s="5">
        <f t="shared" si="2"/>
        <v>0</v>
      </c>
      <c r="K19" s="5">
        <f t="shared" si="1"/>
        <v>0</v>
      </c>
      <c r="L19" s="5"/>
      <c r="M19" s="5">
        <f t="shared" si="0"/>
        <v>0</v>
      </c>
    </row>
    <row r="20" spans="1:13" ht="15.75" x14ac:dyDescent="0.25">
      <c r="A20" s="5" t="s">
        <v>51</v>
      </c>
      <c r="B20" s="5"/>
      <c r="C20" s="5">
        <f>'FEBRUARY 21'!M20:M47</f>
        <v>0</v>
      </c>
      <c r="D20" s="5"/>
      <c r="E20" s="5"/>
      <c r="F20" s="5"/>
      <c r="G20" s="5"/>
      <c r="H20" s="5"/>
      <c r="I20" s="5"/>
      <c r="J20" s="5">
        <f t="shared" si="2"/>
        <v>0</v>
      </c>
      <c r="K20" s="5">
        <f t="shared" si="1"/>
        <v>0</v>
      </c>
      <c r="L20" s="5"/>
      <c r="M20" s="5">
        <f t="shared" si="0"/>
        <v>0</v>
      </c>
    </row>
    <row r="21" spans="1:13" ht="15.75" x14ac:dyDescent="0.25">
      <c r="A21" s="5" t="s">
        <v>52</v>
      </c>
      <c r="B21" s="5"/>
      <c r="C21" s="5"/>
      <c r="D21" s="5"/>
      <c r="E21" s="5"/>
      <c r="F21" s="5"/>
      <c r="G21" s="5"/>
      <c r="H21" s="5"/>
      <c r="I21" s="5"/>
      <c r="J21" s="5"/>
      <c r="K21" s="5">
        <f>C21+D21+E21+F21+G21+H21+I21+J21</f>
        <v>0</v>
      </c>
      <c r="L21" s="5"/>
      <c r="M21" s="5">
        <f t="shared" si="0"/>
        <v>0</v>
      </c>
    </row>
    <row r="22" spans="1:13" ht="15.75" x14ac:dyDescent="0.25">
      <c r="A22" s="5" t="s">
        <v>53</v>
      </c>
      <c r="B22" s="5"/>
      <c r="C22" s="5">
        <f>'FEBRUARY 21'!M22:M49</f>
        <v>0</v>
      </c>
      <c r="D22" s="5"/>
      <c r="E22" s="5"/>
      <c r="F22" s="5"/>
      <c r="G22" s="5"/>
      <c r="H22" s="5"/>
      <c r="I22" s="5"/>
      <c r="J22" s="5">
        <f t="shared" si="2"/>
        <v>0</v>
      </c>
      <c r="K22" s="5">
        <f t="shared" ref="K22:K31" si="3">C22+D22+E22+F22+G22+H22+I22+J22</f>
        <v>0</v>
      </c>
      <c r="L22" s="5"/>
      <c r="M22" s="5">
        <f t="shared" si="0"/>
        <v>0</v>
      </c>
    </row>
    <row r="23" spans="1:13" ht="15.75" x14ac:dyDescent="0.25">
      <c r="A23" s="5" t="s">
        <v>54</v>
      </c>
      <c r="B23" s="5"/>
      <c r="C23" s="5">
        <f>'FEBRUARY 21'!M23:M50</f>
        <v>0</v>
      </c>
      <c r="D23" s="5"/>
      <c r="E23" s="5"/>
      <c r="F23" s="5"/>
      <c r="G23" s="5"/>
      <c r="H23" s="5"/>
      <c r="I23" s="5"/>
      <c r="J23" s="5">
        <f t="shared" si="2"/>
        <v>0</v>
      </c>
      <c r="K23" s="5">
        <f t="shared" si="3"/>
        <v>0</v>
      </c>
      <c r="L23" s="5"/>
      <c r="M23" s="5">
        <f t="shared" si="0"/>
        <v>0</v>
      </c>
    </row>
    <row r="24" spans="1:13" ht="15.75" x14ac:dyDescent="0.25">
      <c r="A24" s="5" t="s">
        <v>55</v>
      </c>
      <c r="B24" s="5" t="s">
        <v>72</v>
      </c>
      <c r="C24" s="5">
        <f>'FEBRUARY 21'!M24:M51</f>
        <v>0</v>
      </c>
      <c r="D24" s="5">
        <v>3000</v>
      </c>
      <c r="E24" s="5">
        <v>12000</v>
      </c>
      <c r="F24" s="5"/>
      <c r="G24" s="5"/>
      <c r="H24" s="5">
        <v>6000</v>
      </c>
      <c r="I24" s="5"/>
      <c r="J24" s="5">
        <f>16%*H24</f>
        <v>960</v>
      </c>
      <c r="K24" s="5">
        <f t="shared" si="3"/>
        <v>21960</v>
      </c>
      <c r="L24" s="5">
        <v>22560</v>
      </c>
      <c r="M24" s="5">
        <f t="shared" si="0"/>
        <v>-600</v>
      </c>
    </row>
    <row r="25" spans="1:13" ht="15.75" x14ac:dyDescent="0.25">
      <c r="A25" s="5" t="s">
        <v>56</v>
      </c>
      <c r="B25" s="5"/>
      <c r="C25" s="5">
        <f>'FEBRUARY 21'!M25:M52</f>
        <v>0</v>
      </c>
      <c r="D25" s="5"/>
      <c r="E25" s="5"/>
      <c r="F25" s="5"/>
      <c r="G25" s="5"/>
      <c r="H25" s="5"/>
      <c r="I25" s="5"/>
      <c r="J25" s="5">
        <f t="shared" si="2"/>
        <v>0</v>
      </c>
      <c r="K25" s="5">
        <f t="shared" si="3"/>
        <v>0</v>
      </c>
      <c r="L25" s="5"/>
      <c r="M25" s="5">
        <f>K25-L25</f>
        <v>0</v>
      </c>
    </row>
    <row r="26" spans="1:13" ht="15.75" x14ac:dyDescent="0.25">
      <c r="A26" s="5" t="s">
        <v>57</v>
      </c>
      <c r="B26" s="5"/>
      <c r="C26" s="5">
        <f>'FEBRUARY 21'!M26:M53</f>
        <v>0</v>
      </c>
      <c r="D26" s="5"/>
      <c r="E26" s="5"/>
      <c r="F26" s="5"/>
      <c r="G26" s="5"/>
      <c r="H26" s="5"/>
      <c r="I26" s="5"/>
      <c r="J26" s="5">
        <f t="shared" si="2"/>
        <v>0</v>
      </c>
      <c r="K26" s="5">
        <f t="shared" si="3"/>
        <v>0</v>
      </c>
      <c r="L26" s="5"/>
      <c r="M26" s="5">
        <f t="shared" si="0"/>
        <v>0</v>
      </c>
    </row>
    <row r="27" spans="1:13" ht="15.75" x14ac:dyDescent="0.25">
      <c r="A27" s="5" t="s">
        <v>58</v>
      </c>
      <c r="B27" s="5" t="s">
        <v>71</v>
      </c>
      <c r="C27" s="5">
        <f>'FEBRUARY 21'!M27:M54</f>
        <v>-15000</v>
      </c>
      <c r="D27" s="5"/>
      <c r="E27" s="5"/>
      <c r="F27" s="5"/>
      <c r="G27" s="5"/>
      <c r="H27" s="5">
        <v>12000</v>
      </c>
      <c r="I27" s="5">
        <v>600</v>
      </c>
      <c r="J27" s="5">
        <v>1920</v>
      </c>
      <c r="K27" s="5">
        <f t="shared" si="3"/>
        <v>-480</v>
      </c>
      <c r="L27" s="5"/>
      <c r="M27" s="5">
        <f>K27-L27</f>
        <v>-480</v>
      </c>
    </row>
    <row r="28" spans="1:13" ht="15.75" x14ac:dyDescent="0.25">
      <c r="A28" s="5" t="s">
        <v>59</v>
      </c>
      <c r="B28" s="5"/>
      <c r="C28" s="5">
        <f>'FEBRUARY 21'!M28:M55</f>
        <v>0</v>
      </c>
      <c r="D28" s="5"/>
      <c r="E28" s="5"/>
      <c r="F28" s="5"/>
      <c r="G28" s="5"/>
      <c r="H28" s="5"/>
      <c r="I28" s="5"/>
      <c r="J28" s="5">
        <f t="shared" si="2"/>
        <v>0</v>
      </c>
      <c r="K28" s="5">
        <f t="shared" si="3"/>
        <v>0</v>
      </c>
      <c r="L28" s="5"/>
      <c r="M28" s="5">
        <f>K28-L28</f>
        <v>0</v>
      </c>
    </row>
    <row r="29" spans="1:13" ht="15.75" x14ac:dyDescent="0.25">
      <c r="A29" s="5" t="s">
        <v>60</v>
      </c>
      <c r="B29" s="5" t="s">
        <v>65</v>
      </c>
      <c r="C29" s="5">
        <f>'FEBRUARY 21'!M29:M56</f>
        <v>0</v>
      </c>
      <c r="D29" s="5"/>
      <c r="E29" s="5"/>
      <c r="F29" s="5"/>
      <c r="G29" s="5"/>
      <c r="H29" s="5">
        <v>12000</v>
      </c>
      <c r="I29" s="5">
        <v>600</v>
      </c>
      <c r="J29" s="5">
        <v>1920</v>
      </c>
      <c r="K29" s="5">
        <f t="shared" si="3"/>
        <v>14520</v>
      </c>
      <c r="L29" s="5">
        <v>14520</v>
      </c>
      <c r="M29" s="5">
        <f t="shared" si="0"/>
        <v>0</v>
      </c>
    </row>
    <row r="30" spans="1:13" ht="15.75" x14ac:dyDescent="0.25">
      <c r="A30" s="5" t="s">
        <v>61</v>
      </c>
      <c r="B30" s="6"/>
      <c r="C30" s="5">
        <f>'FEBRUARY 21'!M30:M57</f>
        <v>0</v>
      </c>
      <c r="D30" s="5"/>
      <c r="E30" s="5"/>
      <c r="F30" s="5"/>
      <c r="G30" s="5"/>
      <c r="H30" s="5"/>
      <c r="I30" s="5"/>
      <c r="J30" s="5"/>
      <c r="K30" s="5">
        <f t="shared" si="3"/>
        <v>0</v>
      </c>
      <c r="L30" s="5"/>
      <c r="M30" s="5">
        <f t="shared" si="0"/>
        <v>0</v>
      </c>
    </row>
    <row r="31" spans="1:13" ht="15.75" x14ac:dyDescent="0.25">
      <c r="A31" s="5" t="s">
        <v>62</v>
      </c>
      <c r="B31" s="6" t="s">
        <v>72</v>
      </c>
      <c r="C31" s="5">
        <f>'FEBRUARY 21'!M21</f>
        <v>-440</v>
      </c>
      <c r="D31" s="5"/>
      <c r="E31" s="5"/>
      <c r="F31" s="5"/>
      <c r="G31" s="5"/>
      <c r="H31" s="5">
        <v>12000</v>
      </c>
      <c r="I31" s="5">
        <v>600</v>
      </c>
      <c r="J31" s="5">
        <v>1920</v>
      </c>
      <c r="K31" s="5">
        <f t="shared" si="3"/>
        <v>14080</v>
      </c>
      <c r="L31" s="5">
        <v>14500</v>
      </c>
      <c r="M31" s="5">
        <f t="shared" si="0"/>
        <v>-420</v>
      </c>
    </row>
    <row r="32" spans="1:13" ht="15.75" x14ac:dyDescent="0.25">
      <c r="A32" s="5"/>
      <c r="B32" s="4" t="s">
        <v>14</v>
      </c>
      <c r="C32" s="5">
        <f>SUM(C5:C31)</f>
        <v>-960</v>
      </c>
      <c r="D32" s="5">
        <f t="shared" ref="D32:M32" si="4">SUM(D5:D31)</f>
        <v>3000</v>
      </c>
      <c r="E32" s="5">
        <f t="shared" si="4"/>
        <v>12000</v>
      </c>
      <c r="F32" s="4">
        <f t="shared" si="4"/>
        <v>0</v>
      </c>
      <c r="G32" s="4">
        <f t="shared" si="4"/>
        <v>0</v>
      </c>
      <c r="H32" s="4">
        <f>SUM(H5:H31)</f>
        <v>104000</v>
      </c>
      <c r="I32" s="4">
        <f t="shared" si="4"/>
        <v>4800</v>
      </c>
      <c r="J32" s="5">
        <f>SUM(J5:J31)</f>
        <v>16640</v>
      </c>
      <c r="K32" s="5">
        <f>SUM(K5:K31)</f>
        <v>139480</v>
      </c>
      <c r="L32" s="4">
        <f>SUM(L5:L31)</f>
        <v>137860</v>
      </c>
      <c r="M32" s="5">
        <f t="shared" si="4"/>
        <v>1620</v>
      </c>
    </row>
    <row r="33" spans="1:13" ht="15.75" x14ac:dyDescent="0.25">
      <c r="A33" s="1"/>
      <c r="B33" s="1"/>
      <c r="C33" s="5">
        <f>'JANUARY 21'!L33:L59</f>
        <v>0</v>
      </c>
      <c r="D33" s="10"/>
      <c r="E33" s="10"/>
      <c r="F33" s="11" t="s">
        <v>15</v>
      </c>
      <c r="G33" s="11"/>
      <c r="H33" s="12"/>
      <c r="I33" s="12"/>
      <c r="J33" s="12"/>
      <c r="K33" s="13"/>
      <c r="L33" s="14"/>
      <c r="M33" s="13"/>
    </row>
    <row r="34" spans="1:13" ht="15.75" x14ac:dyDescent="0.25">
      <c r="A34" s="1"/>
      <c r="B34" s="2" t="s">
        <v>16</v>
      </c>
      <c r="C34" s="2"/>
      <c r="D34" s="2"/>
      <c r="E34" s="2"/>
      <c r="F34" s="2"/>
      <c r="G34" s="2"/>
      <c r="H34" s="15"/>
      <c r="I34" s="12"/>
      <c r="J34" s="12"/>
      <c r="K34" s="2" t="s">
        <v>17</v>
      </c>
      <c r="L34" s="1"/>
      <c r="M34" s="1"/>
    </row>
    <row r="35" spans="1:13" ht="15.75" x14ac:dyDescent="0.25">
      <c r="A35" s="1"/>
      <c r="B35" s="4" t="s">
        <v>18</v>
      </c>
      <c r="C35" s="4" t="s">
        <v>19</v>
      </c>
      <c r="D35" s="4"/>
      <c r="E35" s="4" t="s">
        <v>20</v>
      </c>
      <c r="F35" s="4" t="s">
        <v>21</v>
      </c>
      <c r="G35" s="4" t="s">
        <v>18</v>
      </c>
      <c r="H35" s="4" t="s">
        <v>19</v>
      </c>
      <c r="I35" s="4"/>
      <c r="J35" s="4"/>
      <c r="K35" s="4" t="s">
        <v>20</v>
      </c>
      <c r="L35" s="4" t="s">
        <v>13</v>
      </c>
      <c r="M35" s="1"/>
    </row>
    <row r="36" spans="1:13" ht="15.75" x14ac:dyDescent="0.25">
      <c r="A36" s="1"/>
      <c r="B36" s="5" t="s">
        <v>96</v>
      </c>
      <c r="C36" s="16">
        <f>H32</f>
        <v>104000</v>
      </c>
      <c r="D36" s="16"/>
      <c r="E36" s="5"/>
      <c r="F36" s="5"/>
      <c r="G36" s="5" t="s">
        <v>97</v>
      </c>
      <c r="H36" s="16">
        <f>L32</f>
        <v>137860</v>
      </c>
      <c r="I36" s="16"/>
      <c r="J36" s="16"/>
      <c r="K36" s="5"/>
      <c r="L36" s="5"/>
      <c r="M36" s="1"/>
    </row>
    <row r="37" spans="1:13" ht="15.75" x14ac:dyDescent="0.25">
      <c r="A37" s="1"/>
      <c r="B37" s="5" t="s">
        <v>9</v>
      </c>
      <c r="C37" s="16">
        <f>I32</f>
        <v>4800</v>
      </c>
      <c r="D37" s="16"/>
      <c r="E37" s="5"/>
      <c r="F37" s="5"/>
      <c r="G37" s="5"/>
      <c r="H37" s="16"/>
      <c r="I37" s="16"/>
      <c r="J37" s="16"/>
      <c r="K37" s="5"/>
      <c r="L37" s="5"/>
      <c r="M37" s="1"/>
    </row>
    <row r="38" spans="1:13" ht="15.75" x14ac:dyDescent="0.25">
      <c r="A38" s="1"/>
      <c r="B38" s="5" t="s">
        <v>10</v>
      </c>
      <c r="C38" s="16">
        <f>J32</f>
        <v>16640</v>
      </c>
      <c r="D38" s="16"/>
      <c r="E38" s="5"/>
      <c r="F38" s="5"/>
      <c r="G38" s="5" t="s">
        <v>77</v>
      </c>
      <c r="H38" s="16">
        <f>'FEBRUARY 21'!L50</f>
        <v>0</v>
      </c>
      <c r="I38" s="16"/>
      <c r="J38" s="16"/>
      <c r="K38" s="5"/>
      <c r="L38" s="5"/>
      <c r="M38" s="1"/>
    </row>
    <row r="39" spans="1:13" ht="15.75" x14ac:dyDescent="0.25">
      <c r="A39" s="1"/>
      <c r="B39" s="17" t="s">
        <v>5</v>
      </c>
      <c r="C39" s="5">
        <f>E32</f>
        <v>12000</v>
      </c>
      <c r="D39" s="5"/>
      <c r="E39" s="5"/>
      <c r="F39" s="5"/>
      <c r="G39" s="17"/>
      <c r="H39" s="5"/>
      <c r="I39" s="5"/>
      <c r="J39" s="5"/>
      <c r="K39" s="5"/>
      <c r="L39" s="5"/>
      <c r="M39" s="1"/>
    </row>
    <row r="40" spans="1:13" ht="15.75" x14ac:dyDescent="0.25">
      <c r="A40" s="1"/>
      <c r="B40" s="17" t="s">
        <v>6</v>
      </c>
      <c r="C40" s="5">
        <f>F32</f>
        <v>0</v>
      </c>
      <c r="D40" s="5"/>
      <c r="E40" s="5"/>
      <c r="F40" s="5"/>
      <c r="G40" s="17"/>
      <c r="H40" s="5"/>
      <c r="I40" s="5"/>
      <c r="J40" s="5"/>
      <c r="K40" s="5"/>
      <c r="L40" s="5"/>
      <c r="M40" s="1"/>
    </row>
    <row r="41" spans="1:13" ht="15.75" x14ac:dyDescent="0.25">
      <c r="A41" s="1"/>
      <c r="B41" s="17" t="s">
        <v>22</v>
      </c>
      <c r="C41" s="5">
        <f>G32</f>
        <v>0</v>
      </c>
      <c r="D41" s="5"/>
      <c r="E41" s="5"/>
      <c r="F41" s="5"/>
      <c r="G41" s="17"/>
      <c r="H41" s="5"/>
      <c r="I41" s="5"/>
      <c r="J41" s="5"/>
      <c r="K41" s="5"/>
      <c r="L41" s="5"/>
      <c r="M41" s="1"/>
    </row>
    <row r="42" spans="1:13" ht="15.75" x14ac:dyDescent="0.25">
      <c r="A42" s="1"/>
      <c r="B42" s="17" t="s">
        <v>4</v>
      </c>
      <c r="C42" s="5">
        <f>D32</f>
        <v>3000</v>
      </c>
      <c r="D42" s="5"/>
      <c r="E42" s="5"/>
      <c r="F42" s="5"/>
      <c r="G42" s="17"/>
      <c r="H42" s="5"/>
      <c r="I42" s="5"/>
      <c r="J42" s="5"/>
      <c r="K42" s="5"/>
      <c r="L42" s="5"/>
      <c r="M42" s="1"/>
    </row>
    <row r="43" spans="1:13" ht="15.75" x14ac:dyDescent="0.25">
      <c r="A43" s="1"/>
      <c r="B43" s="17" t="s">
        <v>77</v>
      </c>
      <c r="C43" s="16">
        <f>'FEBRUARY 21'!F50</f>
        <v>22700</v>
      </c>
      <c r="D43" s="5"/>
      <c r="E43" s="5"/>
      <c r="F43" s="5"/>
      <c r="G43" s="17"/>
      <c r="H43" s="5"/>
      <c r="I43" s="5"/>
      <c r="J43" s="5"/>
      <c r="K43" s="5"/>
      <c r="L43" s="5"/>
      <c r="M43" s="1"/>
    </row>
    <row r="44" spans="1:13" ht="15.75" x14ac:dyDescent="0.25">
      <c r="A44" s="1"/>
      <c r="B44" s="17" t="s">
        <v>23</v>
      </c>
      <c r="C44" s="5">
        <v>5200</v>
      </c>
      <c r="D44" s="5"/>
      <c r="E44" s="5"/>
      <c r="F44" s="5"/>
      <c r="G44" s="17" t="s">
        <v>23</v>
      </c>
      <c r="H44" s="5">
        <v>5200</v>
      </c>
      <c r="I44" s="5"/>
      <c r="J44" s="5"/>
      <c r="K44" s="5"/>
      <c r="L44" s="5"/>
      <c r="M44" s="1"/>
    </row>
    <row r="45" spans="1:13" ht="15.75" x14ac:dyDescent="0.25">
      <c r="A45" s="1"/>
      <c r="B45" s="5" t="s">
        <v>24</v>
      </c>
      <c r="C45" s="18">
        <v>0.05</v>
      </c>
      <c r="D45" s="18"/>
      <c r="E45" s="16">
        <f>C45*C36</f>
        <v>5200</v>
      </c>
      <c r="F45" s="5"/>
      <c r="G45" s="5" t="s">
        <v>24</v>
      </c>
      <c r="H45" s="18">
        <v>0.05</v>
      </c>
      <c r="I45" s="18"/>
      <c r="J45" s="18"/>
      <c r="K45" s="16">
        <f>H45*C36</f>
        <v>5200</v>
      </c>
      <c r="L45" s="16"/>
      <c r="M45" s="1"/>
    </row>
    <row r="46" spans="1:13" ht="15.75" x14ac:dyDescent="0.25">
      <c r="A46" s="1"/>
      <c r="B46" s="19" t="s">
        <v>25</v>
      </c>
      <c r="C46" s="4" t="s">
        <v>26</v>
      </c>
      <c r="D46" s="4"/>
      <c r="E46" s="4"/>
      <c r="F46" s="4"/>
      <c r="G46" s="19" t="s">
        <v>25</v>
      </c>
      <c r="H46" s="20"/>
      <c r="I46" s="20"/>
      <c r="J46" s="20"/>
      <c r="K46" s="4"/>
      <c r="L46" s="4"/>
      <c r="M46" s="1"/>
    </row>
    <row r="47" spans="1:13" ht="15.75" x14ac:dyDescent="0.25">
      <c r="A47" s="1"/>
      <c r="B47" s="7" t="s">
        <v>76</v>
      </c>
      <c r="C47" s="18"/>
      <c r="D47" s="18"/>
      <c r="E47" s="5">
        <f>L32</f>
        <v>137860</v>
      </c>
      <c r="F47" s="5"/>
      <c r="G47" s="7" t="s">
        <v>76</v>
      </c>
      <c r="H47" s="18"/>
      <c r="I47" s="18"/>
      <c r="J47" s="5"/>
      <c r="K47" s="5">
        <f>L32</f>
        <v>137860</v>
      </c>
      <c r="L47" s="5"/>
      <c r="M47" s="1"/>
    </row>
    <row r="48" spans="1:13" ht="15.75" x14ac:dyDescent="0.25">
      <c r="A48" s="1"/>
      <c r="B48" s="22"/>
      <c r="C48" s="5"/>
      <c r="D48" s="5"/>
      <c r="E48" s="5"/>
      <c r="F48" s="21"/>
      <c r="G48" s="22"/>
      <c r="H48" s="5"/>
      <c r="I48" s="5"/>
      <c r="J48" s="5"/>
      <c r="K48" s="5"/>
      <c r="L48" s="5"/>
      <c r="M48" s="1"/>
    </row>
    <row r="49" spans="1:13" ht="15.75" x14ac:dyDescent="0.25">
      <c r="A49" s="1"/>
      <c r="B49" s="5"/>
      <c r="C49" s="18"/>
      <c r="D49" s="18"/>
      <c r="E49" s="5"/>
      <c r="F49" s="5"/>
      <c r="G49" s="5"/>
      <c r="H49" s="18"/>
      <c r="I49" s="18"/>
      <c r="J49" s="18"/>
      <c r="K49" s="5"/>
      <c r="L49" s="5"/>
      <c r="M49" s="1"/>
    </row>
    <row r="50" spans="1:13" ht="15.75" x14ac:dyDescent="0.25">
      <c r="A50" s="1"/>
      <c r="B50" s="24" t="s">
        <v>27</v>
      </c>
      <c r="C50" s="20">
        <f>C36+C37+C38+C39+C40+C41+C42+C44+C43</f>
        <v>168340</v>
      </c>
      <c r="D50" s="20"/>
      <c r="E50" s="25">
        <f>SUM(E45:E49)</f>
        <v>143060</v>
      </c>
      <c r="F50" s="20">
        <f>C50-E50</f>
        <v>25280</v>
      </c>
      <c r="G50" s="24" t="s">
        <v>27</v>
      </c>
      <c r="H50" s="20">
        <f>H36+H38+H44</f>
        <v>143060</v>
      </c>
      <c r="I50" s="20"/>
      <c r="J50" s="20"/>
      <c r="K50" s="20">
        <f>SUM(K45:K49)</f>
        <v>143060</v>
      </c>
      <c r="L50" s="20">
        <f>H50-K50</f>
        <v>0</v>
      </c>
      <c r="M50" s="1"/>
    </row>
    <row r="51" spans="1:13" ht="15.75" x14ac:dyDescent="0.25">
      <c r="A51" s="1"/>
      <c r="B51" s="1" t="s">
        <v>28</v>
      </c>
      <c r="C51" s="1"/>
      <c r="D51" s="1"/>
      <c r="E51" s="1"/>
      <c r="F51" s="1" t="s">
        <v>29</v>
      </c>
      <c r="G51" s="1"/>
      <c r="H51" s="1"/>
      <c r="I51" s="1"/>
      <c r="J51" s="1"/>
      <c r="K51" s="23">
        <f>K50-K45</f>
        <v>137860</v>
      </c>
      <c r="L51" s="1" t="s">
        <v>30</v>
      </c>
      <c r="M51" s="1"/>
    </row>
    <row r="52" spans="1:13" ht="15.75" x14ac:dyDescent="0.25">
      <c r="A52" s="1"/>
      <c r="B52" s="1" t="s">
        <v>31</v>
      </c>
      <c r="C52" s="1"/>
      <c r="D52" s="1"/>
      <c r="E52" s="1"/>
      <c r="F52" s="1" t="s">
        <v>32</v>
      </c>
      <c r="G52" s="1"/>
      <c r="H52" s="23"/>
      <c r="I52" s="1"/>
      <c r="J52" s="1"/>
      <c r="K52" s="23"/>
      <c r="L52" s="1" t="s">
        <v>33</v>
      </c>
      <c r="M52" s="1"/>
    </row>
    <row r="53" spans="1:13" ht="15.75" x14ac:dyDescent="0.25">
      <c r="A53" s="1"/>
      <c r="B53" s="1"/>
      <c r="C53" s="1"/>
      <c r="D53" s="23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>
        <v>0</v>
      </c>
      <c r="L54" s="1"/>
      <c r="M54" s="1"/>
    </row>
    <row r="55" spans="1:13" ht="15.75" x14ac:dyDescent="0.25">
      <c r="A55" s="1"/>
      <c r="B55" s="1"/>
      <c r="C55" s="1"/>
      <c r="D55" s="1"/>
      <c r="E55" s="1"/>
      <c r="F55" s="2" t="s">
        <v>67</v>
      </c>
      <c r="G55" s="2"/>
      <c r="H55" s="2"/>
      <c r="I55" s="2"/>
      <c r="J55" s="2"/>
      <c r="K55" s="2"/>
      <c r="L55" s="2"/>
      <c r="M55" s="2"/>
    </row>
    <row r="56" spans="1:13" ht="15.75" x14ac:dyDescent="0.25">
      <c r="A56" s="1"/>
      <c r="B56" s="1"/>
      <c r="C56" s="1"/>
      <c r="D56" s="1"/>
      <c r="E56" s="1"/>
      <c r="F56" s="2" t="s">
        <v>0</v>
      </c>
      <c r="G56" s="2"/>
      <c r="H56" s="2"/>
      <c r="I56" s="2"/>
      <c r="J56" s="2"/>
      <c r="K56" s="2"/>
      <c r="L56" s="2"/>
      <c r="M56" s="1"/>
    </row>
    <row r="57" spans="1:13" ht="15.75" x14ac:dyDescent="0.25">
      <c r="A57" s="1"/>
      <c r="B57" s="1"/>
      <c r="C57" s="1"/>
      <c r="D57" s="1"/>
      <c r="E57" s="1"/>
      <c r="F57" s="2" t="s">
        <v>101</v>
      </c>
      <c r="G57" s="2"/>
      <c r="H57" s="2"/>
      <c r="I57" s="2"/>
      <c r="J57" s="2"/>
      <c r="K57" s="3"/>
      <c r="L57" s="2"/>
      <c r="M57" s="1"/>
    </row>
    <row r="58" spans="1:13" ht="15.75" x14ac:dyDescent="0.25">
      <c r="A58" s="4" t="s">
        <v>1</v>
      </c>
      <c r="B58" s="4" t="s">
        <v>2</v>
      </c>
      <c r="C58" s="4" t="s">
        <v>3</v>
      </c>
      <c r="D58" s="4" t="s">
        <v>4</v>
      </c>
      <c r="E58" s="4" t="s">
        <v>5</v>
      </c>
      <c r="F58" s="4" t="s">
        <v>6</v>
      </c>
      <c r="G58" s="4" t="s">
        <v>7</v>
      </c>
      <c r="H58" s="4" t="s">
        <v>8</v>
      </c>
      <c r="I58" s="4" t="s">
        <v>9</v>
      </c>
      <c r="J58" s="4" t="s">
        <v>93</v>
      </c>
      <c r="K58" s="4" t="s">
        <v>11</v>
      </c>
      <c r="L58" s="4" t="s">
        <v>12</v>
      </c>
      <c r="M58" s="4" t="s">
        <v>13</v>
      </c>
    </row>
    <row r="59" spans="1:13" ht="15.75" x14ac:dyDescent="0.25">
      <c r="A59" s="5"/>
      <c r="B59" s="5" t="s">
        <v>70</v>
      </c>
      <c r="C59" s="5">
        <f>'FEBRUARY 21'!M59</f>
        <v>1212682</v>
      </c>
      <c r="D59" s="5"/>
      <c r="E59" s="5"/>
      <c r="F59" s="5"/>
      <c r="G59" s="5"/>
      <c r="H59" s="5">
        <v>655913</v>
      </c>
      <c r="I59" s="5"/>
      <c r="J59" s="5">
        <v>104946</v>
      </c>
      <c r="K59" s="5">
        <f>C59+D59+E59+F59+G59+H59+I59+J59</f>
        <v>1973541</v>
      </c>
      <c r="L59" s="5">
        <v>500000</v>
      </c>
      <c r="M59" s="5">
        <f>K59-L59</f>
        <v>1473541</v>
      </c>
    </row>
    <row r="60" spans="1:13" ht="15.75" x14ac:dyDescent="0.25">
      <c r="A60" s="5"/>
      <c r="B60" s="5"/>
      <c r="C60" s="5">
        <f>'JANUARY 21'!L60:L64</f>
        <v>0</v>
      </c>
      <c r="D60" s="5"/>
      <c r="E60" s="5"/>
      <c r="F60" s="5"/>
      <c r="G60" s="5"/>
      <c r="H60" s="5"/>
      <c r="I60" s="5"/>
      <c r="J60" s="5">
        <f>14%*H60</f>
        <v>0</v>
      </c>
      <c r="K60" s="5">
        <f>C60+D60+E60+F60+G60+H60+I60+J60</f>
        <v>0</v>
      </c>
      <c r="L60" s="5"/>
      <c r="M60" s="5"/>
    </row>
    <row r="61" spans="1:13" ht="15.75" x14ac:dyDescent="0.25">
      <c r="A61" s="5"/>
      <c r="B61" s="5"/>
      <c r="C61" s="5">
        <f>'JANUARY 21'!L61:L65</f>
        <v>0</v>
      </c>
      <c r="D61" s="5"/>
      <c r="E61" s="5"/>
      <c r="F61" s="5"/>
      <c r="G61" s="5"/>
      <c r="H61" s="5"/>
      <c r="I61" s="5"/>
      <c r="J61" s="5">
        <f>14%*H61</f>
        <v>0</v>
      </c>
      <c r="K61" s="5">
        <f>C61+D61+E61+F61+G61+H61+I61+J61</f>
        <v>0</v>
      </c>
      <c r="L61" s="5"/>
      <c r="M61" s="5">
        <f>K61-L61</f>
        <v>0</v>
      </c>
    </row>
    <row r="62" spans="1:13" ht="15.75" x14ac:dyDescent="0.25">
      <c r="A62" s="5"/>
      <c r="B62" s="5"/>
      <c r="C62" s="5">
        <f>'JANUARY 21'!L62:L66</f>
        <v>0</v>
      </c>
      <c r="D62" s="5"/>
      <c r="E62" s="5"/>
      <c r="F62" s="5"/>
      <c r="G62" s="5"/>
      <c r="H62" s="5"/>
      <c r="I62" s="5"/>
      <c r="J62" s="5">
        <f>14%*H62</f>
        <v>0</v>
      </c>
      <c r="K62" s="5">
        <f>C62+D62+E62+F62+G62+H62+I62+J62</f>
        <v>0</v>
      </c>
      <c r="L62" s="5"/>
      <c r="M62" s="5">
        <f>K62-L62</f>
        <v>0</v>
      </c>
    </row>
    <row r="63" spans="1:13" ht="15.75" x14ac:dyDescent="0.25">
      <c r="A63" s="5"/>
      <c r="B63" s="5"/>
      <c r="C63" s="5">
        <f>'JANUARY 21'!L63:L67</f>
        <v>0</v>
      </c>
      <c r="D63" s="5"/>
      <c r="E63" s="5"/>
      <c r="F63" s="5"/>
      <c r="G63" s="5"/>
      <c r="H63" s="5"/>
      <c r="I63" s="5"/>
      <c r="J63" s="5">
        <f>14%*H63</f>
        <v>0</v>
      </c>
      <c r="K63" s="5">
        <f>C63+D63+E63+F63+G63+H63+I63+J63</f>
        <v>0</v>
      </c>
      <c r="L63" s="5"/>
      <c r="M63" s="5">
        <f>K63-L63</f>
        <v>0</v>
      </c>
    </row>
    <row r="64" spans="1:13" ht="15.75" x14ac:dyDescent="0.25">
      <c r="A64" s="5" t="s">
        <v>14</v>
      </c>
      <c r="B64" s="7"/>
      <c r="C64" s="5">
        <f>SUM(C59:C63)</f>
        <v>1212682</v>
      </c>
      <c r="D64" s="5"/>
      <c r="E64" s="5"/>
      <c r="F64" s="5"/>
      <c r="G64" s="5"/>
      <c r="H64" s="5">
        <f>SUM(H59:H63)</f>
        <v>655913</v>
      </c>
      <c r="I64" s="5"/>
      <c r="J64" s="5">
        <f>SUM(J59:J63)</f>
        <v>104946</v>
      </c>
      <c r="K64" s="5">
        <f>SUM(K59:K63)</f>
        <v>1973541</v>
      </c>
      <c r="L64" s="5">
        <f>SUM(L59:L63)</f>
        <v>500000</v>
      </c>
      <c r="M64" s="5">
        <f>SUM(M59:M63)</f>
        <v>1473541</v>
      </c>
    </row>
    <row r="65" spans="1:13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 x14ac:dyDescent="0.25">
      <c r="A67" s="1"/>
      <c r="B67" s="2" t="s">
        <v>16</v>
      </c>
      <c r="C67" s="2"/>
      <c r="D67" s="2"/>
      <c r="E67" s="2"/>
      <c r="F67" s="2"/>
      <c r="G67" s="2"/>
      <c r="H67" s="15"/>
      <c r="I67" s="12"/>
      <c r="J67" s="2" t="s">
        <v>17</v>
      </c>
      <c r="K67" s="1"/>
      <c r="L67" s="1"/>
      <c r="M67" s="1"/>
    </row>
    <row r="68" spans="1:13" ht="15.75" x14ac:dyDescent="0.25">
      <c r="A68" s="1"/>
      <c r="B68" s="4" t="s">
        <v>18</v>
      </c>
      <c r="C68" s="4" t="s">
        <v>19</v>
      </c>
      <c r="D68" s="4"/>
      <c r="E68" s="4" t="s">
        <v>20</v>
      </c>
      <c r="F68" s="4" t="s">
        <v>21</v>
      </c>
      <c r="G68" s="4" t="s">
        <v>18</v>
      </c>
      <c r="H68" s="4" t="s">
        <v>19</v>
      </c>
      <c r="I68" s="4"/>
      <c r="J68" s="4" t="s">
        <v>20</v>
      </c>
      <c r="K68" s="4" t="s">
        <v>13</v>
      </c>
      <c r="L68" s="1"/>
      <c r="M68" s="1"/>
    </row>
    <row r="69" spans="1:13" ht="15.75" x14ac:dyDescent="0.25">
      <c r="A69" s="1"/>
      <c r="B69" s="5" t="s">
        <v>95</v>
      </c>
      <c r="C69" s="16">
        <f>H64</f>
        <v>655913</v>
      </c>
      <c r="D69" s="16"/>
      <c r="E69" s="5"/>
      <c r="F69" s="5"/>
      <c r="G69" s="5" t="s">
        <v>95</v>
      </c>
      <c r="H69" s="16">
        <f>L64</f>
        <v>500000</v>
      </c>
      <c r="I69" s="16"/>
      <c r="J69" s="5"/>
      <c r="K69" s="5"/>
      <c r="L69" s="1"/>
      <c r="M69" s="1"/>
    </row>
    <row r="70" spans="1:13" ht="15.75" x14ac:dyDescent="0.25">
      <c r="A70" s="1"/>
      <c r="B70" s="5" t="s">
        <v>9</v>
      </c>
      <c r="C70" s="16">
        <f>H65</f>
        <v>0</v>
      </c>
      <c r="D70" s="16"/>
      <c r="E70" s="5"/>
      <c r="F70" s="5"/>
      <c r="G70" s="17" t="s">
        <v>77</v>
      </c>
      <c r="H70" s="16">
        <f>'FEBRUARY 21'!K85</f>
        <v>0.34999999997671694</v>
      </c>
      <c r="I70" s="16"/>
      <c r="J70" s="5"/>
      <c r="K70" s="5"/>
      <c r="L70" s="1"/>
      <c r="M70" s="1"/>
    </row>
    <row r="71" spans="1:13" ht="15.75" x14ac:dyDescent="0.25">
      <c r="A71" s="1"/>
      <c r="B71" s="5" t="s">
        <v>10</v>
      </c>
      <c r="C71" s="16">
        <f>J64</f>
        <v>104946</v>
      </c>
      <c r="D71" s="16"/>
      <c r="E71" s="5"/>
      <c r="F71" s="5"/>
      <c r="G71" s="5"/>
      <c r="H71" s="16"/>
      <c r="I71" s="16"/>
      <c r="J71" s="5"/>
      <c r="K71" s="5"/>
      <c r="L71" s="1"/>
      <c r="M71" s="1"/>
    </row>
    <row r="72" spans="1:13" ht="15.75" x14ac:dyDescent="0.25">
      <c r="A72" s="1"/>
      <c r="B72" s="17" t="s">
        <v>5</v>
      </c>
      <c r="C72" s="5">
        <f>D65</f>
        <v>0</v>
      </c>
      <c r="D72" s="5"/>
      <c r="E72" s="5"/>
      <c r="F72" s="5"/>
      <c r="G72" s="17"/>
      <c r="H72" s="5"/>
      <c r="I72" s="5"/>
      <c r="J72" s="5"/>
      <c r="K72" s="5"/>
      <c r="L72" s="1"/>
      <c r="M72" s="1"/>
    </row>
    <row r="73" spans="1:13" ht="15.75" x14ac:dyDescent="0.25">
      <c r="A73" s="1"/>
      <c r="B73" s="17" t="s">
        <v>6</v>
      </c>
      <c r="C73" s="5">
        <f>E65</f>
        <v>0</v>
      </c>
      <c r="D73" s="5"/>
      <c r="E73" s="5"/>
      <c r="F73" s="5"/>
      <c r="G73" s="17"/>
      <c r="H73" s="5"/>
      <c r="I73" s="5"/>
      <c r="J73" s="5"/>
      <c r="K73" s="5"/>
      <c r="L73" s="1"/>
      <c r="M73" s="1"/>
    </row>
    <row r="74" spans="1:13" ht="15.75" x14ac:dyDescent="0.25">
      <c r="A74" s="1"/>
      <c r="B74" s="17" t="s">
        <v>22</v>
      </c>
      <c r="C74" s="5">
        <f>F65</f>
        <v>0</v>
      </c>
      <c r="D74" s="5"/>
      <c r="E74" s="5"/>
      <c r="F74" s="5"/>
      <c r="G74" s="17"/>
      <c r="H74" s="5"/>
      <c r="I74" s="5"/>
      <c r="J74" s="5"/>
      <c r="K74" s="5"/>
      <c r="L74" s="1"/>
      <c r="M74" s="1">
        <f>23925+5500+32796</f>
        <v>62221</v>
      </c>
    </row>
    <row r="75" spans="1:13" ht="15.75" x14ac:dyDescent="0.25">
      <c r="A75" s="1"/>
      <c r="B75" s="17" t="s">
        <v>4</v>
      </c>
      <c r="C75" s="5">
        <f>C65</f>
        <v>0</v>
      </c>
      <c r="D75" s="5"/>
      <c r="E75" s="5"/>
      <c r="F75" s="5"/>
      <c r="G75" s="17"/>
      <c r="H75" s="5"/>
      <c r="I75" s="5"/>
      <c r="J75" s="5"/>
      <c r="K75" s="5"/>
      <c r="L75" s="1"/>
      <c r="M75" s="1"/>
    </row>
    <row r="76" spans="1:13" ht="15.75" x14ac:dyDescent="0.25">
      <c r="A76" s="1"/>
      <c r="B76" s="17" t="s">
        <v>77</v>
      </c>
      <c r="C76" s="16">
        <f>'FEBRUARY 21'!F85</f>
        <v>1212684.1000000001</v>
      </c>
      <c r="D76" s="5"/>
      <c r="E76" s="5"/>
      <c r="F76" s="5"/>
      <c r="G76" s="17"/>
      <c r="H76" s="16"/>
      <c r="I76" s="5"/>
      <c r="J76" s="16"/>
      <c r="K76" s="5"/>
      <c r="L76" s="1"/>
      <c r="M76" s="1"/>
    </row>
    <row r="77" spans="1:13" ht="15.75" x14ac:dyDescent="0.25">
      <c r="A77" s="1"/>
      <c r="B77" s="17" t="s">
        <v>23</v>
      </c>
      <c r="C77" s="5"/>
      <c r="D77" s="5"/>
      <c r="E77" s="5"/>
      <c r="F77" s="5"/>
      <c r="G77" s="17" t="s">
        <v>23</v>
      </c>
      <c r="H77" s="5">
        <v>32796</v>
      </c>
      <c r="I77" s="5"/>
      <c r="J77" s="5"/>
      <c r="K77" s="5"/>
      <c r="L77" s="1"/>
      <c r="M77" s="1"/>
    </row>
    <row r="78" spans="1:13" ht="15.75" x14ac:dyDescent="0.25">
      <c r="A78" s="1"/>
      <c r="B78" s="5" t="s">
        <v>24</v>
      </c>
      <c r="C78" s="18">
        <v>0.05</v>
      </c>
      <c r="D78" s="18"/>
      <c r="E78" s="16">
        <f>C78*C69</f>
        <v>32795.65</v>
      </c>
      <c r="F78" s="5"/>
      <c r="G78" s="5" t="s">
        <v>24</v>
      </c>
      <c r="H78" s="18">
        <v>0.05</v>
      </c>
      <c r="I78" s="18"/>
      <c r="J78" s="16">
        <f>H78*C69</f>
        <v>32795.65</v>
      </c>
      <c r="K78" s="16"/>
      <c r="L78" s="1"/>
      <c r="M78" s="1"/>
    </row>
    <row r="79" spans="1:13" ht="15.75" x14ac:dyDescent="0.25">
      <c r="A79" s="1"/>
      <c r="B79" s="19" t="s">
        <v>25</v>
      </c>
      <c r="C79" s="4" t="s">
        <v>26</v>
      </c>
      <c r="D79" s="4"/>
      <c r="E79" s="4"/>
      <c r="F79" s="4"/>
      <c r="G79" s="19" t="s">
        <v>25</v>
      </c>
      <c r="H79" s="20"/>
      <c r="I79" s="20"/>
      <c r="J79" s="4"/>
      <c r="K79" s="4"/>
      <c r="L79" s="1"/>
      <c r="M79" s="1"/>
    </row>
    <row r="80" spans="1:13" ht="15.75" x14ac:dyDescent="0.25">
      <c r="A80" s="1"/>
      <c r="B80" s="7" t="s">
        <v>76</v>
      </c>
      <c r="C80" s="4"/>
      <c r="D80" s="4"/>
      <c r="E80" s="4">
        <f>L64</f>
        <v>500000</v>
      </c>
      <c r="F80" s="4"/>
      <c r="G80" s="7" t="s">
        <v>76</v>
      </c>
      <c r="H80" s="4"/>
      <c r="I80" s="4"/>
      <c r="J80" s="4">
        <f>L64</f>
        <v>500000</v>
      </c>
      <c r="K80" s="4"/>
      <c r="L80" s="1"/>
      <c r="M80" s="1"/>
    </row>
    <row r="81" spans="1:13" ht="15.75" x14ac:dyDescent="0.25">
      <c r="A81" s="1"/>
      <c r="B81" s="21"/>
      <c r="C81" s="18"/>
      <c r="D81" s="18"/>
      <c r="E81" s="5"/>
      <c r="F81" s="5"/>
      <c r="G81" s="21"/>
      <c r="H81" s="18"/>
      <c r="I81" s="18"/>
      <c r="J81" s="5"/>
      <c r="K81" s="5"/>
      <c r="L81" s="1"/>
      <c r="M81" s="1"/>
    </row>
    <row r="82" spans="1:13" ht="15.75" x14ac:dyDescent="0.25">
      <c r="A82" s="1"/>
      <c r="B82" s="22"/>
      <c r="C82" s="5"/>
      <c r="D82" s="5"/>
      <c r="E82" s="5"/>
      <c r="F82" s="21"/>
      <c r="G82" s="22"/>
      <c r="H82" s="5"/>
      <c r="I82" s="5"/>
      <c r="J82" s="5"/>
      <c r="K82" s="5"/>
      <c r="L82" s="1"/>
      <c r="M82" s="1"/>
    </row>
    <row r="83" spans="1:13" ht="15.75" x14ac:dyDescent="0.25">
      <c r="A83" s="1"/>
      <c r="B83" s="22"/>
      <c r="C83" s="5"/>
      <c r="D83" s="5"/>
      <c r="E83" s="5"/>
      <c r="F83" s="21"/>
      <c r="G83" s="22"/>
      <c r="H83" s="5"/>
      <c r="I83" s="5"/>
      <c r="J83" s="5"/>
      <c r="K83" s="5"/>
      <c r="L83" s="1"/>
      <c r="M83" s="1"/>
    </row>
    <row r="84" spans="1:13" ht="15.75" x14ac:dyDescent="0.25">
      <c r="A84" s="1"/>
      <c r="B84" s="5"/>
      <c r="C84" s="18"/>
      <c r="D84" s="18"/>
      <c r="E84" s="5"/>
      <c r="F84" s="5"/>
      <c r="G84" s="5"/>
      <c r="H84" s="18"/>
      <c r="I84" s="18"/>
      <c r="J84" s="5"/>
      <c r="K84" s="5"/>
      <c r="L84" s="1"/>
      <c r="M84" s="1"/>
    </row>
    <row r="85" spans="1:13" ht="15.75" x14ac:dyDescent="0.25">
      <c r="A85" s="1"/>
      <c r="B85" s="24" t="s">
        <v>27</v>
      </c>
      <c r="C85" s="20">
        <f>C69+C70+C71+C72+C73+C74+C75+C77+C76</f>
        <v>1973543.1</v>
      </c>
      <c r="D85" s="20"/>
      <c r="E85" s="25">
        <f>SUM(E78:E84)</f>
        <v>532795.65</v>
      </c>
      <c r="F85" s="20">
        <f>C85-E85</f>
        <v>1440747.4500000002</v>
      </c>
      <c r="G85" s="24" t="s">
        <v>27</v>
      </c>
      <c r="H85" s="20">
        <f>H69+H71+H76+H77</f>
        <v>532796</v>
      </c>
      <c r="I85" s="20"/>
      <c r="J85" s="20">
        <f>SUM(J78:J84)</f>
        <v>532795.65</v>
      </c>
      <c r="K85" s="20">
        <f>H85-J85</f>
        <v>0.34999999997671694</v>
      </c>
      <c r="L85" s="1"/>
      <c r="M85" s="1"/>
    </row>
    <row r="86" spans="1:13" ht="15.75" x14ac:dyDescent="0.25">
      <c r="A86" s="1"/>
      <c r="B86" s="1" t="s">
        <v>28</v>
      </c>
      <c r="C86" s="1"/>
      <c r="D86" s="1"/>
      <c r="E86" s="1"/>
      <c r="F86" s="1" t="s">
        <v>29</v>
      </c>
      <c r="G86" s="1"/>
      <c r="H86" s="1"/>
      <c r="I86" s="1"/>
      <c r="J86" s="23">
        <f>J85-J78</f>
        <v>500000</v>
      </c>
      <c r="K86" s="1" t="s">
        <v>30</v>
      </c>
      <c r="L86" s="1"/>
      <c r="M86" s="1"/>
    </row>
    <row r="87" spans="1:13" ht="15.75" x14ac:dyDescent="0.25">
      <c r="A87" s="1"/>
      <c r="B87" s="1" t="s">
        <v>31</v>
      </c>
      <c r="C87" s="1"/>
      <c r="D87" s="1"/>
      <c r="E87" s="1"/>
      <c r="F87" s="1" t="s">
        <v>32</v>
      </c>
      <c r="G87" s="1"/>
      <c r="H87" s="23"/>
      <c r="I87" s="1"/>
      <c r="J87" s="23"/>
      <c r="K87" s="1" t="s">
        <v>33</v>
      </c>
      <c r="L87" s="1"/>
      <c r="M8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opLeftCell="A11" workbookViewId="0">
      <selection activeCell="O36" sqref="O36"/>
    </sheetView>
  </sheetViews>
  <sheetFormatPr defaultRowHeight="15" x14ac:dyDescent="0.25"/>
  <cols>
    <col min="1" max="1" width="5.7109375" customWidth="1"/>
    <col min="2" max="2" width="26.42578125" customWidth="1"/>
    <col min="3" max="3" width="11.7109375" customWidth="1"/>
    <col min="6" max="6" width="11.28515625" customWidth="1"/>
  </cols>
  <sheetData>
    <row r="1" spans="1:13" ht="15.75" x14ac:dyDescent="0.25">
      <c r="A1" s="1"/>
      <c r="C1" s="1"/>
      <c r="D1" s="1"/>
      <c r="E1" s="1"/>
      <c r="F1" s="2" t="s">
        <v>35</v>
      </c>
      <c r="G1" s="2"/>
      <c r="H1" s="2"/>
      <c r="I1" s="2"/>
      <c r="J1" s="2"/>
      <c r="K1" s="2"/>
      <c r="L1" s="2"/>
      <c r="M1" s="1"/>
    </row>
    <row r="2" spans="1:13" ht="15.75" x14ac:dyDescent="0.25">
      <c r="A2" s="1"/>
      <c r="D2" s="1"/>
      <c r="E2" s="1"/>
      <c r="F2" s="2" t="s">
        <v>0</v>
      </c>
      <c r="G2" s="2"/>
      <c r="H2" s="2"/>
      <c r="I2" s="2"/>
      <c r="J2" s="2"/>
      <c r="K2" s="2"/>
      <c r="L2" s="2"/>
      <c r="M2" s="1"/>
    </row>
    <row r="3" spans="1:13" ht="15.75" x14ac:dyDescent="0.25">
      <c r="A3" s="1"/>
      <c r="B3" s="1"/>
      <c r="D3" s="1"/>
      <c r="E3" s="1"/>
      <c r="F3" s="2" t="s">
        <v>99</v>
      </c>
      <c r="G3" s="2"/>
      <c r="H3" s="2"/>
      <c r="I3" s="2"/>
      <c r="J3" s="2"/>
      <c r="K3" s="3"/>
      <c r="L3" s="2"/>
      <c r="M3" s="1"/>
    </row>
    <row r="4" spans="1:13" ht="15.75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93</v>
      </c>
      <c r="K4" s="4" t="s">
        <v>11</v>
      </c>
      <c r="L4" s="4" t="s">
        <v>12</v>
      </c>
      <c r="M4" s="4" t="s">
        <v>13</v>
      </c>
    </row>
    <row r="5" spans="1:13" ht="15.75" x14ac:dyDescent="0.25">
      <c r="A5" s="5" t="s">
        <v>36</v>
      </c>
      <c r="B5" s="5"/>
      <c r="C5" s="5">
        <f>'MARCH 21'!M5:M31</f>
        <v>0</v>
      </c>
      <c r="D5" s="5"/>
      <c r="E5" s="5"/>
      <c r="F5" s="5"/>
      <c r="G5" s="5"/>
      <c r="H5" s="5"/>
      <c r="I5" s="5"/>
      <c r="J5" s="5">
        <f>14%*H5</f>
        <v>0</v>
      </c>
      <c r="K5" s="5">
        <f>C5+D5+E5+F5+G5+H5+I5+J5</f>
        <v>0</v>
      </c>
      <c r="L5" s="5"/>
      <c r="M5" s="5">
        <f t="shared" ref="M5:M31" si="0">K5-L5</f>
        <v>0</v>
      </c>
    </row>
    <row r="6" spans="1:13" ht="15.75" x14ac:dyDescent="0.25">
      <c r="A6" s="5" t="s">
        <v>37</v>
      </c>
      <c r="B6" s="5" t="s">
        <v>63</v>
      </c>
      <c r="C6" s="5">
        <f>'MARCH 21'!M6:M32</f>
        <v>0</v>
      </c>
      <c r="D6" s="5"/>
      <c r="E6" s="5"/>
      <c r="F6" s="5"/>
      <c r="G6" s="5"/>
      <c r="H6" s="5">
        <v>10000</v>
      </c>
      <c r="I6" s="5">
        <v>600</v>
      </c>
      <c r="J6" s="5">
        <v>1600</v>
      </c>
      <c r="K6" s="5">
        <f t="shared" ref="K6:K20" si="1">C6+D6+E6+F6+G6+H6+I6+J6</f>
        <v>12200</v>
      </c>
      <c r="L6" s="5">
        <v>12200</v>
      </c>
      <c r="M6" s="5">
        <f t="shared" si="0"/>
        <v>0</v>
      </c>
    </row>
    <row r="7" spans="1:13" ht="15.75" x14ac:dyDescent="0.25">
      <c r="A7" s="5" t="s">
        <v>38</v>
      </c>
      <c r="B7" s="5"/>
      <c r="C7" s="5">
        <f>'MARCH 21'!M7:M33</f>
        <v>0</v>
      </c>
      <c r="D7" s="5"/>
      <c r="E7" s="5"/>
      <c r="F7" s="5"/>
      <c r="G7" s="5"/>
      <c r="H7" s="5"/>
      <c r="I7" s="5"/>
      <c r="J7" s="5">
        <f>14%*H7</f>
        <v>0</v>
      </c>
      <c r="K7" s="5">
        <f t="shared" si="1"/>
        <v>0</v>
      </c>
      <c r="L7" s="5"/>
      <c r="M7" s="5">
        <f t="shared" si="0"/>
        <v>0</v>
      </c>
    </row>
    <row r="8" spans="1:13" ht="15.75" x14ac:dyDescent="0.25">
      <c r="A8" s="5" t="s">
        <v>39</v>
      </c>
      <c r="B8" s="7" t="s">
        <v>84</v>
      </c>
      <c r="C8" s="5">
        <f>'MARCH 21'!M8:M34</f>
        <v>400</v>
      </c>
      <c r="D8" s="7"/>
      <c r="E8" s="7"/>
      <c r="F8" s="7"/>
      <c r="G8" s="7"/>
      <c r="H8" s="7">
        <v>10000</v>
      </c>
      <c r="I8" s="7"/>
      <c r="J8" s="7">
        <v>1600</v>
      </c>
      <c r="K8" s="7">
        <f t="shared" si="1"/>
        <v>12000</v>
      </c>
      <c r="L8" s="6">
        <v>10560</v>
      </c>
      <c r="M8" s="5">
        <f t="shared" si="0"/>
        <v>1440</v>
      </c>
    </row>
    <row r="9" spans="1:13" ht="15.75" x14ac:dyDescent="0.25">
      <c r="A9" s="5" t="s">
        <v>40</v>
      </c>
      <c r="B9" s="5"/>
      <c r="C9" s="5"/>
      <c r="D9" s="5"/>
      <c r="E9" s="5"/>
      <c r="F9" s="5"/>
      <c r="G9" s="5"/>
      <c r="H9" s="5"/>
      <c r="I9" s="5"/>
      <c r="J9" s="5"/>
      <c r="K9" s="5">
        <f>C9+D9+E9+F9+G9+H9+I9+J9</f>
        <v>0</v>
      </c>
      <c r="L9" s="5"/>
      <c r="M9" s="5">
        <f t="shared" si="0"/>
        <v>0</v>
      </c>
    </row>
    <row r="10" spans="1:13" ht="15.75" x14ac:dyDescent="0.25">
      <c r="A10" s="5" t="s">
        <v>41</v>
      </c>
      <c r="B10" s="7" t="s">
        <v>64</v>
      </c>
      <c r="C10" s="5">
        <f>'MARCH 21'!M9</f>
        <v>-120</v>
      </c>
      <c r="D10" s="5"/>
      <c r="E10" s="5"/>
      <c r="F10" s="5"/>
      <c r="G10" s="5"/>
      <c r="H10" s="5">
        <v>6000</v>
      </c>
      <c r="I10" s="5">
        <v>600</v>
      </c>
      <c r="J10" s="5">
        <f>16%*H10</f>
        <v>960</v>
      </c>
      <c r="K10" s="5">
        <f t="shared" si="1"/>
        <v>7440</v>
      </c>
      <c r="L10" s="5">
        <v>7560</v>
      </c>
      <c r="M10" s="5">
        <f t="shared" si="0"/>
        <v>-120</v>
      </c>
    </row>
    <row r="11" spans="1:13" ht="15.75" x14ac:dyDescent="0.25">
      <c r="A11" s="5" t="s">
        <v>42</v>
      </c>
      <c r="B11" s="5"/>
      <c r="C11" s="5">
        <f>'MARCH 21'!M11:M37</f>
        <v>0</v>
      </c>
      <c r="D11" s="5"/>
      <c r="E11" s="5"/>
      <c r="F11" s="5"/>
      <c r="G11" s="5"/>
      <c r="H11" s="5"/>
      <c r="I11" s="5"/>
      <c r="J11" s="5">
        <f t="shared" ref="J11:J31" si="2">16%*H11</f>
        <v>0</v>
      </c>
      <c r="K11" s="5">
        <f t="shared" si="1"/>
        <v>0</v>
      </c>
      <c r="L11" s="5"/>
      <c r="M11" s="5">
        <f t="shared" si="0"/>
        <v>0</v>
      </c>
    </row>
    <row r="12" spans="1:13" ht="15.75" x14ac:dyDescent="0.25">
      <c r="A12" s="5" t="s">
        <v>43</v>
      </c>
      <c r="B12" s="6" t="s">
        <v>33</v>
      </c>
      <c r="C12" s="5">
        <f>'MARCH 21'!M12:M38</f>
        <v>0</v>
      </c>
      <c r="D12" s="5"/>
      <c r="E12" s="5"/>
      <c r="F12" s="5"/>
      <c r="G12" s="5"/>
      <c r="H12" s="5"/>
      <c r="I12" s="5"/>
      <c r="J12" s="5">
        <f t="shared" si="2"/>
        <v>0</v>
      </c>
      <c r="K12" s="5">
        <f t="shared" si="1"/>
        <v>0</v>
      </c>
      <c r="L12" s="5"/>
      <c r="M12" s="5">
        <f t="shared" si="0"/>
        <v>0</v>
      </c>
    </row>
    <row r="13" spans="1:13" ht="15.75" x14ac:dyDescent="0.25">
      <c r="A13" s="5" t="s">
        <v>44</v>
      </c>
      <c r="B13" s="8" t="s">
        <v>74</v>
      </c>
      <c r="C13" s="5">
        <f>'MARCH 21'!M13:M39</f>
        <v>0</v>
      </c>
      <c r="D13" s="5"/>
      <c r="E13" s="5"/>
      <c r="F13" s="5"/>
      <c r="G13" s="5"/>
      <c r="H13" s="5">
        <v>12000</v>
      </c>
      <c r="I13" s="5">
        <v>600</v>
      </c>
      <c r="J13" s="5">
        <f t="shared" si="2"/>
        <v>1920</v>
      </c>
      <c r="K13" s="5">
        <f t="shared" si="1"/>
        <v>14520</v>
      </c>
      <c r="L13" s="5">
        <v>14520</v>
      </c>
      <c r="M13" s="5">
        <f t="shared" si="0"/>
        <v>0</v>
      </c>
    </row>
    <row r="14" spans="1:13" ht="15.75" x14ac:dyDescent="0.25">
      <c r="A14" s="5" t="s">
        <v>45</v>
      </c>
      <c r="B14" s="5" t="s">
        <v>105</v>
      </c>
      <c r="C14" s="5">
        <f>'MARCH 21'!M14:M40</f>
        <v>0</v>
      </c>
      <c r="D14" s="5">
        <v>3000</v>
      </c>
      <c r="E14" s="5">
        <v>24000</v>
      </c>
      <c r="F14" s="5">
        <v>3000</v>
      </c>
      <c r="G14" s="5">
        <v>5000</v>
      </c>
      <c r="H14" s="5">
        <v>12000</v>
      </c>
      <c r="I14" s="5">
        <v>600</v>
      </c>
      <c r="J14" s="5">
        <f t="shared" si="2"/>
        <v>1920</v>
      </c>
      <c r="K14" s="5">
        <f t="shared" si="1"/>
        <v>49520</v>
      </c>
      <c r="L14" s="5">
        <f>26120</f>
        <v>26120</v>
      </c>
      <c r="M14" s="5">
        <f t="shared" si="0"/>
        <v>23400</v>
      </c>
    </row>
    <row r="15" spans="1:13" ht="15.75" x14ac:dyDescent="0.25">
      <c r="A15" s="6" t="s">
        <v>46</v>
      </c>
      <c r="B15" s="5" t="s">
        <v>75</v>
      </c>
      <c r="C15" s="5">
        <f>'MARCH 21'!M15:M41</f>
        <v>-240</v>
      </c>
      <c r="D15" s="5"/>
      <c r="E15" s="5"/>
      <c r="F15" s="5"/>
      <c r="G15" s="5"/>
      <c r="H15" s="5">
        <v>12000</v>
      </c>
      <c r="I15" s="5">
        <v>600</v>
      </c>
      <c r="J15" s="5">
        <f t="shared" si="2"/>
        <v>1920</v>
      </c>
      <c r="K15" s="5">
        <f t="shared" si="1"/>
        <v>14280</v>
      </c>
      <c r="L15" s="5">
        <f>14520</f>
        <v>14520</v>
      </c>
      <c r="M15" s="5">
        <f t="shared" si="0"/>
        <v>-240</v>
      </c>
    </row>
    <row r="16" spans="1:13" ht="15.75" x14ac:dyDescent="0.25">
      <c r="A16" s="5" t="s">
        <v>47</v>
      </c>
      <c r="B16" s="5" t="s">
        <v>102</v>
      </c>
      <c r="C16" s="5"/>
      <c r="D16" s="5"/>
      <c r="E16" s="5"/>
      <c r="F16" s="5"/>
      <c r="G16" s="5"/>
      <c r="H16" s="5"/>
      <c r="I16" s="5"/>
      <c r="J16" s="5">
        <f t="shared" si="2"/>
        <v>0</v>
      </c>
      <c r="K16" s="5">
        <f t="shared" si="1"/>
        <v>0</v>
      </c>
      <c r="L16" s="5"/>
      <c r="M16" s="5">
        <f t="shared" si="0"/>
        <v>0</v>
      </c>
    </row>
    <row r="17" spans="1:13" ht="15.75" x14ac:dyDescent="0.25">
      <c r="A17" s="5" t="s">
        <v>48</v>
      </c>
      <c r="B17" s="5"/>
      <c r="C17" s="5">
        <f>'MARCH 21'!M17:M43</f>
        <v>0</v>
      </c>
      <c r="D17" s="5"/>
      <c r="E17" s="5"/>
      <c r="F17" s="5"/>
      <c r="G17" s="5"/>
      <c r="H17" s="5"/>
      <c r="I17" s="5"/>
      <c r="J17" s="5">
        <f t="shared" si="2"/>
        <v>0</v>
      </c>
      <c r="K17" s="5">
        <f t="shared" si="1"/>
        <v>0</v>
      </c>
      <c r="L17" s="5"/>
      <c r="M17" s="5">
        <f>K17-L17</f>
        <v>0</v>
      </c>
    </row>
    <row r="18" spans="1:13" ht="15.75" x14ac:dyDescent="0.25">
      <c r="A18" s="5" t="s">
        <v>49</v>
      </c>
      <c r="B18" s="7" t="s">
        <v>85</v>
      </c>
      <c r="C18" s="5">
        <f>'MARCH 21'!M18:M44</f>
        <v>3080</v>
      </c>
      <c r="D18" s="7"/>
      <c r="E18" s="7"/>
      <c r="F18" s="7"/>
      <c r="G18" s="7"/>
      <c r="H18" s="7">
        <v>12000</v>
      </c>
      <c r="I18" s="7">
        <v>600</v>
      </c>
      <c r="J18" s="5">
        <f t="shared" si="2"/>
        <v>1920</v>
      </c>
      <c r="K18" s="7">
        <f t="shared" si="1"/>
        <v>17600</v>
      </c>
      <c r="L18" s="6">
        <v>14520</v>
      </c>
      <c r="M18" s="5">
        <f t="shared" si="0"/>
        <v>3080</v>
      </c>
    </row>
    <row r="19" spans="1:13" ht="15.75" x14ac:dyDescent="0.25">
      <c r="A19" s="5" t="s">
        <v>50</v>
      </c>
      <c r="B19" s="9"/>
      <c r="C19" s="5">
        <f>'MARCH 21'!M19:M45</f>
        <v>0</v>
      </c>
      <c r="D19" s="5"/>
      <c r="E19" s="5"/>
      <c r="F19" s="5"/>
      <c r="G19" s="5"/>
      <c r="H19" s="5"/>
      <c r="I19" s="5"/>
      <c r="J19" s="5">
        <f t="shared" si="2"/>
        <v>0</v>
      </c>
      <c r="K19" s="5">
        <f t="shared" si="1"/>
        <v>0</v>
      </c>
      <c r="L19" s="5"/>
      <c r="M19" s="5">
        <f t="shared" si="0"/>
        <v>0</v>
      </c>
    </row>
    <row r="20" spans="1:13" ht="15.75" x14ac:dyDescent="0.25">
      <c r="A20" s="5" t="s">
        <v>51</v>
      </c>
      <c r="B20" s="5"/>
      <c r="C20" s="5">
        <f>'MARCH 21'!M20:M46</f>
        <v>0</v>
      </c>
      <c r="D20" s="5"/>
      <c r="E20" s="5"/>
      <c r="F20" s="5"/>
      <c r="G20" s="5"/>
      <c r="H20" s="5"/>
      <c r="I20" s="5"/>
      <c r="J20" s="5">
        <f t="shared" si="2"/>
        <v>0</v>
      </c>
      <c r="K20" s="5">
        <f t="shared" si="1"/>
        <v>0</v>
      </c>
      <c r="L20" s="5"/>
      <c r="M20" s="5">
        <f t="shared" si="0"/>
        <v>0</v>
      </c>
    </row>
    <row r="21" spans="1:13" ht="15.75" x14ac:dyDescent="0.25">
      <c r="A21" s="5" t="s">
        <v>52</v>
      </c>
      <c r="B21" s="5" t="s">
        <v>72</v>
      </c>
      <c r="C21" s="5">
        <f>'MARCH 21'!M24</f>
        <v>-600</v>
      </c>
      <c r="D21" s="5"/>
      <c r="E21" s="5"/>
      <c r="F21" s="5"/>
      <c r="G21" s="5"/>
      <c r="H21" s="5">
        <v>6000</v>
      </c>
      <c r="I21" s="5"/>
      <c r="J21" s="5">
        <f t="shared" si="2"/>
        <v>960</v>
      </c>
      <c r="K21" s="5">
        <f>C21+D21+E21+F21+G21+H21+I21+J21</f>
        <v>6360</v>
      </c>
      <c r="L21" s="5">
        <v>7560</v>
      </c>
      <c r="M21" s="5">
        <f t="shared" si="0"/>
        <v>-1200</v>
      </c>
    </row>
    <row r="22" spans="1:13" ht="15.75" x14ac:dyDescent="0.25">
      <c r="A22" s="5" t="s">
        <v>53</v>
      </c>
      <c r="B22" s="5"/>
      <c r="C22" s="5">
        <f>'MARCH 21'!M22:M48</f>
        <v>0</v>
      </c>
      <c r="D22" s="5"/>
      <c r="E22" s="5"/>
      <c r="F22" s="5"/>
      <c r="G22" s="5"/>
      <c r="H22" s="5"/>
      <c r="I22" s="5"/>
      <c r="J22" s="5">
        <f t="shared" si="2"/>
        <v>0</v>
      </c>
      <c r="K22" s="5">
        <f t="shared" ref="K22:K31" si="3">C22+D22+E22+F22+G22+H22+I22+J22</f>
        <v>0</v>
      </c>
      <c r="L22" s="5"/>
      <c r="M22" s="5">
        <f t="shared" si="0"/>
        <v>0</v>
      </c>
    </row>
    <row r="23" spans="1:13" ht="15.75" x14ac:dyDescent="0.25">
      <c r="A23" s="5" t="s">
        <v>54</v>
      </c>
      <c r="B23" s="5"/>
      <c r="C23" s="5">
        <f>'MARCH 21'!M23:M49</f>
        <v>0</v>
      </c>
      <c r="D23" s="5"/>
      <c r="E23" s="5"/>
      <c r="F23" s="5"/>
      <c r="G23" s="5"/>
      <c r="H23" s="5"/>
      <c r="I23" s="5"/>
      <c r="J23" s="5">
        <f t="shared" si="2"/>
        <v>0</v>
      </c>
      <c r="K23" s="5">
        <f t="shared" si="3"/>
        <v>0</v>
      </c>
      <c r="L23" s="5"/>
      <c r="M23" s="5">
        <f t="shared" si="0"/>
        <v>0</v>
      </c>
    </row>
    <row r="24" spans="1:13" ht="15.75" x14ac:dyDescent="0.25">
      <c r="A24" s="5" t="s">
        <v>55</v>
      </c>
      <c r="B24" s="5"/>
      <c r="C24" s="5"/>
      <c r="D24" s="5"/>
      <c r="E24" s="5"/>
      <c r="F24" s="5"/>
      <c r="G24" s="5"/>
      <c r="H24" s="5"/>
      <c r="I24" s="5"/>
      <c r="J24" s="5">
        <f t="shared" si="2"/>
        <v>0</v>
      </c>
      <c r="K24" s="5">
        <f t="shared" si="3"/>
        <v>0</v>
      </c>
      <c r="L24" s="5"/>
      <c r="M24" s="5">
        <f t="shared" si="0"/>
        <v>0</v>
      </c>
    </row>
    <row r="25" spans="1:13" ht="15.75" x14ac:dyDescent="0.25">
      <c r="A25" s="5" t="s">
        <v>56</v>
      </c>
      <c r="B25" s="5"/>
      <c r="C25" s="5">
        <f>'MARCH 21'!M25:M51</f>
        <v>0</v>
      </c>
      <c r="D25" s="5"/>
      <c r="E25" s="5"/>
      <c r="F25" s="5"/>
      <c r="G25" s="5"/>
      <c r="H25" s="5"/>
      <c r="I25" s="5"/>
      <c r="J25" s="5">
        <f t="shared" si="2"/>
        <v>0</v>
      </c>
      <c r="K25" s="5">
        <f t="shared" si="3"/>
        <v>0</v>
      </c>
      <c r="L25" s="5"/>
      <c r="M25" s="5">
        <f>K25-L25</f>
        <v>0</v>
      </c>
    </row>
    <row r="26" spans="1:13" ht="15.75" x14ac:dyDescent="0.25">
      <c r="A26" s="5" t="s">
        <v>57</v>
      </c>
      <c r="B26" s="5"/>
      <c r="C26" s="5">
        <f>'MARCH 21'!M26:M52</f>
        <v>0</v>
      </c>
      <c r="D26" s="5"/>
      <c r="E26" s="5"/>
      <c r="F26" s="5"/>
      <c r="G26" s="5"/>
      <c r="H26" s="5"/>
      <c r="I26" s="5"/>
      <c r="J26" s="5">
        <f t="shared" si="2"/>
        <v>0</v>
      </c>
      <c r="K26" s="5">
        <f t="shared" si="3"/>
        <v>0</v>
      </c>
      <c r="L26" s="5"/>
      <c r="M26" s="5">
        <f t="shared" si="0"/>
        <v>0</v>
      </c>
    </row>
    <row r="27" spans="1:13" ht="15.75" x14ac:dyDescent="0.25">
      <c r="A27" s="5" t="s">
        <v>58</v>
      </c>
      <c r="B27" s="5" t="s">
        <v>71</v>
      </c>
      <c r="C27" s="5">
        <f>'MARCH 21'!M27:M53</f>
        <v>-480</v>
      </c>
      <c r="D27" s="5"/>
      <c r="E27" s="5"/>
      <c r="F27" s="5"/>
      <c r="G27" s="5"/>
      <c r="H27" s="5">
        <v>12000</v>
      </c>
      <c r="I27" s="5">
        <v>600</v>
      </c>
      <c r="J27" s="5">
        <f t="shared" si="2"/>
        <v>1920</v>
      </c>
      <c r="K27" s="5">
        <f t="shared" si="3"/>
        <v>14040</v>
      </c>
      <c r="L27" s="5">
        <f>14250</f>
        <v>14250</v>
      </c>
      <c r="M27" s="5">
        <f>K27-L27</f>
        <v>-210</v>
      </c>
    </row>
    <row r="28" spans="1:13" ht="15.75" x14ac:dyDescent="0.25">
      <c r="A28" s="5" t="s">
        <v>59</v>
      </c>
      <c r="B28" s="5"/>
      <c r="C28" s="5">
        <f>'MARCH 21'!M28:M54</f>
        <v>0</v>
      </c>
      <c r="D28" s="5"/>
      <c r="E28" s="5"/>
      <c r="F28" s="5"/>
      <c r="G28" s="5"/>
      <c r="H28" s="5"/>
      <c r="I28" s="5"/>
      <c r="J28" s="5">
        <f t="shared" si="2"/>
        <v>0</v>
      </c>
      <c r="K28" s="5">
        <f t="shared" si="3"/>
        <v>0</v>
      </c>
      <c r="L28" s="5"/>
      <c r="M28" s="5">
        <f>K28-L28</f>
        <v>0</v>
      </c>
    </row>
    <row r="29" spans="1:13" ht="15.75" x14ac:dyDescent="0.25">
      <c r="A29" s="5" t="s">
        <v>60</v>
      </c>
      <c r="B29" s="5" t="s">
        <v>65</v>
      </c>
      <c r="C29" s="5">
        <f>'MARCH 21'!M29:M55</f>
        <v>0</v>
      </c>
      <c r="D29" s="5"/>
      <c r="E29" s="5"/>
      <c r="F29" s="5"/>
      <c r="G29" s="5"/>
      <c r="H29" s="5">
        <v>12000</v>
      </c>
      <c r="I29" s="5">
        <v>600</v>
      </c>
      <c r="J29" s="5">
        <f t="shared" si="2"/>
        <v>1920</v>
      </c>
      <c r="K29" s="5">
        <f t="shared" si="3"/>
        <v>14520</v>
      </c>
      <c r="L29" s="5">
        <f>14520+14520</f>
        <v>29040</v>
      </c>
      <c r="M29" s="5">
        <f t="shared" si="0"/>
        <v>-14520</v>
      </c>
    </row>
    <row r="30" spans="1:13" ht="15.75" x14ac:dyDescent="0.25">
      <c r="A30" s="5" t="s">
        <v>61</v>
      </c>
      <c r="B30" s="6"/>
      <c r="C30" s="5">
        <f>'MARCH 21'!M30:M56</f>
        <v>0</v>
      </c>
      <c r="D30" s="5"/>
      <c r="E30" s="5"/>
      <c r="F30" s="5"/>
      <c r="G30" s="5"/>
      <c r="H30" s="5"/>
      <c r="I30" s="5"/>
      <c r="J30" s="5">
        <f t="shared" si="2"/>
        <v>0</v>
      </c>
      <c r="K30" s="5">
        <f t="shared" si="3"/>
        <v>0</v>
      </c>
      <c r="L30" s="5"/>
      <c r="M30" s="5">
        <f t="shared" si="0"/>
        <v>0</v>
      </c>
    </row>
    <row r="31" spans="1:13" ht="15.75" x14ac:dyDescent="0.25">
      <c r="A31" s="5" t="s">
        <v>62</v>
      </c>
      <c r="B31" s="7" t="s">
        <v>72</v>
      </c>
      <c r="C31" s="5">
        <f>'MARCH 21'!M31:M57</f>
        <v>-420</v>
      </c>
      <c r="D31" s="5"/>
      <c r="E31" s="5"/>
      <c r="F31" s="5"/>
      <c r="G31" s="5"/>
      <c r="H31" s="5">
        <v>12000</v>
      </c>
      <c r="I31" s="5">
        <v>600</v>
      </c>
      <c r="J31" s="5">
        <f t="shared" si="2"/>
        <v>1920</v>
      </c>
      <c r="K31" s="5">
        <f t="shared" si="3"/>
        <v>14100</v>
      </c>
      <c r="L31" s="5">
        <v>14100</v>
      </c>
      <c r="M31" s="5">
        <f t="shared" si="0"/>
        <v>0</v>
      </c>
    </row>
    <row r="32" spans="1:13" ht="15.75" x14ac:dyDescent="0.25">
      <c r="A32" s="5"/>
      <c r="B32" s="4" t="s">
        <v>14</v>
      </c>
      <c r="C32" s="5">
        <f>SUM(C5:C31)</f>
        <v>1620</v>
      </c>
      <c r="D32" s="5">
        <f t="shared" ref="D32:M32" si="4">SUM(D5:D31)</f>
        <v>3000</v>
      </c>
      <c r="E32" s="5">
        <f t="shared" si="4"/>
        <v>24000</v>
      </c>
      <c r="F32" s="4">
        <f t="shared" si="4"/>
        <v>3000</v>
      </c>
      <c r="G32" s="4">
        <f t="shared" si="4"/>
        <v>5000</v>
      </c>
      <c r="H32" s="4">
        <f>SUM(H5:H31)</f>
        <v>116000</v>
      </c>
      <c r="I32" s="4">
        <f t="shared" si="4"/>
        <v>5400</v>
      </c>
      <c r="J32" s="5">
        <f>SUM(J5:J31)</f>
        <v>18560</v>
      </c>
      <c r="K32" s="5">
        <f>SUM(K5:K31)</f>
        <v>176580</v>
      </c>
      <c r="L32" s="4">
        <f>SUM(L5:L31)</f>
        <v>164950</v>
      </c>
      <c r="M32" s="5">
        <f t="shared" si="4"/>
        <v>11630</v>
      </c>
    </row>
    <row r="33" spans="1:15" ht="15.75" x14ac:dyDescent="0.25">
      <c r="A33" s="1"/>
      <c r="B33" s="1"/>
      <c r="C33" s="5">
        <f>'JANUARY 21'!L33:L59</f>
        <v>0</v>
      </c>
      <c r="D33" s="10"/>
      <c r="E33" s="10"/>
      <c r="F33" s="11" t="s">
        <v>15</v>
      </c>
      <c r="G33" s="11"/>
      <c r="H33" s="12"/>
      <c r="I33" s="12"/>
      <c r="J33" s="12"/>
      <c r="K33" s="13"/>
      <c r="L33" s="14"/>
      <c r="M33" s="13"/>
    </row>
    <row r="34" spans="1:15" ht="15.75" x14ac:dyDescent="0.25">
      <c r="A34" s="1"/>
      <c r="B34" s="2" t="s">
        <v>16</v>
      </c>
      <c r="C34" s="2"/>
      <c r="D34" s="2"/>
      <c r="E34" s="2"/>
      <c r="F34" s="2"/>
      <c r="G34" s="2"/>
      <c r="H34" s="15"/>
      <c r="I34" s="12"/>
      <c r="J34" s="12"/>
      <c r="K34" s="2" t="s">
        <v>17</v>
      </c>
      <c r="L34" s="1"/>
      <c r="M34" s="1"/>
      <c r="O34">
        <f>8000/30</f>
        <v>266.66666666666669</v>
      </c>
    </row>
    <row r="35" spans="1:15" ht="15.75" x14ac:dyDescent="0.25">
      <c r="A35" s="1"/>
      <c r="B35" s="4" t="s">
        <v>18</v>
      </c>
      <c r="C35" s="4" t="s">
        <v>19</v>
      </c>
      <c r="D35" s="4"/>
      <c r="E35" s="4" t="s">
        <v>20</v>
      </c>
      <c r="F35" s="4" t="s">
        <v>21</v>
      </c>
      <c r="G35" s="4" t="s">
        <v>18</v>
      </c>
      <c r="H35" s="4" t="s">
        <v>19</v>
      </c>
      <c r="I35" s="4"/>
      <c r="J35" s="4"/>
      <c r="K35" s="4" t="s">
        <v>20</v>
      </c>
      <c r="L35" s="4" t="s">
        <v>13</v>
      </c>
      <c r="M35" s="1"/>
      <c r="O35">
        <f>O34*10</f>
        <v>2666.666666666667</v>
      </c>
    </row>
    <row r="36" spans="1:15" ht="15.75" x14ac:dyDescent="0.25">
      <c r="A36" s="1"/>
      <c r="B36" s="5" t="s">
        <v>96</v>
      </c>
      <c r="C36" s="16">
        <f>H32</f>
        <v>116000</v>
      </c>
      <c r="D36" s="16"/>
      <c r="E36" s="5"/>
      <c r="F36" s="5"/>
      <c r="G36" s="5" t="s">
        <v>97</v>
      </c>
      <c r="H36" s="16">
        <f>L32</f>
        <v>164950</v>
      </c>
      <c r="I36" s="16"/>
      <c r="J36" s="16"/>
      <c r="K36" s="5"/>
      <c r="L36" s="5"/>
      <c r="M36" s="1"/>
    </row>
    <row r="37" spans="1:15" ht="15.75" x14ac:dyDescent="0.25">
      <c r="A37" s="1"/>
      <c r="B37" s="5" t="s">
        <v>9</v>
      </c>
      <c r="C37" s="16">
        <f>I32</f>
        <v>5400</v>
      </c>
      <c r="D37" s="16"/>
      <c r="E37" s="5"/>
      <c r="F37" s="5"/>
      <c r="G37" s="5"/>
      <c r="H37" s="16"/>
      <c r="I37" s="16"/>
      <c r="J37" s="16"/>
      <c r="K37" s="5"/>
      <c r="L37" s="5"/>
      <c r="M37" s="1"/>
    </row>
    <row r="38" spans="1:15" ht="15.75" x14ac:dyDescent="0.25">
      <c r="A38" s="1"/>
      <c r="B38" s="5" t="s">
        <v>10</v>
      </c>
      <c r="C38" s="16">
        <f>J32</f>
        <v>18560</v>
      </c>
      <c r="D38" s="16"/>
      <c r="E38" s="5"/>
      <c r="F38" s="5"/>
      <c r="G38" s="5" t="s">
        <v>77</v>
      </c>
      <c r="H38" s="16">
        <f>'FEBRUARY 21'!L50</f>
        <v>0</v>
      </c>
      <c r="I38" s="16"/>
      <c r="J38" s="16"/>
      <c r="K38" s="5"/>
      <c r="L38" s="5"/>
      <c r="M38" s="1"/>
    </row>
    <row r="39" spans="1:15" ht="15.75" x14ac:dyDescent="0.25">
      <c r="A39" s="1"/>
      <c r="B39" s="17" t="s">
        <v>5</v>
      </c>
      <c r="C39" s="5">
        <f>E32</f>
        <v>24000</v>
      </c>
      <c r="D39" s="5"/>
      <c r="E39" s="5"/>
      <c r="F39" s="5"/>
      <c r="G39" s="17"/>
      <c r="H39" s="5"/>
      <c r="I39" s="5"/>
      <c r="J39" s="5"/>
      <c r="K39" s="5"/>
      <c r="L39" s="5"/>
      <c r="M39" s="1"/>
    </row>
    <row r="40" spans="1:15" ht="15.75" x14ac:dyDescent="0.25">
      <c r="A40" s="1"/>
      <c r="B40" s="17" t="s">
        <v>6</v>
      </c>
      <c r="C40" s="5">
        <f>F32</f>
        <v>3000</v>
      </c>
      <c r="D40" s="5"/>
      <c r="E40" s="5"/>
      <c r="F40" s="5"/>
      <c r="G40" s="17"/>
      <c r="H40" s="5"/>
      <c r="I40" s="5"/>
      <c r="J40" s="5"/>
      <c r="K40" s="5"/>
      <c r="L40" s="5"/>
      <c r="M40" s="1"/>
    </row>
    <row r="41" spans="1:15" ht="15.75" x14ac:dyDescent="0.25">
      <c r="A41" s="1"/>
      <c r="B41" s="17" t="s">
        <v>22</v>
      </c>
      <c r="C41" s="5">
        <f>G32</f>
        <v>5000</v>
      </c>
      <c r="D41" s="5"/>
      <c r="E41" s="5"/>
      <c r="F41" s="5"/>
      <c r="G41" s="17"/>
      <c r="H41" s="5"/>
      <c r="I41" s="5"/>
      <c r="J41" s="5"/>
      <c r="K41" s="5"/>
      <c r="L41" s="5"/>
      <c r="M41" s="1"/>
    </row>
    <row r="42" spans="1:15" ht="15.75" x14ac:dyDescent="0.25">
      <c r="A42" s="1"/>
      <c r="B42" s="17" t="s">
        <v>4</v>
      </c>
      <c r="C42" s="5">
        <f>D32</f>
        <v>3000</v>
      </c>
      <c r="D42" s="5"/>
      <c r="E42" s="5"/>
      <c r="F42" s="5"/>
      <c r="G42" s="17"/>
      <c r="H42" s="5"/>
      <c r="I42" s="5"/>
      <c r="J42" s="5"/>
      <c r="K42" s="5"/>
      <c r="L42" s="5"/>
      <c r="M42" s="1"/>
    </row>
    <row r="43" spans="1:15" ht="15.75" x14ac:dyDescent="0.25">
      <c r="A43" s="1"/>
      <c r="B43" s="17" t="s">
        <v>77</v>
      </c>
      <c r="C43" s="16">
        <f>'FEBRUARY 21'!F50</f>
        <v>22700</v>
      </c>
      <c r="D43" s="5"/>
      <c r="E43" s="5"/>
      <c r="F43" s="5"/>
      <c r="G43" s="17"/>
      <c r="H43" s="5"/>
      <c r="I43" s="5"/>
      <c r="J43" s="5"/>
      <c r="K43" s="5"/>
      <c r="L43" s="5"/>
      <c r="M43" s="1"/>
    </row>
    <row r="44" spans="1:15" ht="15.75" x14ac:dyDescent="0.25">
      <c r="A44" s="1"/>
      <c r="B44" s="17" t="s">
        <v>23</v>
      </c>
      <c r="C44" s="5"/>
      <c r="D44" s="5"/>
      <c r="E44" s="5"/>
      <c r="F44" s="5"/>
      <c r="G44" s="17" t="s">
        <v>23</v>
      </c>
      <c r="H44" s="5"/>
      <c r="I44" s="5"/>
      <c r="J44" s="5"/>
      <c r="K44" s="5"/>
      <c r="L44" s="5"/>
      <c r="M44" s="1"/>
    </row>
    <row r="45" spans="1:15" ht="15.75" x14ac:dyDescent="0.25">
      <c r="A45" s="1"/>
      <c r="B45" s="5" t="s">
        <v>24</v>
      </c>
      <c r="C45" s="18">
        <v>0.05</v>
      </c>
      <c r="D45" s="18"/>
      <c r="E45" s="16">
        <f>C45*C36</f>
        <v>5800</v>
      </c>
      <c r="F45" s="5"/>
      <c r="G45" s="5" t="s">
        <v>24</v>
      </c>
      <c r="H45" s="18">
        <v>0.05</v>
      </c>
      <c r="I45" s="18"/>
      <c r="J45" s="18"/>
      <c r="K45" s="16">
        <f>H45*C36</f>
        <v>5800</v>
      </c>
      <c r="L45" s="16"/>
      <c r="M45" s="1"/>
    </row>
    <row r="46" spans="1:15" ht="15.75" x14ac:dyDescent="0.25">
      <c r="A46" s="1"/>
      <c r="B46" s="19" t="s">
        <v>25</v>
      </c>
      <c r="C46" s="4" t="s">
        <v>26</v>
      </c>
      <c r="D46" s="4"/>
      <c r="E46" s="4"/>
      <c r="F46" s="4"/>
      <c r="G46" s="19" t="s">
        <v>25</v>
      </c>
      <c r="H46" s="20"/>
      <c r="I46" s="20"/>
      <c r="J46" s="20"/>
      <c r="K46" s="4"/>
      <c r="L46" s="4"/>
      <c r="M46" s="1"/>
    </row>
    <row r="47" spans="1:15" ht="15.75" x14ac:dyDescent="0.25">
      <c r="A47" s="1"/>
      <c r="B47" s="7" t="s">
        <v>76</v>
      </c>
      <c r="C47" s="18"/>
      <c r="D47" s="18"/>
      <c r="E47" s="5">
        <f>L32</f>
        <v>164950</v>
      </c>
      <c r="F47" s="5"/>
      <c r="G47" s="7" t="s">
        <v>76</v>
      </c>
      <c r="H47" s="18"/>
      <c r="I47" s="18"/>
      <c r="J47" s="5"/>
      <c r="K47" s="5">
        <f>L32</f>
        <v>164950</v>
      </c>
      <c r="L47" s="5"/>
      <c r="M47" s="1"/>
    </row>
    <row r="48" spans="1:15" ht="15.75" x14ac:dyDescent="0.25">
      <c r="A48" s="1"/>
      <c r="B48" s="22"/>
      <c r="C48" s="5"/>
      <c r="D48" s="5"/>
      <c r="E48" s="5"/>
      <c r="F48" s="21"/>
      <c r="G48" s="22"/>
      <c r="H48" s="5"/>
      <c r="I48" s="5"/>
      <c r="J48" s="5"/>
      <c r="K48" s="5"/>
      <c r="L48" s="5"/>
      <c r="M48" s="1"/>
    </row>
    <row r="49" spans="1:13" ht="15.75" x14ac:dyDescent="0.25">
      <c r="A49" s="1"/>
      <c r="B49" s="5"/>
      <c r="C49" s="18"/>
      <c r="D49" s="18"/>
      <c r="E49" s="5"/>
      <c r="F49" s="5"/>
      <c r="G49" s="5"/>
      <c r="H49" s="18"/>
      <c r="I49" s="18"/>
      <c r="J49" s="18"/>
      <c r="K49" s="5"/>
      <c r="L49" s="5"/>
      <c r="M49" s="1"/>
    </row>
    <row r="50" spans="1:13" ht="15.75" x14ac:dyDescent="0.25">
      <c r="A50" s="1"/>
      <c r="B50" s="24" t="s">
        <v>27</v>
      </c>
      <c r="C50" s="20">
        <f>C36+C37+C38+C39+C40+C41+C42+C44+C43</f>
        <v>197660</v>
      </c>
      <c r="D50" s="20"/>
      <c r="E50" s="25">
        <f>SUM(E45:E49)</f>
        <v>170750</v>
      </c>
      <c r="F50" s="20">
        <f>C50-E50</f>
        <v>26910</v>
      </c>
      <c r="G50" s="24" t="s">
        <v>27</v>
      </c>
      <c r="H50" s="20">
        <f>H36+H38+H44</f>
        <v>164950</v>
      </c>
      <c r="I50" s="20"/>
      <c r="J50" s="20"/>
      <c r="K50" s="20">
        <f>SUM(K45:K49)</f>
        <v>170750</v>
      </c>
      <c r="L50" s="20">
        <f>H50-K50</f>
        <v>-5800</v>
      </c>
      <c r="M50" s="1"/>
    </row>
    <row r="51" spans="1:13" ht="15.75" x14ac:dyDescent="0.25">
      <c r="A51" s="1"/>
      <c r="B51" s="1" t="s">
        <v>28</v>
      </c>
      <c r="C51" s="1"/>
      <c r="D51" s="1"/>
      <c r="E51" s="1"/>
      <c r="F51" s="1" t="s">
        <v>29</v>
      </c>
      <c r="G51" s="1"/>
      <c r="H51" s="1"/>
      <c r="I51" s="1"/>
      <c r="J51" s="1"/>
      <c r="K51" s="23">
        <f>K50-K45</f>
        <v>164950</v>
      </c>
      <c r="L51" s="1" t="s">
        <v>30</v>
      </c>
      <c r="M51" s="1"/>
    </row>
    <row r="52" spans="1:13" ht="15.75" x14ac:dyDescent="0.25">
      <c r="A52" s="1"/>
      <c r="B52" s="1" t="s">
        <v>31</v>
      </c>
      <c r="C52" s="1"/>
      <c r="D52" s="1"/>
      <c r="E52" s="1"/>
      <c r="F52" s="1" t="s">
        <v>32</v>
      </c>
      <c r="G52" s="1"/>
      <c r="H52" s="23"/>
      <c r="I52" s="1"/>
      <c r="J52" s="1"/>
      <c r="K52" s="23"/>
      <c r="L52" s="1" t="s">
        <v>33</v>
      </c>
      <c r="M52" s="1"/>
    </row>
    <row r="53" spans="1:13" ht="15.75" x14ac:dyDescent="0.25">
      <c r="A53" s="1"/>
      <c r="B53" s="1"/>
      <c r="C53" s="1"/>
      <c r="D53" s="23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>
        <v>0</v>
      </c>
      <c r="L54" s="1"/>
      <c r="M54" s="1"/>
    </row>
    <row r="55" spans="1:13" ht="15.75" x14ac:dyDescent="0.25">
      <c r="A55" s="1"/>
      <c r="B55" s="1"/>
      <c r="C55" s="1"/>
      <c r="D55" s="1"/>
      <c r="E55" s="1"/>
      <c r="F55" s="2" t="s">
        <v>67</v>
      </c>
      <c r="G55" s="2"/>
      <c r="H55" s="2"/>
      <c r="I55" s="2"/>
      <c r="J55" s="2"/>
      <c r="K55" s="2"/>
      <c r="L55" s="2"/>
      <c r="M55" s="2"/>
    </row>
    <row r="56" spans="1:13" ht="15.75" x14ac:dyDescent="0.25">
      <c r="A56" s="1"/>
      <c r="B56" s="1"/>
      <c r="C56" s="1"/>
      <c r="D56" s="1"/>
      <c r="E56" s="1"/>
      <c r="F56" s="2" t="s">
        <v>0</v>
      </c>
      <c r="G56" s="2"/>
      <c r="H56" s="2"/>
      <c r="I56" s="2"/>
      <c r="J56" s="2"/>
      <c r="K56" s="2"/>
      <c r="L56" s="2"/>
      <c r="M56" s="1"/>
    </row>
    <row r="57" spans="1:13" ht="15.75" x14ac:dyDescent="0.25">
      <c r="A57" s="1"/>
      <c r="B57" s="1"/>
      <c r="C57" s="1"/>
      <c r="D57" s="1"/>
      <c r="E57" s="1"/>
      <c r="F57" s="2" t="s">
        <v>100</v>
      </c>
      <c r="G57" s="2"/>
      <c r="H57" s="2"/>
      <c r="I57" s="2"/>
      <c r="J57" s="2"/>
      <c r="K57" s="3"/>
      <c r="L57" s="2"/>
      <c r="M57" s="1"/>
    </row>
    <row r="58" spans="1:13" ht="15.75" x14ac:dyDescent="0.25">
      <c r="A58" s="4" t="s">
        <v>1</v>
      </c>
      <c r="B58" s="4" t="s">
        <v>2</v>
      </c>
      <c r="C58" s="4" t="s">
        <v>3</v>
      </c>
      <c r="D58" s="4" t="s">
        <v>4</v>
      </c>
      <c r="E58" s="4" t="s">
        <v>5</v>
      </c>
      <c r="F58" s="4" t="s">
        <v>6</v>
      </c>
      <c r="G58" s="4" t="s">
        <v>7</v>
      </c>
      <c r="H58" s="4" t="s">
        <v>8</v>
      </c>
      <c r="I58" s="4" t="s">
        <v>9</v>
      </c>
      <c r="J58" s="4" t="s">
        <v>93</v>
      </c>
      <c r="K58" s="4" t="s">
        <v>11</v>
      </c>
      <c r="L58" s="4" t="s">
        <v>12</v>
      </c>
      <c r="M58" s="4" t="s">
        <v>13</v>
      </c>
    </row>
    <row r="59" spans="1:13" ht="15.75" x14ac:dyDescent="0.25">
      <c r="A59" s="5"/>
      <c r="B59" s="5" t="s">
        <v>70</v>
      </c>
      <c r="C59" s="5">
        <f>'FEBRUARY 21'!M59</f>
        <v>1212682</v>
      </c>
      <c r="D59" s="5"/>
      <c r="E59" s="5"/>
      <c r="F59" s="5"/>
      <c r="G59" s="5"/>
      <c r="H59" s="5">
        <v>655913</v>
      </c>
      <c r="I59" s="5"/>
      <c r="J59" s="5">
        <v>104946</v>
      </c>
      <c r="K59" s="5">
        <f>C59+D59+E59+F59+G59+H59+I59+J59</f>
        <v>1973541</v>
      </c>
      <c r="L59" s="5"/>
      <c r="M59" s="5">
        <f>K59-L59</f>
        <v>1973541</v>
      </c>
    </row>
    <row r="60" spans="1:13" ht="15.75" x14ac:dyDescent="0.25">
      <c r="A60" s="5"/>
      <c r="B60" s="5"/>
      <c r="C60" s="5">
        <f>'JANUARY 21'!L60:L64</f>
        <v>0</v>
      </c>
      <c r="D60" s="5"/>
      <c r="E60" s="5"/>
      <c r="F60" s="5"/>
      <c r="G60" s="5"/>
      <c r="H60" s="5"/>
      <c r="I60" s="5"/>
      <c r="J60" s="5">
        <f>14%*H60</f>
        <v>0</v>
      </c>
      <c r="K60" s="5">
        <f>C60+D60+E60+F60+G60+H60+I60+J60</f>
        <v>0</v>
      </c>
      <c r="L60" s="5"/>
      <c r="M60" s="5"/>
    </row>
    <row r="61" spans="1:13" ht="15.75" x14ac:dyDescent="0.25">
      <c r="A61" s="5"/>
      <c r="B61" s="5"/>
      <c r="C61" s="5">
        <f>'JANUARY 21'!L61:L65</f>
        <v>0</v>
      </c>
      <c r="D61" s="5"/>
      <c r="E61" s="5"/>
      <c r="F61" s="5"/>
      <c r="G61" s="5"/>
      <c r="H61" s="5"/>
      <c r="I61" s="5"/>
      <c r="J61" s="5">
        <f>14%*H61</f>
        <v>0</v>
      </c>
      <c r="K61" s="5">
        <f>C61+D61+E61+F61+G61+H61+I61+J61</f>
        <v>0</v>
      </c>
      <c r="L61" s="5"/>
      <c r="M61" s="5">
        <f>K61-L61</f>
        <v>0</v>
      </c>
    </row>
    <row r="62" spans="1:13" ht="15.75" x14ac:dyDescent="0.25">
      <c r="A62" s="5"/>
      <c r="B62" s="5"/>
      <c r="C62" s="5">
        <f>'JANUARY 21'!L62:L66</f>
        <v>0</v>
      </c>
      <c r="D62" s="5"/>
      <c r="E62" s="5"/>
      <c r="F62" s="5"/>
      <c r="G62" s="5"/>
      <c r="H62" s="5"/>
      <c r="I62" s="5"/>
      <c r="J62" s="5">
        <f>14%*H62</f>
        <v>0</v>
      </c>
      <c r="K62" s="5">
        <f>C62+D62+E62+F62+G62+H62+I62+J62</f>
        <v>0</v>
      </c>
      <c r="L62" s="5"/>
      <c r="M62" s="5">
        <f>K62-L62</f>
        <v>0</v>
      </c>
    </row>
    <row r="63" spans="1:13" ht="15.75" x14ac:dyDescent="0.25">
      <c r="A63" s="5"/>
      <c r="B63" s="5"/>
      <c r="C63" s="5">
        <f>'JANUARY 21'!L63:L67</f>
        <v>0</v>
      </c>
      <c r="D63" s="5"/>
      <c r="E63" s="5"/>
      <c r="F63" s="5"/>
      <c r="G63" s="5"/>
      <c r="H63" s="5"/>
      <c r="I63" s="5"/>
      <c r="J63" s="5">
        <f>14%*H63</f>
        <v>0</v>
      </c>
      <c r="K63" s="5">
        <f>C63+D63+E63+F63+G63+H63+I63+J63</f>
        <v>0</v>
      </c>
      <c r="L63" s="5"/>
      <c r="M63" s="5">
        <f>K63-L63</f>
        <v>0</v>
      </c>
    </row>
    <row r="64" spans="1:13" ht="15.75" x14ac:dyDescent="0.25">
      <c r="A64" s="5" t="s">
        <v>14</v>
      </c>
      <c r="B64" s="7"/>
      <c r="C64" s="5">
        <f>SUM(C59:C63)</f>
        <v>1212682</v>
      </c>
      <c r="D64" s="5"/>
      <c r="E64" s="5"/>
      <c r="F64" s="5"/>
      <c r="G64" s="5"/>
      <c r="H64" s="5">
        <f>SUM(H59:H63)</f>
        <v>655913</v>
      </c>
      <c r="I64" s="5"/>
      <c r="J64" s="5">
        <f>SUM(J59:J63)</f>
        <v>104946</v>
      </c>
      <c r="K64" s="5">
        <f>SUM(K59:K63)</f>
        <v>1973541</v>
      </c>
      <c r="L64" s="5">
        <f>SUM(L59:L63)</f>
        <v>0</v>
      </c>
      <c r="M64" s="5">
        <f>SUM(M59:M63)</f>
        <v>1973541</v>
      </c>
    </row>
    <row r="65" spans="1:15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5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5" ht="15.75" x14ac:dyDescent="0.25">
      <c r="A67" s="1"/>
      <c r="B67" s="2" t="s">
        <v>16</v>
      </c>
      <c r="C67" s="2"/>
      <c r="D67" s="2"/>
      <c r="E67" s="2"/>
      <c r="F67" s="2"/>
      <c r="G67" s="2"/>
      <c r="H67" s="15"/>
      <c r="I67" s="12"/>
      <c r="J67" s="2" t="s">
        <v>17</v>
      </c>
      <c r="K67" s="1"/>
      <c r="L67" s="1"/>
      <c r="M67" s="1"/>
      <c r="O67" s="26">
        <f>K45+J78+22925</f>
        <v>61520.65</v>
      </c>
    </row>
    <row r="68" spans="1:15" ht="15.75" x14ac:dyDescent="0.25">
      <c r="A68" s="1"/>
      <c r="B68" s="4" t="s">
        <v>18</v>
      </c>
      <c r="C68" s="4" t="s">
        <v>19</v>
      </c>
      <c r="D68" s="4"/>
      <c r="E68" s="4" t="s">
        <v>20</v>
      </c>
      <c r="F68" s="4" t="s">
        <v>21</v>
      </c>
      <c r="G68" s="4" t="s">
        <v>18</v>
      </c>
      <c r="H68" s="4" t="s">
        <v>19</v>
      </c>
      <c r="I68" s="4"/>
      <c r="J68" s="4" t="s">
        <v>20</v>
      </c>
      <c r="K68" s="4" t="s">
        <v>13</v>
      </c>
      <c r="L68" s="1"/>
      <c r="M68" s="1">
        <f>H64+J64</f>
        <v>760859</v>
      </c>
    </row>
    <row r="69" spans="1:15" ht="15.75" x14ac:dyDescent="0.25">
      <c r="A69" s="1"/>
      <c r="B69" s="5" t="s">
        <v>95</v>
      </c>
      <c r="C69" s="16">
        <f>H64</f>
        <v>655913</v>
      </c>
      <c r="D69" s="16"/>
      <c r="E69" s="5"/>
      <c r="F69" s="5"/>
      <c r="G69" s="5" t="s">
        <v>95</v>
      </c>
      <c r="H69" s="16">
        <f>L64</f>
        <v>0</v>
      </c>
      <c r="I69" s="16"/>
      <c r="J69" s="5"/>
      <c r="K69" s="5"/>
      <c r="L69" s="1"/>
      <c r="M69" s="1"/>
    </row>
    <row r="70" spans="1:15" ht="15.75" x14ac:dyDescent="0.25">
      <c r="A70" s="1"/>
      <c r="B70" s="5" t="s">
        <v>9</v>
      </c>
      <c r="C70" s="16">
        <f>H65</f>
        <v>0</v>
      </c>
      <c r="D70" s="16"/>
      <c r="E70" s="5"/>
      <c r="F70" s="5"/>
      <c r="G70" s="17" t="s">
        <v>77</v>
      </c>
      <c r="H70" s="16">
        <f>'JANUARY 21'!J85</f>
        <v>532795.65</v>
      </c>
      <c r="I70" s="16"/>
      <c r="J70" s="5"/>
      <c r="K70" s="5"/>
      <c r="L70" s="1"/>
      <c r="M70" s="1"/>
    </row>
    <row r="71" spans="1:15" ht="15.75" x14ac:dyDescent="0.25">
      <c r="A71" s="1"/>
      <c r="B71" s="5" t="s">
        <v>10</v>
      </c>
      <c r="C71" s="16">
        <f>J64</f>
        <v>104946</v>
      </c>
      <c r="D71" s="16"/>
      <c r="E71" s="5"/>
      <c r="F71" s="5"/>
      <c r="G71" s="5"/>
      <c r="H71" s="16"/>
      <c r="I71" s="16"/>
      <c r="J71" s="5"/>
      <c r="K71" s="5"/>
      <c r="L71" s="1"/>
      <c r="M71" s="1"/>
    </row>
    <row r="72" spans="1:15" ht="15.75" x14ac:dyDescent="0.25">
      <c r="A72" s="1"/>
      <c r="B72" s="17" t="s">
        <v>5</v>
      </c>
      <c r="C72" s="5">
        <f>D65</f>
        <v>0</v>
      </c>
      <c r="D72" s="5"/>
      <c r="E72" s="5"/>
      <c r="F72" s="5"/>
      <c r="G72" s="17"/>
      <c r="H72" s="5"/>
      <c r="I72" s="5"/>
      <c r="J72" s="5"/>
      <c r="K72" s="5"/>
      <c r="L72" s="1"/>
      <c r="M72" s="1"/>
    </row>
    <row r="73" spans="1:15" ht="15.75" x14ac:dyDescent="0.25">
      <c r="A73" s="1"/>
      <c r="B73" s="17" t="s">
        <v>6</v>
      </c>
      <c r="C73" s="5">
        <f>E65</f>
        <v>0</v>
      </c>
      <c r="D73" s="5"/>
      <c r="E73" s="5"/>
      <c r="F73" s="5"/>
      <c r="G73" s="17"/>
      <c r="H73" s="5"/>
      <c r="I73" s="5"/>
      <c r="J73" s="5"/>
      <c r="K73" s="5"/>
      <c r="L73" s="1"/>
      <c r="M73" s="1"/>
    </row>
    <row r="74" spans="1:15" ht="15.75" x14ac:dyDescent="0.25">
      <c r="A74" s="1"/>
      <c r="B74" s="17" t="s">
        <v>22</v>
      </c>
      <c r="C74" s="5">
        <f>F65</f>
        <v>0</v>
      </c>
      <c r="D74" s="5"/>
      <c r="E74" s="5"/>
      <c r="F74" s="5"/>
      <c r="G74" s="17"/>
      <c r="H74" s="5"/>
      <c r="I74" s="5"/>
      <c r="J74" s="5"/>
      <c r="K74" s="5"/>
      <c r="L74" s="1"/>
      <c r="M74" s="1"/>
    </row>
    <row r="75" spans="1:15" ht="15.75" x14ac:dyDescent="0.25">
      <c r="A75" s="1"/>
      <c r="B75" s="17" t="s">
        <v>4</v>
      </c>
      <c r="C75" s="5">
        <f>C65</f>
        <v>0</v>
      </c>
      <c r="D75" s="5"/>
      <c r="E75" s="5"/>
      <c r="F75" s="5"/>
      <c r="G75" s="17"/>
      <c r="H75" s="5"/>
      <c r="I75" s="5"/>
      <c r="J75" s="5"/>
      <c r="K75" s="5"/>
      <c r="L75" s="1"/>
      <c r="M75" s="1"/>
    </row>
    <row r="76" spans="1:15" ht="15.75" x14ac:dyDescent="0.25">
      <c r="A76" s="1"/>
      <c r="B76" s="17" t="s">
        <v>77</v>
      </c>
      <c r="C76" s="16">
        <f>'JANUARY 21'!E85</f>
        <v>532795.65</v>
      </c>
      <c r="D76" s="5"/>
      <c r="E76" s="5"/>
      <c r="F76" s="5"/>
      <c r="G76" s="17"/>
      <c r="H76" s="16"/>
      <c r="I76" s="5"/>
      <c r="J76" s="16"/>
      <c r="K76" s="5"/>
      <c r="L76" s="1"/>
      <c r="M76" s="1"/>
    </row>
    <row r="77" spans="1:15" ht="15.75" x14ac:dyDescent="0.25">
      <c r="A77" s="1"/>
      <c r="B77" s="17" t="s">
        <v>23</v>
      </c>
      <c r="C77" s="5"/>
      <c r="D77" s="5"/>
      <c r="E77" s="5"/>
      <c r="F77" s="5"/>
      <c r="G77" s="17" t="s">
        <v>23</v>
      </c>
      <c r="H77" s="5"/>
      <c r="I77" s="5"/>
      <c r="J77" s="5"/>
      <c r="K77" s="5"/>
      <c r="L77" s="1"/>
      <c r="M77" s="1"/>
    </row>
    <row r="78" spans="1:15" ht="15.75" x14ac:dyDescent="0.25">
      <c r="A78" s="1"/>
      <c r="B78" s="5" t="s">
        <v>24</v>
      </c>
      <c r="C78" s="18">
        <v>0.05</v>
      </c>
      <c r="D78" s="18"/>
      <c r="E78" s="16">
        <f>C78*C69</f>
        <v>32795.65</v>
      </c>
      <c r="F78" s="5"/>
      <c r="G78" s="5" t="s">
        <v>24</v>
      </c>
      <c r="H78" s="18">
        <v>0.05</v>
      </c>
      <c r="I78" s="18"/>
      <c r="J78" s="16">
        <f>H78*C69</f>
        <v>32795.65</v>
      </c>
      <c r="K78" s="16"/>
      <c r="L78" s="1"/>
      <c r="M78" s="1"/>
    </row>
    <row r="79" spans="1:15" ht="15.75" x14ac:dyDescent="0.25">
      <c r="A79" s="1"/>
      <c r="B79" s="19" t="s">
        <v>25</v>
      </c>
      <c r="C79" s="4" t="s">
        <v>26</v>
      </c>
      <c r="D79" s="4"/>
      <c r="E79" s="4"/>
      <c r="F79" s="4"/>
      <c r="G79" s="19" t="s">
        <v>25</v>
      </c>
      <c r="H79" s="20"/>
      <c r="I79" s="20"/>
      <c r="J79" s="4"/>
      <c r="K79" s="4"/>
      <c r="L79" s="1"/>
      <c r="M79" s="1"/>
    </row>
    <row r="80" spans="1:15" ht="15.75" x14ac:dyDescent="0.25">
      <c r="A80" s="1"/>
      <c r="B80" s="7" t="s">
        <v>76</v>
      </c>
      <c r="C80" s="4"/>
      <c r="D80" s="4"/>
      <c r="E80" s="4">
        <f>L64</f>
        <v>0</v>
      </c>
      <c r="F80" s="4"/>
      <c r="G80" s="7" t="s">
        <v>76</v>
      </c>
      <c r="H80" s="4"/>
      <c r="I80" s="4"/>
      <c r="J80" s="4">
        <f>L64</f>
        <v>0</v>
      </c>
      <c r="K80" s="4"/>
      <c r="L80" s="1"/>
      <c r="M80" s="1"/>
    </row>
    <row r="81" spans="1:13" ht="15.75" x14ac:dyDescent="0.25">
      <c r="A81" s="1"/>
      <c r="B81" s="21"/>
      <c r="C81" s="18"/>
      <c r="D81" s="18"/>
      <c r="E81" s="5"/>
      <c r="F81" s="5"/>
      <c r="G81" s="21"/>
      <c r="H81" s="18"/>
      <c r="I81" s="18"/>
      <c r="J81" s="5"/>
      <c r="K81" s="5"/>
      <c r="L81" s="1"/>
      <c r="M81" s="1"/>
    </row>
    <row r="82" spans="1:13" ht="15.75" x14ac:dyDescent="0.25">
      <c r="A82" s="1"/>
      <c r="B82" s="22"/>
      <c r="C82" s="5"/>
      <c r="D82" s="5"/>
      <c r="E82" s="5"/>
      <c r="F82" s="21"/>
      <c r="G82" s="22"/>
      <c r="H82" s="5"/>
      <c r="I82" s="5"/>
      <c r="J82" s="5"/>
      <c r="K82" s="5"/>
      <c r="L82" s="1"/>
      <c r="M82" s="1"/>
    </row>
    <row r="83" spans="1:13" ht="15.75" x14ac:dyDescent="0.25">
      <c r="A83" s="1"/>
      <c r="B83" s="22"/>
      <c r="C83" s="5"/>
      <c r="D83" s="5"/>
      <c r="E83" s="5"/>
      <c r="F83" s="21"/>
      <c r="G83" s="22"/>
      <c r="H83" s="5"/>
      <c r="I83" s="5"/>
      <c r="J83" s="5"/>
      <c r="K83" s="5"/>
      <c r="L83" s="1"/>
      <c r="M83" s="1"/>
    </row>
    <row r="84" spans="1:13" ht="15.75" x14ac:dyDescent="0.25">
      <c r="A84" s="1"/>
      <c r="B84" s="5"/>
      <c r="C84" s="18"/>
      <c r="D84" s="18"/>
      <c r="E84" s="5"/>
      <c r="F84" s="5"/>
      <c r="G84" s="5"/>
      <c r="H84" s="18"/>
      <c r="I84" s="18"/>
      <c r="J84" s="5"/>
      <c r="K84" s="5"/>
      <c r="L84" s="1"/>
      <c r="M84" s="1"/>
    </row>
    <row r="85" spans="1:13" ht="15.75" x14ac:dyDescent="0.25">
      <c r="A85" s="1"/>
      <c r="B85" s="24" t="s">
        <v>27</v>
      </c>
      <c r="C85" s="20">
        <f>C69+C70+C71+C72+C73+C74+C75+C77+C76</f>
        <v>1293654.6499999999</v>
      </c>
      <c r="D85" s="20"/>
      <c r="E85" s="25">
        <f>SUM(E78:E84)</f>
        <v>32795.65</v>
      </c>
      <c r="F85" s="20">
        <f>C85-E85</f>
        <v>1260859</v>
      </c>
      <c r="G85" s="24" t="s">
        <v>27</v>
      </c>
      <c r="H85" s="20">
        <f>H69+H71+H76</f>
        <v>0</v>
      </c>
      <c r="I85" s="20"/>
      <c r="J85" s="20">
        <f>SUM(J78:J84)</f>
        <v>32795.65</v>
      </c>
      <c r="K85" s="20">
        <f>H85-J85</f>
        <v>-32795.65</v>
      </c>
      <c r="L85" s="1"/>
      <c r="M85" s="1"/>
    </row>
    <row r="86" spans="1:13" ht="15.75" x14ac:dyDescent="0.25">
      <c r="A86" s="1"/>
      <c r="B86" s="1" t="s">
        <v>28</v>
      </c>
      <c r="C86" s="1"/>
      <c r="D86" s="1"/>
      <c r="E86" s="1"/>
      <c r="F86" s="1" t="s">
        <v>29</v>
      </c>
      <c r="G86" s="1"/>
      <c r="H86" s="1"/>
      <c r="I86" s="1"/>
      <c r="J86" s="23">
        <f>J85-J78</f>
        <v>0</v>
      </c>
      <c r="K86" s="1" t="s">
        <v>30</v>
      </c>
      <c r="L86" s="1"/>
      <c r="M86" s="1"/>
    </row>
    <row r="87" spans="1:13" ht="15.75" x14ac:dyDescent="0.25">
      <c r="A87" s="1"/>
      <c r="B87" s="1" t="s">
        <v>31</v>
      </c>
      <c r="C87" s="1"/>
      <c r="D87" s="1"/>
      <c r="E87" s="1"/>
      <c r="F87" s="1" t="s">
        <v>32</v>
      </c>
      <c r="G87" s="1"/>
      <c r="H87" s="23"/>
      <c r="I87" s="1"/>
      <c r="J87" s="23"/>
      <c r="K87" s="1" t="s">
        <v>33</v>
      </c>
      <c r="L87" s="1"/>
      <c r="M8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B21" sqref="B21"/>
    </sheetView>
  </sheetViews>
  <sheetFormatPr defaultRowHeight="15" x14ac:dyDescent="0.25"/>
  <cols>
    <col min="1" max="1" width="5.85546875" customWidth="1"/>
    <col min="2" max="2" width="25.85546875" customWidth="1"/>
    <col min="6" max="6" width="14.140625" customWidth="1"/>
  </cols>
  <sheetData>
    <row r="1" spans="1:13" ht="15.75" x14ac:dyDescent="0.25">
      <c r="A1" s="1"/>
      <c r="C1" s="1"/>
      <c r="D1" s="1"/>
      <c r="E1" s="1"/>
      <c r="F1" s="2" t="s">
        <v>35</v>
      </c>
      <c r="G1" s="2"/>
      <c r="H1" s="2"/>
      <c r="I1" s="2"/>
      <c r="J1" s="2"/>
      <c r="K1" s="2"/>
      <c r="L1" s="2"/>
      <c r="M1" s="1"/>
    </row>
    <row r="2" spans="1:13" ht="15.75" x14ac:dyDescent="0.25">
      <c r="A2" s="1"/>
      <c r="D2" s="1"/>
      <c r="E2" s="1"/>
      <c r="F2" s="2" t="s">
        <v>0</v>
      </c>
      <c r="G2" s="2"/>
      <c r="H2" s="2"/>
      <c r="I2" s="2"/>
      <c r="J2" s="2"/>
      <c r="K2" s="2"/>
      <c r="L2" s="2"/>
      <c r="M2" s="1"/>
    </row>
    <row r="3" spans="1:13" ht="15.75" x14ac:dyDescent="0.25">
      <c r="A3" s="1"/>
      <c r="B3" s="1"/>
      <c r="D3" s="1"/>
      <c r="E3" s="1"/>
      <c r="F3" s="2" t="s">
        <v>103</v>
      </c>
      <c r="G3" s="2"/>
      <c r="H3" s="2"/>
      <c r="I3" s="2"/>
      <c r="J3" s="2"/>
      <c r="K3" s="3"/>
      <c r="L3" s="2"/>
      <c r="M3" s="1"/>
    </row>
    <row r="4" spans="1:13" ht="15.75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93</v>
      </c>
      <c r="K4" s="4" t="s">
        <v>11</v>
      </c>
      <c r="L4" s="4" t="s">
        <v>12</v>
      </c>
      <c r="M4" s="4" t="s">
        <v>13</v>
      </c>
    </row>
    <row r="5" spans="1:13" ht="15.75" x14ac:dyDescent="0.25">
      <c r="A5" s="5" t="s">
        <v>36</v>
      </c>
      <c r="B5" s="5"/>
      <c r="C5" s="5">
        <f>'APRIL 21'!M5:M32</f>
        <v>0</v>
      </c>
      <c r="D5" s="5"/>
      <c r="E5" s="5"/>
      <c r="F5" s="5"/>
      <c r="G5" s="5"/>
      <c r="H5" s="5"/>
      <c r="I5" s="5"/>
      <c r="J5" s="5">
        <f>14%*H5</f>
        <v>0</v>
      </c>
      <c r="K5" s="5">
        <f>C5+D5+E5+F5+G5+H5+I5+J5</f>
        <v>0</v>
      </c>
      <c r="L5" s="5"/>
      <c r="M5" s="5">
        <f t="shared" ref="M5:M31" si="0">K5-L5</f>
        <v>0</v>
      </c>
    </row>
    <row r="6" spans="1:13" ht="15.75" x14ac:dyDescent="0.25">
      <c r="A6" s="5" t="s">
        <v>37</v>
      </c>
      <c r="B6" s="5" t="s">
        <v>63</v>
      </c>
      <c r="C6" s="5">
        <f>'APRIL 21'!M6:M33</f>
        <v>0</v>
      </c>
      <c r="D6" s="5"/>
      <c r="E6" s="5"/>
      <c r="F6" s="5"/>
      <c r="G6" s="5"/>
      <c r="H6" s="5">
        <v>10000</v>
      </c>
      <c r="I6" s="5">
        <v>600</v>
      </c>
      <c r="J6" s="5">
        <v>1600</v>
      </c>
      <c r="K6" s="5">
        <f t="shared" ref="K6:K20" si="1">C6+D6+E6+F6+G6+H6+I6+J6</f>
        <v>12200</v>
      </c>
      <c r="L6" s="5">
        <v>12200</v>
      </c>
      <c r="M6" s="5">
        <f t="shared" si="0"/>
        <v>0</v>
      </c>
    </row>
    <row r="7" spans="1:13" ht="15.75" x14ac:dyDescent="0.25">
      <c r="A7" s="5" t="s">
        <v>38</v>
      </c>
      <c r="B7" s="5"/>
      <c r="C7" s="5">
        <f>'APRIL 21'!M7:M34</f>
        <v>0</v>
      </c>
      <c r="D7" s="5"/>
      <c r="E7" s="5"/>
      <c r="F7" s="5"/>
      <c r="G7" s="5"/>
      <c r="H7" s="5"/>
      <c r="I7" s="5"/>
      <c r="J7" s="5">
        <f>14%*H7</f>
        <v>0</v>
      </c>
      <c r="K7" s="5">
        <f t="shared" si="1"/>
        <v>0</v>
      </c>
      <c r="L7" s="5"/>
      <c r="M7" s="5">
        <f t="shared" si="0"/>
        <v>0</v>
      </c>
    </row>
    <row r="8" spans="1:13" ht="15.75" x14ac:dyDescent="0.25">
      <c r="A8" s="5" t="s">
        <v>39</v>
      </c>
      <c r="B8" s="7" t="s">
        <v>84</v>
      </c>
      <c r="C8" s="5">
        <f>'APRIL 21'!M8:M35</f>
        <v>1440</v>
      </c>
      <c r="D8" s="7"/>
      <c r="E8" s="7"/>
      <c r="F8" s="7"/>
      <c r="G8" s="7"/>
      <c r="H8" s="7">
        <v>10000</v>
      </c>
      <c r="I8" s="7"/>
      <c r="J8" s="7">
        <v>1600</v>
      </c>
      <c r="K8" s="7">
        <f t="shared" si="1"/>
        <v>13040</v>
      </c>
      <c r="L8" s="6">
        <v>10560</v>
      </c>
      <c r="M8" s="5">
        <f t="shared" si="0"/>
        <v>2480</v>
      </c>
    </row>
    <row r="9" spans="1:13" ht="15.75" x14ac:dyDescent="0.25">
      <c r="A9" s="5" t="s">
        <v>40</v>
      </c>
      <c r="B9" s="5"/>
      <c r="C9" s="5">
        <f>'APRIL 21'!M9:M36</f>
        <v>0</v>
      </c>
      <c r="D9" s="5"/>
      <c r="E9" s="5"/>
      <c r="F9" s="5"/>
      <c r="G9" s="5"/>
      <c r="H9" s="5"/>
      <c r="I9" s="5"/>
      <c r="J9" s="5"/>
      <c r="K9" s="5">
        <f>C9+D9+E9+F9+G9+H9+I9+J9</f>
        <v>0</v>
      </c>
      <c r="L9" s="5"/>
      <c r="M9" s="5">
        <f t="shared" si="0"/>
        <v>0</v>
      </c>
    </row>
    <row r="10" spans="1:13" ht="15.75" x14ac:dyDescent="0.25">
      <c r="A10" s="5" t="s">
        <v>41</v>
      </c>
      <c r="B10" s="7" t="s">
        <v>64</v>
      </c>
      <c r="C10" s="5">
        <f>'APRIL 21'!M10:M37</f>
        <v>-120</v>
      </c>
      <c r="D10" s="5"/>
      <c r="E10" s="5"/>
      <c r="F10" s="5"/>
      <c r="G10" s="5"/>
      <c r="H10" s="5">
        <v>6000</v>
      </c>
      <c r="I10" s="5">
        <v>600</v>
      </c>
      <c r="J10" s="5">
        <f>16%*H10</f>
        <v>960</v>
      </c>
      <c r="K10" s="5">
        <f t="shared" si="1"/>
        <v>7440</v>
      </c>
      <c r="L10" s="5">
        <v>7560</v>
      </c>
      <c r="M10" s="5">
        <f t="shared" si="0"/>
        <v>-120</v>
      </c>
    </row>
    <row r="11" spans="1:13" ht="15.75" x14ac:dyDescent="0.25">
      <c r="A11" s="5" t="s">
        <v>42</v>
      </c>
      <c r="B11" s="5"/>
      <c r="C11" s="5">
        <f>'APRIL 21'!M11:M38</f>
        <v>0</v>
      </c>
      <c r="D11" s="5"/>
      <c r="E11" s="5"/>
      <c r="F11" s="5"/>
      <c r="G11" s="5"/>
      <c r="H11" s="5"/>
      <c r="I11" s="5"/>
      <c r="J11" s="5">
        <f t="shared" ref="J11:J31" si="2">16%*H11</f>
        <v>0</v>
      </c>
      <c r="K11" s="5">
        <f t="shared" si="1"/>
        <v>0</v>
      </c>
      <c r="L11" s="5"/>
      <c r="M11" s="5">
        <f t="shared" si="0"/>
        <v>0</v>
      </c>
    </row>
    <row r="12" spans="1:13" ht="15.75" x14ac:dyDescent="0.25">
      <c r="A12" s="5" t="s">
        <v>43</v>
      </c>
      <c r="B12" s="6" t="s">
        <v>33</v>
      </c>
      <c r="C12" s="5">
        <f>'APRIL 21'!M12:M39</f>
        <v>0</v>
      </c>
      <c r="D12" s="5"/>
      <c r="E12" s="5"/>
      <c r="F12" s="5"/>
      <c r="G12" s="5"/>
      <c r="H12" s="5"/>
      <c r="I12" s="5"/>
      <c r="J12" s="5">
        <f t="shared" si="2"/>
        <v>0</v>
      </c>
      <c r="K12" s="5">
        <f t="shared" si="1"/>
        <v>0</v>
      </c>
      <c r="L12" s="5"/>
      <c r="M12" s="5">
        <f t="shared" si="0"/>
        <v>0</v>
      </c>
    </row>
    <row r="13" spans="1:13" ht="15.75" x14ac:dyDescent="0.25">
      <c r="A13" s="5" t="s">
        <v>44</v>
      </c>
      <c r="B13" s="8" t="s">
        <v>74</v>
      </c>
      <c r="C13" s="5">
        <f>'APRIL 21'!M13:M40</f>
        <v>0</v>
      </c>
      <c r="D13" s="5"/>
      <c r="E13" s="5"/>
      <c r="F13" s="5"/>
      <c r="G13" s="5"/>
      <c r="H13" s="5">
        <v>12000</v>
      </c>
      <c r="I13" s="5">
        <v>600</v>
      </c>
      <c r="J13" s="5">
        <f t="shared" si="2"/>
        <v>1920</v>
      </c>
      <c r="K13" s="5">
        <f t="shared" si="1"/>
        <v>14520</v>
      </c>
      <c r="L13" s="5">
        <v>14520</v>
      </c>
      <c r="M13" s="5">
        <f t="shared" si="0"/>
        <v>0</v>
      </c>
    </row>
    <row r="14" spans="1:13" ht="15.75" x14ac:dyDescent="0.25">
      <c r="A14" s="5" t="s">
        <v>45</v>
      </c>
      <c r="B14" s="5" t="s">
        <v>105</v>
      </c>
      <c r="C14" s="5">
        <f>'APRIL 21'!M14:M41</f>
        <v>23400</v>
      </c>
      <c r="D14" s="5"/>
      <c r="E14" s="5"/>
      <c r="F14" s="5"/>
      <c r="G14" s="5"/>
      <c r="H14" s="5"/>
      <c r="I14" s="5"/>
      <c r="J14" s="5">
        <f t="shared" si="2"/>
        <v>0</v>
      </c>
      <c r="K14" s="5">
        <f t="shared" si="1"/>
        <v>23400</v>
      </c>
      <c r="L14" s="5">
        <v>23400</v>
      </c>
      <c r="M14" s="5">
        <f t="shared" si="0"/>
        <v>0</v>
      </c>
    </row>
    <row r="15" spans="1:13" ht="15.75" x14ac:dyDescent="0.25">
      <c r="A15" s="7" t="s">
        <v>46</v>
      </c>
      <c r="B15" s="5" t="s">
        <v>75</v>
      </c>
      <c r="C15" s="5">
        <f>'APRIL 21'!M15:M42</f>
        <v>-240</v>
      </c>
      <c r="D15" s="5"/>
      <c r="E15" s="5"/>
      <c r="F15" s="5"/>
      <c r="G15" s="5"/>
      <c r="H15" s="5">
        <v>12000</v>
      </c>
      <c r="I15" s="5">
        <v>600</v>
      </c>
      <c r="J15" s="5">
        <f t="shared" si="2"/>
        <v>1920</v>
      </c>
      <c r="K15" s="5">
        <f t="shared" si="1"/>
        <v>14280</v>
      </c>
      <c r="L15" s="5">
        <v>14520</v>
      </c>
      <c r="M15" s="5">
        <f t="shared" si="0"/>
        <v>-240</v>
      </c>
    </row>
    <row r="16" spans="1:13" ht="15.75" x14ac:dyDescent="0.25">
      <c r="A16" s="5" t="s">
        <v>47</v>
      </c>
      <c r="B16" s="5" t="s">
        <v>102</v>
      </c>
      <c r="C16" s="5">
        <f>'APRIL 21'!M16:M43</f>
        <v>0</v>
      </c>
      <c r="D16" s="5"/>
      <c r="E16" s="5"/>
      <c r="F16" s="5"/>
      <c r="G16" s="5"/>
      <c r="H16" s="5">
        <v>12000</v>
      </c>
      <c r="I16" s="5">
        <v>600</v>
      </c>
      <c r="J16" s="5">
        <f>16%*H16</f>
        <v>1920</v>
      </c>
      <c r="K16" s="5">
        <f t="shared" si="1"/>
        <v>14520</v>
      </c>
      <c r="L16" s="5">
        <v>29040</v>
      </c>
      <c r="M16" s="5">
        <f t="shared" si="0"/>
        <v>-14520</v>
      </c>
    </row>
    <row r="17" spans="1:13" ht="15.75" x14ac:dyDescent="0.25">
      <c r="A17" s="5" t="s">
        <v>48</v>
      </c>
      <c r="B17" s="5"/>
      <c r="C17" s="5">
        <f>'APRIL 21'!M17:M44</f>
        <v>0</v>
      </c>
      <c r="D17" s="5"/>
      <c r="E17" s="5"/>
      <c r="F17" s="5"/>
      <c r="G17" s="5"/>
      <c r="H17" s="5"/>
      <c r="I17" s="5"/>
      <c r="J17" s="5">
        <f t="shared" si="2"/>
        <v>0</v>
      </c>
      <c r="K17" s="5">
        <f t="shared" si="1"/>
        <v>0</v>
      </c>
      <c r="L17" s="5"/>
      <c r="M17" s="5">
        <f>K17-L17</f>
        <v>0</v>
      </c>
    </row>
    <row r="18" spans="1:13" ht="15.75" x14ac:dyDescent="0.25">
      <c r="A18" s="5" t="s">
        <v>49</v>
      </c>
      <c r="B18" s="7" t="s">
        <v>85</v>
      </c>
      <c r="C18" s="5">
        <f>'APRIL 21'!M18:M45</f>
        <v>3080</v>
      </c>
      <c r="D18" s="7"/>
      <c r="E18" s="7"/>
      <c r="F18" s="7"/>
      <c r="G18" s="7"/>
      <c r="H18" s="7">
        <v>12000</v>
      </c>
      <c r="I18" s="7">
        <v>600</v>
      </c>
      <c r="J18" s="5">
        <f t="shared" si="2"/>
        <v>1920</v>
      </c>
      <c r="K18" s="7">
        <f t="shared" si="1"/>
        <v>17600</v>
      </c>
      <c r="L18" s="6">
        <v>14520</v>
      </c>
      <c r="M18" s="5">
        <f t="shared" si="0"/>
        <v>3080</v>
      </c>
    </row>
    <row r="19" spans="1:13" ht="15.75" x14ac:dyDescent="0.25">
      <c r="A19" s="5" t="s">
        <v>50</v>
      </c>
      <c r="B19" s="9"/>
      <c r="C19" s="5">
        <f>'APRIL 21'!M19:M46</f>
        <v>0</v>
      </c>
      <c r="D19" s="5"/>
      <c r="E19" s="5"/>
      <c r="F19" s="5"/>
      <c r="G19" s="5"/>
      <c r="H19" s="5"/>
      <c r="I19" s="5"/>
      <c r="J19" s="5">
        <f t="shared" si="2"/>
        <v>0</v>
      </c>
      <c r="K19" s="5">
        <f t="shared" si="1"/>
        <v>0</v>
      </c>
      <c r="L19" s="5"/>
      <c r="M19" s="5">
        <f t="shared" si="0"/>
        <v>0</v>
      </c>
    </row>
    <row r="20" spans="1:13" ht="15.75" x14ac:dyDescent="0.25">
      <c r="A20" s="5" t="s">
        <v>51</v>
      </c>
      <c r="B20" s="5"/>
      <c r="C20" s="5">
        <f>'APRIL 21'!M20:M47</f>
        <v>0</v>
      </c>
      <c r="D20" s="5"/>
      <c r="E20" s="5"/>
      <c r="F20" s="5"/>
      <c r="G20" s="5"/>
      <c r="H20" s="5"/>
      <c r="I20" s="5"/>
      <c r="J20" s="5">
        <f t="shared" si="2"/>
        <v>0</v>
      </c>
      <c r="K20" s="5">
        <f t="shared" si="1"/>
        <v>0</v>
      </c>
      <c r="L20" s="5"/>
      <c r="M20" s="5">
        <f t="shared" si="0"/>
        <v>0</v>
      </c>
    </row>
    <row r="21" spans="1:13" ht="15.75" x14ac:dyDescent="0.25">
      <c r="A21" s="5" t="s">
        <v>52</v>
      </c>
      <c r="B21" s="5" t="s">
        <v>72</v>
      </c>
      <c r="C21" s="5">
        <f>'APRIL 21'!M21:M48</f>
        <v>-1200</v>
      </c>
      <c r="D21" s="5"/>
      <c r="E21" s="5"/>
      <c r="F21" s="5"/>
      <c r="G21" s="5"/>
      <c r="H21" s="5">
        <v>6000</v>
      </c>
      <c r="I21" s="5"/>
      <c r="J21" s="5">
        <f t="shared" si="2"/>
        <v>960</v>
      </c>
      <c r="K21" s="5">
        <f>C21+D21+E21+F21+G21+H21+I21+J21</f>
        <v>5760</v>
      </c>
      <c r="L21" s="5">
        <v>7560</v>
      </c>
      <c r="M21" s="5">
        <f t="shared" si="0"/>
        <v>-1800</v>
      </c>
    </row>
    <row r="22" spans="1:13" ht="15.75" x14ac:dyDescent="0.25">
      <c r="A22" s="5" t="s">
        <v>53</v>
      </c>
      <c r="B22" s="5"/>
      <c r="C22" s="5">
        <f>'APRIL 21'!M22:M49</f>
        <v>0</v>
      </c>
      <c r="D22" s="5"/>
      <c r="E22" s="5"/>
      <c r="F22" s="5"/>
      <c r="G22" s="5"/>
      <c r="H22" s="5"/>
      <c r="I22" s="5"/>
      <c r="J22" s="5">
        <f t="shared" si="2"/>
        <v>0</v>
      </c>
      <c r="K22" s="5">
        <f t="shared" ref="K22:K31" si="3">C22+D22+E22+F22+G22+H22+I22+J22</f>
        <v>0</v>
      </c>
      <c r="L22" s="5"/>
      <c r="M22" s="5">
        <f t="shared" si="0"/>
        <v>0</v>
      </c>
    </row>
    <row r="23" spans="1:13" ht="15.75" x14ac:dyDescent="0.25">
      <c r="A23" s="5" t="s">
        <v>54</v>
      </c>
      <c r="B23" s="5"/>
      <c r="C23" s="5">
        <f>'APRIL 21'!M23:M50</f>
        <v>0</v>
      </c>
      <c r="D23" s="5"/>
      <c r="E23" s="5"/>
      <c r="F23" s="5"/>
      <c r="G23" s="5"/>
      <c r="H23" s="5"/>
      <c r="I23" s="5"/>
      <c r="J23" s="5">
        <f t="shared" si="2"/>
        <v>0</v>
      </c>
      <c r="K23" s="5">
        <f t="shared" si="3"/>
        <v>0</v>
      </c>
      <c r="L23" s="5"/>
      <c r="M23" s="5">
        <f t="shared" si="0"/>
        <v>0</v>
      </c>
    </row>
    <row r="24" spans="1:13" ht="15.75" x14ac:dyDescent="0.25">
      <c r="A24" s="5" t="s">
        <v>55</v>
      </c>
      <c r="B24" s="5"/>
      <c r="C24" s="5">
        <f>'APRIL 21'!M24:M51</f>
        <v>0</v>
      </c>
      <c r="D24" s="5"/>
      <c r="E24" s="5"/>
      <c r="F24" s="5"/>
      <c r="G24" s="5"/>
      <c r="H24" s="5"/>
      <c r="I24" s="5"/>
      <c r="J24" s="5">
        <f t="shared" si="2"/>
        <v>0</v>
      </c>
      <c r="K24" s="5">
        <f t="shared" si="3"/>
        <v>0</v>
      </c>
      <c r="L24" s="5"/>
      <c r="M24" s="5">
        <f t="shared" si="0"/>
        <v>0</v>
      </c>
    </row>
    <row r="25" spans="1:13" ht="15.75" x14ac:dyDescent="0.25">
      <c r="A25" s="5" t="s">
        <v>56</v>
      </c>
      <c r="B25" s="5"/>
      <c r="C25" s="5">
        <f>'APRIL 21'!M25:M52</f>
        <v>0</v>
      </c>
      <c r="D25" s="5"/>
      <c r="E25" s="5"/>
      <c r="F25" s="5"/>
      <c r="G25" s="5"/>
      <c r="H25" s="5"/>
      <c r="I25" s="5"/>
      <c r="J25" s="5">
        <f t="shared" si="2"/>
        <v>0</v>
      </c>
      <c r="K25" s="5">
        <f t="shared" si="3"/>
        <v>0</v>
      </c>
      <c r="L25" s="5"/>
      <c r="M25" s="5">
        <f>K25-L25</f>
        <v>0</v>
      </c>
    </row>
    <row r="26" spans="1:13" ht="15.75" x14ac:dyDescent="0.25">
      <c r="A26" s="5" t="s">
        <v>57</v>
      </c>
      <c r="B26" s="5"/>
      <c r="C26" s="5">
        <f>'APRIL 21'!M26:M53</f>
        <v>0</v>
      </c>
      <c r="D26" s="5"/>
      <c r="E26" s="5"/>
      <c r="F26" s="5"/>
      <c r="G26" s="5"/>
      <c r="H26" s="5"/>
      <c r="I26" s="5"/>
      <c r="J26" s="5">
        <f t="shared" si="2"/>
        <v>0</v>
      </c>
      <c r="K26" s="5">
        <f t="shared" si="3"/>
        <v>0</v>
      </c>
      <c r="L26" s="5"/>
      <c r="M26" s="5">
        <f t="shared" si="0"/>
        <v>0</v>
      </c>
    </row>
    <row r="27" spans="1:13" ht="15.75" x14ac:dyDescent="0.25">
      <c r="A27" s="5" t="s">
        <v>58</v>
      </c>
      <c r="B27" s="5" t="s">
        <v>71</v>
      </c>
      <c r="C27" s="5">
        <f>'APRIL 21'!M27:M54</f>
        <v>-210</v>
      </c>
      <c r="D27" s="5"/>
      <c r="E27" s="5"/>
      <c r="F27" s="5"/>
      <c r="G27" s="5"/>
      <c r="H27" s="5">
        <v>12000</v>
      </c>
      <c r="I27" s="5">
        <v>600</v>
      </c>
      <c r="J27" s="5">
        <f t="shared" si="2"/>
        <v>1920</v>
      </c>
      <c r="K27" s="5">
        <f t="shared" si="3"/>
        <v>14310</v>
      </c>
      <c r="L27" s="5">
        <f>14520</f>
        <v>14520</v>
      </c>
      <c r="M27" s="5">
        <f>K27-L27</f>
        <v>-210</v>
      </c>
    </row>
    <row r="28" spans="1:13" ht="15.75" x14ac:dyDescent="0.25">
      <c r="A28" s="5" t="s">
        <v>59</v>
      </c>
      <c r="B28" s="5"/>
      <c r="C28" s="5">
        <f>'APRIL 21'!M28:M55</f>
        <v>0</v>
      </c>
      <c r="D28" s="5"/>
      <c r="E28" s="5"/>
      <c r="F28" s="5"/>
      <c r="G28" s="5"/>
      <c r="H28" s="5"/>
      <c r="I28" s="5"/>
      <c r="J28" s="5">
        <f t="shared" si="2"/>
        <v>0</v>
      </c>
      <c r="K28" s="5">
        <f t="shared" si="3"/>
        <v>0</v>
      </c>
      <c r="L28" s="5"/>
      <c r="M28" s="5">
        <f>K28-L28</f>
        <v>0</v>
      </c>
    </row>
    <row r="29" spans="1:13" ht="15.75" x14ac:dyDescent="0.25">
      <c r="A29" s="5" t="s">
        <v>60</v>
      </c>
      <c r="B29" s="5" t="s">
        <v>65</v>
      </c>
      <c r="C29" s="5">
        <f>'APRIL 21'!M29:M56</f>
        <v>-14520</v>
      </c>
      <c r="D29" s="5"/>
      <c r="E29" s="5"/>
      <c r="F29" s="5"/>
      <c r="G29" s="5"/>
      <c r="H29" s="5">
        <v>12000</v>
      </c>
      <c r="I29" s="5">
        <v>600</v>
      </c>
      <c r="J29" s="5">
        <f t="shared" si="2"/>
        <v>1920</v>
      </c>
      <c r="K29" s="5">
        <f t="shared" si="3"/>
        <v>0</v>
      </c>
      <c r="L29" s="5"/>
      <c r="M29" s="5">
        <f t="shared" si="0"/>
        <v>0</v>
      </c>
    </row>
    <row r="30" spans="1:13" ht="15.75" x14ac:dyDescent="0.25">
      <c r="A30" s="5" t="s">
        <v>61</v>
      </c>
      <c r="B30" s="6"/>
      <c r="C30" s="5">
        <f>'APRIL 21'!M30:M57</f>
        <v>0</v>
      </c>
      <c r="D30" s="5"/>
      <c r="E30" s="5"/>
      <c r="F30" s="5"/>
      <c r="G30" s="5"/>
      <c r="H30" s="5"/>
      <c r="I30" s="5"/>
      <c r="J30" s="5">
        <f t="shared" si="2"/>
        <v>0</v>
      </c>
      <c r="K30" s="5">
        <f t="shared" si="3"/>
        <v>0</v>
      </c>
      <c r="L30" s="5"/>
      <c r="M30" s="5">
        <f t="shared" si="0"/>
        <v>0</v>
      </c>
    </row>
    <row r="31" spans="1:13" ht="15.75" x14ac:dyDescent="0.25">
      <c r="A31" s="5" t="s">
        <v>62</v>
      </c>
      <c r="B31" s="7" t="s">
        <v>72</v>
      </c>
      <c r="C31" s="5">
        <f>'APRIL 21'!M31:M58</f>
        <v>0</v>
      </c>
      <c r="D31" s="5"/>
      <c r="E31" s="5"/>
      <c r="F31" s="5"/>
      <c r="G31" s="5"/>
      <c r="H31" s="5">
        <v>12000</v>
      </c>
      <c r="I31" s="5">
        <v>600</v>
      </c>
      <c r="J31" s="5">
        <f t="shared" si="2"/>
        <v>1920</v>
      </c>
      <c r="K31" s="5">
        <f t="shared" si="3"/>
        <v>14520</v>
      </c>
      <c r="L31" s="5">
        <v>14520</v>
      </c>
      <c r="M31" s="5">
        <f t="shared" si="0"/>
        <v>0</v>
      </c>
    </row>
    <row r="32" spans="1:13" ht="15.75" x14ac:dyDescent="0.25">
      <c r="A32" s="5"/>
      <c r="B32" s="4" t="s">
        <v>14</v>
      </c>
      <c r="C32" s="5">
        <f>SUM(C5:C31)</f>
        <v>11630</v>
      </c>
      <c r="D32" s="5">
        <f t="shared" ref="D32:M32" si="4">SUM(D5:D31)</f>
        <v>0</v>
      </c>
      <c r="E32" s="5">
        <f t="shared" si="4"/>
        <v>0</v>
      </c>
      <c r="F32" s="4">
        <f t="shared" si="4"/>
        <v>0</v>
      </c>
      <c r="G32" s="4">
        <f t="shared" si="4"/>
        <v>0</v>
      </c>
      <c r="H32" s="4">
        <f>SUM(H5:H31)</f>
        <v>116000</v>
      </c>
      <c r="I32" s="4">
        <f t="shared" si="4"/>
        <v>5400</v>
      </c>
      <c r="J32" s="5">
        <f>SUM(J5:J31)</f>
        <v>18560</v>
      </c>
      <c r="K32" s="5">
        <f>SUM(K5:K31)</f>
        <v>151590</v>
      </c>
      <c r="L32" s="4">
        <f>SUM(L5:L31)</f>
        <v>162920</v>
      </c>
      <c r="M32" s="5">
        <f t="shared" si="4"/>
        <v>-11330</v>
      </c>
    </row>
    <row r="33" spans="1:13" ht="15.75" x14ac:dyDescent="0.25">
      <c r="A33" s="1"/>
      <c r="B33" s="1"/>
      <c r="C33" s="5">
        <f>'JANUARY 21'!L33:L59</f>
        <v>0</v>
      </c>
      <c r="D33" s="10"/>
      <c r="E33" s="10"/>
      <c r="F33" s="11" t="s">
        <v>15</v>
      </c>
      <c r="G33" s="11"/>
      <c r="H33" s="12"/>
      <c r="I33" s="12"/>
      <c r="J33" s="12"/>
      <c r="K33" s="13"/>
      <c r="L33" s="14"/>
      <c r="M33" s="13"/>
    </row>
    <row r="34" spans="1:13" ht="15.75" x14ac:dyDescent="0.25">
      <c r="A34" s="1"/>
      <c r="B34" s="2" t="s">
        <v>16</v>
      </c>
      <c r="C34" s="2"/>
      <c r="D34" s="2"/>
      <c r="E34" s="2"/>
      <c r="F34" s="2"/>
      <c r="G34" s="2"/>
      <c r="H34" s="15"/>
      <c r="I34" s="12"/>
      <c r="J34" s="12"/>
      <c r="K34" s="2" t="s">
        <v>17</v>
      </c>
      <c r="L34" s="1"/>
      <c r="M34" s="1"/>
    </row>
    <row r="35" spans="1:13" ht="15.75" x14ac:dyDescent="0.25">
      <c r="A35" s="1"/>
      <c r="B35" s="4" t="s">
        <v>18</v>
      </c>
      <c r="C35" s="4" t="s">
        <v>19</v>
      </c>
      <c r="D35" s="4"/>
      <c r="E35" s="4" t="s">
        <v>20</v>
      </c>
      <c r="F35" s="4" t="s">
        <v>21</v>
      </c>
      <c r="G35" s="4" t="s">
        <v>18</v>
      </c>
      <c r="H35" s="4" t="s">
        <v>19</v>
      </c>
      <c r="I35" s="4"/>
      <c r="J35" s="4"/>
      <c r="K35" s="4" t="s">
        <v>20</v>
      </c>
      <c r="L35" s="4" t="s">
        <v>13</v>
      </c>
      <c r="M35" s="1"/>
    </row>
    <row r="36" spans="1:13" ht="15.75" x14ac:dyDescent="0.25">
      <c r="A36" s="1"/>
      <c r="B36" s="5" t="s">
        <v>104</v>
      </c>
      <c r="C36" s="16">
        <f>H32</f>
        <v>116000</v>
      </c>
      <c r="D36" s="16"/>
      <c r="E36" s="5"/>
      <c r="F36" s="5"/>
      <c r="G36" s="5" t="s">
        <v>104</v>
      </c>
      <c r="H36" s="16">
        <f>L32</f>
        <v>162920</v>
      </c>
      <c r="I36" s="16"/>
      <c r="J36" s="16"/>
      <c r="K36" s="5"/>
      <c r="L36" s="5"/>
      <c r="M36" s="1"/>
    </row>
    <row r="37" spans="1:13" ht="15.75" x14ac:dyDescent="0.25">
      <c r="A37" s="1"/>
      <c r="B37" s="5" t="s">
        <v>9</v>
      </c>
      <c r="C37" s="16">
        <f>I32</f>
        <v>5400</v>
      </c>
      <c r="D37" s="16"/>
      <c r="E37" s="5"/>
      <c r="F37" s="5"/>
      <c r="G37" s="5"/>
      <c r="H37" s="16"/>
      <c r="I37" s="16"/>
      <c r="J37" s="16"/>
      <c r="K37" s="5"/>
      <c r="L37" s="5"/>
      <c r="M37" s="1"/>
    </row>
    <row r="38" spans="1:13" ht="15.75" x14ac:dyDescent="0.25">
      <c r="A38" s="1"/>
      <c r="B38" s="5" t="s">
        <v>10</v>
      </c>
      <c r="C38" s="16">
        <f>J32</f>
        <v>18560</v>
      </c>
      <c r="D38" s="16"/>
      <c r="E38" s="5"/>
      <c r="F38" s="5"/>
      <c r="G38" s="5" t="s">
        <v>77</v>
      </c>
      <c r="H38" s="16">
        <f>'APRIL 21'!L50</f>
        <v>-5800</v>
      </c>
      <c r="I38" s="16"/>
      <c r="J38" s="16"/>
      <c r="K38" s="5"/>
      <c r="L38" s="5"/>
      <c r="M38" s="1"/>
    </row>
    <row r="39" spans="1:13" ht="15.75" x14ac:dyDescent="0.25">
      <c r="A39" s="1"/>
      <c r="B39" s="17" t="s">
        <v>5</v>
      </c>
      <c r="C39" s="5">
        <f>E32</f>
        <v>0</v>
      </c>
      <c r="D39" s="5"/>
      <c r="E39" s="5"/>
      <c r="F39" s="5"/>
      <c r="G39" s="17"/>
      <c r="H39" s="5"/>
      <c r="I39" s="5"/>
      <c r="J39" s="5"/>
      <c r="K39" s="5"/>
      <c r="L39" s="5"/>
      <c r="M39" s="1"/>
    </row>
    <row r="40" spans="1:13" ht="15.75" x14ac:dyDescent="0.25">
      <c r="A40" s="1"/>
      <c r="B40" s="17" t="s">
        <v>6</v>
      </c>
      <c r="C40" s="5">
        <f>F32</f>
        <v>0</v>
      </c>
      <c r="D40" s="5"/>
      <c r="E40" s="5"/>
      <c r="F40" s="5"/>
      <c r="G40" s="17"/>
      <c r="H40" s="5"/>
      <c r="I40" s="5"/>
      <c r="J40" s="5"/>
      <c r="K40" s="5"/>
      <c r="L40" s="5"/>
      <c r="M40" s="1"/>
    </row>
    <row r="41" spans="1:13" ht="15.75" x14ac:dyDescent="0.25">
      <c r="A41" s="1"/>
      <c r="B41" s="17" t="s">
        <v>22</v>
      </c>
      <c r="C41" s="5">
        <f>G32</f>
        <v>0</v>
      </c>
      <c r="D41" s="5"/>
      <c r="E41" s="5"/>
      <c r="F41" s="5"/>
      <c r="G41" s="17"/>
      <c r="H41" s="5"/>
      <c r="I41" s="5"/>
      <c r="J41" s="5"/>
      <c r="K41" s="5"/>
      <c r="L41" s="5"/>
      <c r="M41" s="1"/>
    </row>
    <row r="42" spans="1:13" ht="15.75" x14ac:dyDescent="0.25">
      <c r="A42" s="1"/>
      <c r="B42" s="17" t="s">
        <v>4</v>
      </c>
      <c r="C42" s="5">
        <f>D32</f>
        <v>0</v>
      </c>
      <c r="D42" s="5"/>
      <c r="E42" s="5"/>
      <c r="F42" s="5"/>
      <c r="G42" s="17"/>
      <c r="H42" s="5"/>
      <c r="I42" s="5"/>
      <c r="J42" s="5"/>
      <c r="K42" s="5"/>
      <c r="L42" s="5"/>
      <c r="M42" s="1"/>
    </row>
    <row r="43" spans="1:13" ht="15.75" x14ac:dyDescent="0.25">
      <c r="A43" s="1"/>
      <c r="B43" s="17" t="s">
        <v>77</v>
      </c>
      <c r="C43" s="16">
        <f>'APRIL 21'!F50</f>
        <v>26910</v>
      </c>
      <c r="D43" s="5"/>
      <c r="E43" s="5"/>
      <c r="F43" s="5"/>
      <c r="G43" s="17"/>
      <c r="H43" s="5"/>
      <c r="I43" s="5"/>
      <c r="J43" s="5"/>
      <c r="K43" s="5"/>
      <c r="L43" s="5"/>
      <c r="M43" s="1"/>
    </row>
    <row r="44" spans="1:13" ht="15.75" x14ac:dyDescent="0.25">
      <c r="A44" s="1"/>
      <c r="B44" s="17" t="s">
        <v>23</v>
      </c>
      <c r="C44" s="5">
        <v>11600</v>
      </c>
      <c r="D44" s="5"/>
      <c r="E44" s="5"/>
      <c r="F44" s="5"/>
      <c r="G44" s="17" t="s">
        <v>23</v>
      </c>
      <c r="H44" s="5">
        <v>11600</v>
      </c>
      <c r="I44" s="5"/>
      <c r="J44" s="5"/>
      <c r="K44" s="5"/>
      <c r="L44" s="5"/>
      <c r="M44" s="1"/>
    </row>
    <row r="45" spans="1:13" ht="15.75" x14ac:dyDescent="0.25">
      <c r="A45" s="1"/>
      <c r="B45" s="5" t="s">
        <v>24</v>
      </c>
      <c r="C45" s="18">
        <v>0.05</v>
      </c>
      <c r="D45" s="18"/>
      <c r="E45" s="16">
        <f>C45*C36</f>
        <v>5800</v>
      </c>
      <c r="F45" s="5"/>
      <c r="G45" s="5" t="s">
        <v>24</v>
      </c>
      <c r="H45" s="18">
        <v>0.05</v>
      </c>
      <c r="I45" s="18"/>
      <c r="J45" s="18"/>
      <c r="K45" s="16">
        <f>H45*C36</f>
        <v>5800</v>
      </c>
      <c r="L45" s="16"/>
      <c r="M45" s="1"/>
    </row>
    <row r="46" spans="1:13" ht="15.75" x14ac:dyDescent="0.25">
      <c r="A46" s="1"/>
      <c r="B46" s="19" t="s">
        <v>25</v>
      </c>
      <c r="C46" s="4" t="s">
        <v>26</v>
      </c>
      <c r="D46" s="4"/>
      <c r="E46" s="4"/>
      <c r="F46" s="4"/>
      <c r="G46" s="19" t="s">
        <v>25</v>
      </c>
      <c r="H46" s="20"/>
      <c r="I46" s="20"/>
      <c r="J46" s="20"/>
      <c r="K46" s="4"/>
      <c r="L46" s="4"/>
      <c r="M46" s="1"/>
    </row>
    <row r="47" spans="1:13" ht="15.75" x14ac:dyDescent="0.25">
      <c r="A47" s="1"/>
      <c r="B47" s="7" t="s">
        <v>76</v>
      </c>
      <c r="C47" s="18"/>
      <c r="D47" s="18"/>
      <c r="E47" s="5">
        <f>L32</f>
        <v>162920</v>
      </c>
      <c r="F47" s="5"/>
      <c r="G47" s="7" t="s">
        <v>76</v>
      </c>
      <c r="H47" s="18"/>
      <c r="I47" s="18"/>
      <c r="J47" s="5"/>
      <c r="K47" s="5">
        <f>L32</f>
        <v>162920</v>
      </c>
      <c r="L47" s="5"/>
      <c r="M47" s="1"/>
    </row>
    <row r="48" spans="1:13" ht="15.75" x14ac:dyDescent="0.25">
      <c r="A48" s="1"/>
      <c r="B48" s="22"/>
      <c r="C48" s="5"/>
      <c r="D48" s="5"/>
      <c r="E48" s="5"/>
      <c r="F48" s="21"/>
      <c r="G48" s="22"/>
      <c r="H48" s="5"/>
      <c r="I48" s="5"/>
      <c r="J48" s="5"/>
      <c r="K48" s="5"/>
      <c r="L48" s="5"/>
      <c r="M48" s="1"/>
    </row>
    <row r="49" spans="1:13" ht="15.75" x14ac:dyDescent="0.25">
      <c r="A49" s="1"/>
      <c r="B49" s="5"/>
      <c r="C49" s="18"/>
      <c r="D49" s="18"/>
      <c r="E49" s="5"/>
      <c r="F49" s="5"/>
      <c r="G49" s="5"/>
      <c r="H49" s="18"/>
      <c r="I49" s="18"/>
      <c r="J49" s="18"/>
      <c r="K49" s="5"/>
      <c r="L49" s="5"/>
      <c r="M49" s="1"/>
    </row>
    <row r="50" spans="1:13" ht="15.75" x14ac:dyDescent="0.25">
      <c r="A50" s="1"/>
      <c r="B50" s="24" t="s">
        <v>27</v>
      </c>
      <c r="C50" s="20">
        <f>C36+C37+C38+C39+C40+C41+C42+C44+C43</f>
        <v>178470</v>
      </c>
      <c r="D50" s="20"/>
      <c r="E50" s="25">
        <f>SUM(E45:E49)</f>
        <v>168720</v>
      </c>
      <c r="F50" s="20">
        <f>C50-E50</f>
        <v>9750</v>
      </c>
      <c r="G50" s="24" t="s">
        <v>27</v>
      </c>
      <c r="H50" s="20">
        <f>H36+H38+H44</f>
        <v>168720</v>
      </c>
      <c r="I50" s="20"/>
      <c r="J50" s="20"/>
      <c r="K50" s="20">
        <f>SUM(K45:K49)</f>
        <v>168720</v>
      </c>
      <c r="L50" s="20">
        <f>H50-K50</f>
        <v>0</v>
      </c>
      <c r="M50" s="1"/>
    </row>
    <row r="51" spans="1:13" ht="15.75" x14ac:dyDescent="0.25">
      <c r="A51" s="1"/>
      <c r="B51" s="1" t="s">
        <v>28</v>
      </c>
      <c r="C51" s="1"/>
      <c r="D51" s="1"/>
      <c r="E51" s="1"/>
      <c r="F51" s="1" t="s">
        <v>29</v>
      </c>
      <c r="G51" s="1"/>
      <c r="H51" s="1"/>
      <c r="I51" s="1"/>
      <c r="J51" s="1"/>
      <c r="K51" s="23">
        <f>K50-K45</f>
        <v>162920</v>
      </c>
      <c r="L51" s="1" t="s">
        <v>30</v>
      </c>
      <c r="M51" s="1"/>
    </row>
    <row r="52" spans="1:13" ht="15.75" x14ac:dyDescent="0.25">
      <c r="A52" s="1"/>
      <c r="B52" s="1" t="s">
        <v>31</v>
      </c>
      <c r="C52" s="1"/>
      <c r="D52" s="1"/>
      <c r="E52" s="1"/>
      <c r="F52" s="1" t="s">
        <v>32</v>
      </c>
      <c r="G52" s="1"/>
      <c r="H52" s="23"/>
      <c r="I52" s="1"/>
      <c r="J52" s="1"/>
      <c r="K52" s="23"/>
      <c r="L52" s="1" t="s">
        <v>33</v>
      </c>
      <c r="M52" s="1"/>
    </row>
    <row r="53" spans="1:13" ht="15.75" x14ac:dyDescent="0.25">
      <c r="A53" s="1"/>
      <c r="B53" s="1"/>
      <c r="C53" s="1"/>
      <c r="D53" s="23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>
        <v>0</v>
      </c>
      <c r="L54" s="1"/>
      <c r="M54" s="1"/>
    </row>
    <row r="55" spans="1:13" ht="15.75" x14ac:dyDescent="0.25">
      <c r="A55" s="1"/>
      <c r="B55" s="1"/>
      <c r="C55" s="1"/>
      <c r="D55" s="1"/>
      <c r="E55" s="1"/>
      <c r="F55" s="2"/>
      <c r="G55" s="2"/>
      <c r="H55" s="2"/>
      <c r="I55" s="2"/>
      <c r="J55" s="2"/>
      <c r="K55" s="2"/>
      <c r="L55" s="2"/>
      <c r="M55" s="2"/>
    </row>
    <row r="56" spans="1:13" ht="15.75" x14ac:dyDescent="0.25">
      <c r="A56" s="1"/>
      <c r="B56" s="1"/>
      <c r="C56" s="1"/>
      <c r="D56" s="1"/>
      <c r="E56" s="1"/>
      <c r="F56" s="2"/>
      <c r="G56" s="2"/>
      <c r="H56" s="2"/>
      <c r="I56" s="2"/>
      <c r="J56" s="2"/>
      <c r="K56" s="2"/>
      <c r="L56" s="2"/>
      <c r="M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SEPTEMBER</vt:lpstr>
      <vt:lpstr>OCTOBER 20</vt:lpstr>
      <vt:lpstr>NOVEMBER20</vt:lpstr>
      <vt:lpstr>DECEMBER 20</vt:lpstr>
      <vt:lpstr>JANUARY 21</vt:lpstr>
      <vt:lpstr>FEBRUARY 21</vt:lpstr>
      <vt:lpstr>MARCH 21</vt:lpstr>
      <vt:lpstr>APRIL 21</vt:lpstr>
      <vt:lpstr>MAY 21</vt:lpstr>
      <vt:lpstr>JUNE 21</vt:lpstr>
      <vt:lpstr>JULY 21</vt:lpstr>
      <vt:lpstr>AUGUST 21</vt:lpstr>
      <vt:lpstr>SEPTEMBER 21</vt:lpstr>
      <vt:lpstr>OCTOBER 21</vt:lpstr>
      <vt:lpstr>NOVEMBER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2021-03-05T08:18:36Z</cp:lastPrinted>
  <dcterms:created xsi:type="dcterms:W3CDTF">2020-08-27T11:34:35Z</dcterms:created>
  <dcterms:modified xsi:type="dcterms:W3CDTF">2021-12-08T08:35:14Z</dcterms:modified>
</cp:coreProperties>
</file>