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ASSETFLOW-PC\Desktop\FLORENCE\CLIENTS\"/>
    </mc:Choice>
  </mc:AlternateContent>
  <bookViews>
    <workbookView xWindow="240" yWindow="495" windowWidth="14295" windowHeight="6555" firstSheet="76" activeTab="76"/>
  </bookViews>
  <sheets>
    <sheet name="MARCH STATEMENT " sheetId="1" r:id="rId1"/>
    <sheet name="APRIL 2015" sheetId="2" r:id="rId2"/>
    <sheet name="MAY" sheetId="3" r:id="rId3"/>
    <sheet name="JUNE" sheetId="4" r:id="rId4"/>
    <sheet name="JULY 2015" sheetId="5" r:id="rId5"/>
    <sheet name="AUGUST 2015" sheetId="6" r:id="rId6"/>
    <sheet name="SEPTEMBER" sheetId="7" r:id="rId7"/>
    <sheet name="OCTO 2015" sheetId="8" r:id="rId8"/>
    <sheet name="Sheet1" sheetId="9" r:id="rId9"/>
    <sheet name="DEC 2015" sheetId="10" r:id="rId10"/>
    <sheet name="JANUARY" sheetId="11" r:id="rId11"/>
    <sheet name="MARCH" sheetId="12" r:id="rId12"/>
    <sheet name="JULY" sheetId="13" r:id="rId13"/>
    <sheet name="august" sheetId="14" r:id="rId14"/>
    <sheet name="sept" sheetId="15" r:id="rId15"/>
    <sheet name="OCT" sheetId="16" r:id="rId16"/>
    <sheet name="Sheet2" sheetId="17" r:id="rId17"/>
    <sheet name="Sheet3" sheetId="18" r:id="rId18"/>
    <sheet name="Sheet4" sheetId="19" r:id="rId19"/>
    <sheet name="Sheet5" sheetId="20" r:id="rId20"/>
    <sheet name="Sheet6" sheetId="21" r:id="rId21"/>
    <sheet name="MAY 2017" sheetId="22" r:id="rId22"/>
    <sheet name="JUNE 2017" sheetId="23" r:id="rId23"/>
    <sheet name="JULY 2017" sheetId="24" r:id="rId24"/>
    <sheet name="AUGUST 2017" sheetId="25" r:id="rId25"/>
    <sheet name="SEP 2017" sheetId="26" r:id="rId26"/>
    <sheet name="OCTOBER 2017" sheetId="27" r:id="rId27"/>
    <sheet name="NOV" sheetId="29" r:id="rId28"/>
    <sheet name="DEC" sheetId="30" r:id="rId29"/>
    <sheet name="JAN2018" sheetId="31" r:id="rId30"/>
    <sheet name="FEB" sheetId="32" r:id="rId31"/>
    <sheet name="MAR18" sheetId="33" r:id="rId32"/>
    <sheet name="APR" sheetId="34" r:id="rId33"/>
    <sheet name="MAY18" sheetId="35" r:id="rId34"/>
    <sheet name="JUNE " sheetId="36" r:id="rId35"/>
    <sheet name="JULY7" sheetId="37" r:id="rId36"/>
    <sheet name="AUG" sheetId="38" r:id="rId37"/>
    <sheet name="SEP" sheetId="39" r:id="rId38"/>
    <sheet name="OCTOBER " sheetId="40" r:id="rId39"/>
    <sheet name="NOVEMBER " sheetId="41" r:id="rId40"/>
    <sheet name="DECEM" sheetId="42" r:id="rId41"/>
    <sheet name="JANUARY " sheetId="43" r:id="rId42"/>
    <sheet name="FEB " sheetId="44" r:id="rId43"/>
    <sheet name="MARCH " sheetId="45" r:id="rId44"/>
    <sheet name="APRIL" sheetId="46" r:id="rId45"/>
    <sheet name="MAY " sheetId="47" r:id="rId46"/>
    <sheet name="JUNEE" sheetId="48" r:id="rId47"/>
    <sheet name="JUL" sheetId="49" r:id="rId48"/>
    <sheet name="AUGUST19" sheetId="50" r:id="rId49"/>
    <sheet name="SEPT 19" sheetId="51" r:id="rId50"/>
    <sheet name="OCTOBER 19" sheetId="52" r:id="rId51"/>
    <sheet name="NOVEMBER 19" sheetId="53" r:id="rId52"/>
    <sheet name="DECEMBER 19" sheetId="54" r:id="rId53"/>
    <sheet name="JANUARY 20" sheetId="55" r:id="rId54"/>
    <sheet name="FEBRUARY 20" sheetId="56" r:id="rId55"/>
    <sheet name="MARCH 20" sheetId="57" r:id="rId56"/>
    <sheet name="APRIL 20" sheetId="58" r:id="rId57"/>
    <sheet name="MAY 20" sheetId="59" r:id="rId58"/>
    <sheet name="JUNE 20" sheetId="60" r:id="rId59"/>
    <sheet name="JULY 20" sheetId="61" r:id="rId60"/>
    <sheet name="AUGUST 20" sheetId="62" r:id="rId61"/>
    <sheet name="SEPTEMBER20" sheetId="63" r:id="rId62"/>
    <sheet name="OCTOBER 20" sheetId="64" r:id="rId63"/>
    <sheet name="NOVEMBER20" sheetId="65" r:id="rId64"/>
    <sheet name="DECEMBER 20" sheetId="66" r:id="rId65"/>
    <sheet name="JANUARY 21" sheetId="67" r:id="rId66"/>
    <sheet name="FEBRUARY 21" sheetId="68" r:id="rId67"/>
    <sheet name="MARCH 21" sheetId="69" r:id="rId68"/>
    <sheet name="APRIL21" sheetId="70" r:id="rId69"/>
    <sheet name="MAY 21" sheetId="71" r:id="rId70"/>
    <sheet name="JUNE 21" sheetId="72" r:id="rId71"/>
    <sheet name="JULY 21" sheetId="73" r:id="rId72"/>
    <sheet name="AUGUST 21" sheetId="74" r:id="rId73"/>
    <sheet name="SEPT 21" sheetId="75" r:id="rId74"/>
    <sheet name="OCTOBER 21" sheetId="76" r:id="rId75"/>
    <sheet name="NOVEMBER 21" sheetId="77" r:id="rId76"/>
    <sheet name="DECEMBER21" sheetId="78" r:id="rId77"/>
  </sheets>
  <calcPr calcId="162913"/>
</workbook>
</file>

<file path=xl/calcChain.xml><?xml version="1.0" encoding="utf-8"?>
<calcChain xmlns="http://schemas.openxmlformats.org/spreadsheetml/2006/main">
  <c r="F44" i="77" l="1"/>
  <c r="C18" i="78" l="1"/>
  <c r="E18" i="78" s="1"/>
  <c r="G18" i="78" s="1"/>
  <c r="R61" i="78"/>
  <c r="N61" i="78"/>
  <c r="R45" i="78"/>
  <c r="Q51" i="78" s="1"/>
  <c r="O45" i="78"/>
  <c r="M54" i="78" s="1"/>
  <c r="N45" i="78"/>
  <c r="S37" i="78"/>
  <c r="G34" i="78"/>
  <c r="C34" i="78"/>
  <c r="C21" i="78"/>
  <c r="F20" i="78"/>
  <c r="F24" i="78" s="1"/>
  <c r="D20" i="78"/>
  <c r="B24" i="78" l="1"/>
  <c r="R46" i="78"/>
  <c r="M51" i="78" s="1"/>
  <c r="N55" i="77"/>
  <c r="N53" i="78" l="1"/>
  <c r="R53" i="78" s="1"/>
  <c r="C26" i="78"/>
  <c r="G26" i="78" s="1"/>
  <c r="I48" i="75"/>
  <c r="I50" i="75" s="1"/>
  <c r="G50" i="75"/>
  <c r="G49" i="75"/>
  <c r="S75" i="75" l="1"/>
  <c r="Q80" i="75"/>
  <c r="L80" i="75"/>
  <c r="T46" i="75" l="1"/>
  <c r="C18" i="77" l="1"/>
  <c r="R60" i="77"/>
  <c r="N60" i="77"/>
  <c r="R44" i="77"/>
  <c r="Q50" i="77" s="1"/>
  <c r="O44" i="77"/>
  <c r="N44" i="77"/>
  <c r="G33" i="77"/>
  <c r="C33" i="77"/>
  <c r="F19" i="77"/>
  <c r="D19" i="77"/>
  <c r="F23" i="77" l="1"/>
  <c r="B23" i="77"/>
  <c r="M53" i="77"/>
  <c r="R45" i="77"/>
  <c r="M50" i="77" s="1"/>
  <c r="C25" i="77"/>
  <c r="G25" i="77" s="1"/>
  <c r="F13" i="74"/>
  <c r="G29" i="75"/>
  <c r="C29" i="75"/>
  <c r="N52" i="77" l="1"/>
  <c r="R52" i="77" s="1"/>
  <c r="R60" i="75"/>
  <c r="R34" i="75" l="1"/>
  <c r="T66" i="74" l="1"/>
  <c r="C18" i="76" l="1"/>
  <c r="R60" i="76"/>
  <c r="N60" i="76"/>
  <c r="O44" i="76"/>
  <c r="M53" i="76" s="1"/>
  <c r="N44" i="76"/>
  <c r="G33" i="76"/>
  <c r="C33" i="76"/>
  <c r="D19" i="76"/>
  <c r="R44" i="76"/>
  <c r="F19" i="76"/>
  <c r="F23" i="76" l="1"/>
  <c r="C25" i="76"/>
  <c r="G25" i="76" s="1"/>
  <c r="B23" i="76"/>
  <c r="Q50" i="76"/>
  <c r="R45" i="76"/>
  <c r="R5" i="75"/>
  <c r="N52" i="76" l="1"/>
  <c r="R52" i="76" s="1"/>
  <c r="S64" i="76" s="1"/>
  <c r="M50" i="76"/>
  <c r="R35" i="75"/>
  <c r="H80" i="75"/>
  <c r="F13" i="75"/>
  <c r="F19" i="75" s="1"/>
  <c r="G25" i="75" l="1"/>
  <c r="I42" i="75" s="1"/>
  <c r="I41" i="75"/>
  <c r="B23" i="75"/>
  <c r="C25" i="75"/>
  <c r="P39" i="75"/>
  <c r="Q39" i="75" s="1"/>
  <c r="S39" i="75" s="1"/>
  <c r="P39" i="76" s="1"/>
  <c r="Q39" i="76" s="1"/>
  <c r="S39" i="76" s="1"/>
  <c r="P39" i="77" s="1"/>
  <c r="Q39" i="77" s="1"/>
  <c r="S39" i="77" s="1"/>
  <c r="P39" i="78" s="1"/>
  <c r="Q39" i="78" s="1"/>
  <c r="S39" i="78" s="1"/>
  <c r="C18" i="75"/>
  <c r="N60" i="75"/>
  <c r="O44" i="75"/>
  <c r="M53" i="75" s="1"/>
  <c r="N44" i="75"/>
  <c r="G33" i="75"/>
  <c r="C33" i="75"/>
  <c r="R44" i="75"/>
  <c r="R46" i="75" s="1"/>
  <c r="D19" i="75"/>
  <c r="F23" i="75"/>
  <c r="C28" i="74"/>
  <c r="I43" i="75" l="1"/>
  <c r="R52" i="75"/>
  <c r="M50" i="75"/>
  <c r="T49" i="75"/>
  <c r="T51" i="75" s="1"/>
  <c r="N52" i="75"/>
  <c r="Q50" i="75"/>
  <c r="U66" i="75"/>
  <c r="R27" i="73"/>
  <c r="R24" i="74" l="1"/>
  <c r="Q21" i="73" l="1"/>
  <c r="S21" i="73" s="1"/>
  <c r="P21" i="74" s="1"/>
  <c r="F12" i="74" l="1"/>
  <c r="R60" i="74" l="1"/>
  <c r="N60" i="74"/>
  <c r="O44" i="74"/>
  <c r="M53" i="74" s="1"/>
  <c r="N44" i="74"/>
  <c r="M50" i="74" s="1"/>
  <c r="Q37" i="74"/>
  <c r="S37" i="74" s="1"/>
  <c r="P37" i="75" s="1"/>
  <c r="Q37" i="75" s="1"/>
  <c r="S37" i="75" s="1"/>
  <c r="Q37" i="76" s="1"/>
  <c r="S37" i="76" s="1"/>
  <c r="Q37" i="77" s="1"/>
  <c r="S37" i="77" s="1"/>
  <c r="P37" i="78" s="1"/>
  <c r="G28" i="74"/>
  <c r="G33" i="74" s="1"/>
  <c r="C33" i="74"/>
  <c r="Q21" i="74"/>
  <c r="S21" i="74" s="1"/>
  <c r="P21" i="75" s="1"/>
  <c r="Q21" i="75" s="1"/>
  <c r="S21" i="75" s="1"/>
  <c r="P21" i="76" s="1"/>
  <c r="Q21" i="76" s="1"/>
  <c r="S21" i="76" s="1"/>
  <c r="P21" i="77" s="1"/>
  <c r="Q21" i="77" s="1"/>
  <c r="S21" i="77" s="1"/>
  <c r="P21" i="78" s="1"/>
  <c r="Q21" i="78" s="1"/>
  <c r="S21" i="78" s="1"/>
  <c r="D19" i="74"/>
  <c r="B23" i="74" s="1"/>
  <c r="C18" i="74"/>
  <c r="F19" i="74"/>
  <c r="F23" i="74" s="1"/>
  <c r="R44" i="74"/>
  <c r="Q50" i="74" s="1"/>
  <c r="C25" i="74" l="1"/>
  <c r="G25" i="74" s="1"/>
  <c r="N52" i="74"/>
  <c r="R52" i="74" s="1"/>
  <c r="D46" i="73"/>
  <c r="P76" i="73" l="1"/>
  <c r="P75" i="73"/>
  <c r="M75" i="73"/>
  <c r="M76" i="73" s="1"/>
  <c r="N76" i="73"/>
  <c r="L75" i="73"/>
  <c r="L76" i="73" s="1"/>
  <c r="J62" i="73"/>
  <c r="J63" i="73" s="1"/>
  <c r="J70" i="73" s="1"/>
  <c r="N75" i="73" l="1"/>
  <c r="N77" i="73" s="1"/>
  <c r="R24" i="73"/>
  <c r="R9" i="73" l="1"/>
  <c r="F12" i="73" l="1"/>
  <c r="R40" i="73" l="1"/>
  <c r="F10" i="73" l="1"/>
  <c r="R5" i="73" l="1"/>
  <c r="R41" i="73" l="1"/>
  <c r="R42" i="73"/>
  <c r="F17" i="73" l="1"/>
  <c r="C18" i="73"/>
  <c r="O44" i="73"/>
  <c r="M53" i="73" s="1"/>
  <c r="N44" i="73"/>
  <c r="M50" i="73" s="1"/>
  <c r="G29" i="73"/>
  <c r="C28" i="73"/>
  <c r="C33" i="73" s="1"/>
  <c r="D19" i="73"/>
  <c r="B23" i="73" s="1"/>
  <c r="R44" i="73"/>
  <c r="Q50" i="73" s="1"/>
  <c r="F19" i="73"/>
  <c r="F23" i="73" s="1"/>
  <c r="G28" i="73" l="1"/>
  <c r="G33" i="73" s="1"/>
  <c r="N52" i="73"/>
  <c r="R52" i="73" s="1"/>
  <c r="C25" i="73"/>
  <c r="G25" i="73" s="1"/>
  <c r="J31" i="73" l="1"/>
  <c r="C28" i="72"/>
  <c r="D19" i="72"/>
  <c r="B23" i="72" s="1"/>
  <c r="C18" i="72"/>
  <c r="F13" i="72"/>
  <c r="F12" i="72"/>
  <c r="F11" i="72"/>
  <c r="F10" i="72"/>
  <c r="F5" i="72"/>
  <c r="D19" i="71"/>
  <c r="F19" i="72" l="1"/>
  <c r="F23" i="72" s="1"/>
  <c r="R9" i="72"/>
  <c r="R35" i="72" l="1"/>
  <c r="R36" i="72" l="1"/>
  <c r="R31" i="72" l="1"/>
  <c r="R5" i="72" l="1"/>
  <c r="R27" i="72" l="1"/>
  <c r="N44" i="72" l="1"/>
  <c r="M50" i="72" s="1"/>
  <c r="O44" i="72"/>
  <c r="M53" i="72" s="1"/>
  <c r="P44" i="72"/>
  <c r="R44" i="72"/>
  <c r="Q50" i="72" s="1"/>
  <c r="Q43" i="72"/>
  <c r="S43" i="72" s="1"/>
  <c r="P43" i="73" s="1"/>
  <c r="Q43" i="73" s="1"/>
  <c r="S43" i="73" s="1"/>
  <c r="P43" i="74" s="1"/>
  <c r="Q43" i="74" s="1"/>
  <c r="S43" i="74" s="1"/>
  <c r="P43" i="75" s="1"/>
  <c r="Q43" i="75" s="1"/>
  <c r="S43" i="75" s="1"/>
  <c r="P43" i="76" s="1"/>
  <c r="Q43" i="76" s="1"/>
  <c r="S43" i="76" s="1"/>
  <c r="P43" i="77" s="1"/>
  <c r="Q43" i="77" s="1"/>
  <c r="S43" i="77" s="1"/>
  <c r="P43" i="78" s="1"/>
  <c r="Q43" i="78" s="1"/>
  <c r="S43" i="78" s="1"/>
  <c r="Q37" i="72"/>
  <c r="S37" i="72" s="1"/>
  <c r="P37" i="73" s="1"/>
  <c r="Q37" i="73" s="1"/>
  <c r="S37" i="73" s="1"/>
  <c r="Q38" i="72"/>
  <c r="S38" i="72" s="1"/>
  <c r="P38" i="73" s="1"/>
  <c r="Q38" i="73" s="1"/>
  <c r="S38" i="73" s="1"/>
  <c r="P38" i="74" s="1"/>
  <c r="Q38" i="74" s="1"/>
  <c r="S38" i="74" s="1"/>
  <c r="P38" i="75" s="1"/>
  <c r="Q38" i="75" s="1"/>
  <c r="S38" i="75" s="1"/>
  <c r="P38" i="76" s="1"/>
  <c r="Q38" i="76" s="1"/>
  <c r="S38" i="76" s="1"/>
  <c r="P38" i="77" s="1"/>
  <c r="Q38" i="77" s="1"/>
  <c r="S38" i="77" s="1"/>
  <c r="P38" i="78" s="1"/>
  <c r="Q38" i="78" s="1"/>
  <c r="S38" i="78" s="1"/>
  <c r="Q39" i="72"/>
  <c r="S39" i="72" s="1"/>
  <c r="P39" i="73" s="1"/>
  <c r="Q39" i="73" s="1"/>
  <c r="S39" i="73" s="1"/>
  <c r="P39" i="74" s="1"/>
  <c r="Q39" i="74" s="1"/>
  <c r="Q40" i="72"/>
  <c r="S40" i="72" s="1"/>
  <c r="P40" i="73" s="1"/>
  <c r="Q40" i="73" s="1"/>
  <c r="S40" i="73" s="1"/>
  <c r="P40" i="74" s="1"/>
  <c r="Q40" i="74" s="1"/>
  <c r="S40" i="74" s="1"/>
  <c r="P40" i="75" s="1"/>
  <c r="Q40" i="75" s="1"/>
  <c r="S40" i="75" s="1"/>
  <c r="P40" i="76" s="1"/>
  <c r="Q40" i="76" s="1"/>
  <c r="S40" i="76" s="1"/>
  <c r="P40" i="77" s="1"/>
  <c r="Q40" i="77" s="1"/>
  <c r="S40" i="77" s="1"/>
  <c r="P40" i="78" s="1"/>
  <c r="Q40" i="78" s="1"/>
  <c r="S40" i="78" s="1"/>
  <c r="Q41" i="72"/>
  <c r="S41" i="72" s="1"/>
  <c r="P41" i="73" s="1"/>
  <c r="Q41" i="73" s="1"/>
  <c r="S41" i="73" s="1"/>
  <c r="P41" i="74" s="1"/>
  <c r="Q41" i="74" s="1"/>
  <c r="S41" i="74" s="1"/>
  <c r="P41" i="75" s="1"/>
  <c r="Q41" i="75" s="1"/>
  <c r="S41" i="75" s="1"/>
  <c r="P41" i="76" s="1"/>
  <c r="Q41" i="76" s="1"/>
  <c r="P41" i="77" s="1"/>
  <c r="Q41" i="77" s="1"/>
  <c r="S41" i="77" s="1"/>
  <c r="P41" i="78" s="1"/>
  <c r="Q41" i="78" s="1"/>
  <c r="S41" i="78" s="1"/>
  <c r="Q42" i="72"/>
  <c r="S42" i="72" s="1"/>
  <c r="P42" i="73" s="1"/>
  <c r="Q42" i="73" s="1"/>
  <c r="S42" i="73" s="1"/>
  <c r="P42" i="74" s="1"/>
  <c r="Q42" i="74" s="1"/>
  <c r="S42" i="74" s="1"/>
  <c r="P42" i="75" s="1"/>
  <c r="Q42" i="75" s="1"/>
  <c r="S42" i="75" s="1"/>
  <c r="P42" i="76" s="1"/>
  <c r="Q42" i="76" s="1"/>
  <c r="P42" i="77" s="1"/>
  <c r="Q42" i="77" s="1"/>
  <c r="S42" i="77" s="1"/>
  <c r="P42" i="78" s="1"/>
  <c r="Q42" i="78" s="1"/>
  <c r="S42" i="78" s="1"/>
  <c r="Q29" i="72"/>
  <c r="S29" i="72" s="1"/>
  <c r="P29" i="73" s="1"/>
  <c r="Q29" i="73" s="1"/>
  <c r="S29" i="73" s="1"/>
  <c r="P29" i="74" s="1"/>
  <c r="Q29" i="74" s="1"/>
  <c r="S29" i="74" s="1"/>
  <c r="P29" i="75" s="1"/>
  <c r="Q29" i="75" s="1"/>
  <c r="S29" i="75" s="1"/>
  <c r="P29" i="76" s="1"/>
  <c r="Q29" i="76" s="1"/>
  <c r="S29" i="76" s="1"/>
  <c r="P29" i="77" s="1"/>
  <c r="Q29" i="77" s="1"/>
  <c r="S29" i="77" s="1"/>
  <c r="P29" i="78" s="1"/>
  <c r="Q29" i="78" s="1"/>
  <c r="S29" i="78" s="1"/>
  <c r="Q30" i="72"/>
  <c r="S30" i="72" s="1"/>
  <c r="P30" i="73" s="1"/>
  <c r="Q30" i="73" s="1"/>
  <c r="S30" i="73" s="1"/>
  <c r="P30" i="74" s="1"/>
  <c r="Q30" i="74" s="1"/>
  <c r="S30" i="74" s="1"/>
  <c r="P30" i="75" s="1"/>
  <c r="Q30" i="75" s="1"/>
  <c r="S30" i="75" s="1"/>
  <c r="P30" i="76" s="1"/>
  <c r="Q30" i="76" s="1"/>
  <c r="S30" i="76" s="1"/>
  <c r="P30" i="77" s="1"/>
  <c r="Q30" i="77" s="1"/>
  <c r="S30" i="77" s="1"/>
  <c r="P30" i="78" s="1"/>
  <c r="Q30" i="78" s="1"/>
  <c r="S30" i="78" s="1"/>
  <c r="Q31" i="72"/>
  <c r="S31" i="72" s="1"/>
  <c r="P31" i="73" s="1"/>
  <c r="Q31" i="73" s="1"/>
  <c r="S31" i="73" s="1"/>
  <c r="P31" i="74" s="1"/>
  <c r="Q31" i="74" s="1"/>
  <c r="S31" i="74" s="1"/>
  <c r="P31" i="75" s="1"/>
  <c r="Q31" i="75" s="1"/>
  <c r="S31" i="75" s="1"/>
  <c r="P31" i="76" s="1"/>
  <c r="Q31" i="76" s="1"/>
  <c r="P31" i="77" s="1"/>
  <c r="Q31" i="77" s="1"/>
  <c r="S31" i="77" s="1"/>
  <c r="P31" i="78" s="1"/>
  <c r="Q31" i="78" s="1"/>
  <c r="S31" i="78" s="1"/>
  <c r="Q32" i="72"/>
  <c r="S32" i="72" s="1"/>
  <c r="P32" i="73" s="1"/>
  <c r="Q33" i="72"/>
  <c r="S33" i="72" s="1"/>
  <c r="P33" i="73" s="1"/>
  <c r="Q33" i="73" s="1"/>
  <c r="S33" i="73" s="1"/>
  <c r="P33" i="74" s="1"/>
  <c r="Q33" i="74" s="1"/>
  <c r="S33" i="74" s="1"/>
  <c r="Q33" i="75" s="1"/>
  <c r="S33" i="75" s="1"/>
  <c r="P33" i="76" s="1"/>
  <c r="Q33" i="76" s="1"/>
  <c r="S33" i="76" s="1"/>
  <c r="P33" i="77" s="1"/>
  <c r="Q33" i="77" s="1"/>
  <c r="S33" i="77" s="1"/>
  <c r="P33" i="78" s="1"/>
  <c r="Q33" i="78" s="1"/>
  <c r="S33" i="78" s="1"/>
  <c r="Q34" i="72"/>
  <c r="S34" i="72" s="1"/>
  <c r="P34" i="73" s="1"/>
  <c r="Q34" i="73" s="1"/>
  <c r="S34" i="73" s="1"/>
  <c r="P34" i="74" s="1"/>
  <c r="Q34" i="74" s="1"/>
  <c r="S34" i="74" s="1"/>
  <c r="P34" i="75" s="1"/>
  <c r="Q34" i="75" s="1"/>
  <c r="S34" i="75" s="1"/>
  <c r="P34" i="76" s="1"/>
  <c r="Q34" i="76" s="1"/>
  <c r="S34" i="76" s="1"/>
  <c r="P34" i="77" s="1"/>
  <c r="Q34" i="77" s="1"/>
  <c r="S34" i="77" s="1"/>
  <c r="P34" i="78" s="1"/>
  <c r="Q34" i="78" s="1"/>
  <c r="S34" i="78" s="1"/>
  <c r="Q35" i="72"/>
  <c r="S35" i="72" s="1"/>
  <c r="P35" i="73" s="1"/>
  <c r="Q35" i="73" s="1"/>
  <c r="S35" i="73" s="1"/>
  <c r="P35" i="74" s="1"/>
  <c r="Q35" i="74" s="1"/>
  <c r="S35" i="74" s="1"/>
  <c r="P35" i="75" s="1"/>
  <c r="Q35" i="75" s="1"/>
  <c r="S35" i="75" s="1"/>
  <c r="P35" i="76" s="1"/>
  <c r="Q35" i="76" s="1"/>
  <c r="S35" i="76" s="1"/>
  <c r="P35" i="77" s="1"/>
  <c r="Q35" i="77" s="1"/>
  <c r="S35" i="77" s="1"/>
  <c r="P35" i="78" s="1"/>
  <c r="Q35" i="78" s="1"/>
  <c r="S35" i="78" s="1"/>
  <c r="Q36" i="72"/>
  <c r="S36" i="72" s="1"/>
  <c r="P36" i="73" s="1"/>
  <c r="Q36" i="73" s="1"/>
  <c r="S36" i="73" s="1"/>
  <c r="P36" i="74" s="1"/>
  <c r="Q36" i="74" s="1"/>
  <c r="S36" i="74" s="1"/>
  <c r="P36" i="75" s="1"/>
  <c r="Q36" i="75" s="1"/>
  <c r="S36" i="75" s="1"/>
  <c r="P36" i="76" s="1"/>
  <c r="Q36" i="76" s="1"/>
  <c r="S36" i="76" s="1"/>
  <c r="P36" i="77" s="1"/>
  <c r="S36" i="77" s="1"/>
  <c r="P36" i="78" s="1"/>
  <c r="Q36" i="78" s="1"/>
  <c r="S36" i="78" s="1"/>
  <c r="Q21" i="72"/>
  <c r="Q22" i="72"/>
  <c r="S22" i="72" s="1"/>
  <c r="P22" i="73" s="1"/>
  <c r="Q22" i="73" s="1"/>
  <c r="S22" i="73" s="1"/>
  <c r="P22" i="74" s="1"/>
  <c r="Q22" i="74" s="1"/>
  <c r="S22" i="74" s="1"/>
  <c r="P22" i="75" s="1"/>
  <c r="Q22" i="75" s="1"/>
  <c r="S22" i="75" s="1"/>
  <c r="Q22" i="76" s="1"/>
  <c r="S22" i="76" s="1"/>
  <c r="P22" i="77" s="1"/>
  <c r="Q22" i="77" s="1"/>
  <c r="S22" i="77" s="1"/>
  <c r="P22" i="78" s="1"/>
  <c r="Q22" i="78" s="1"/>
  <c r="S22" i="78" s="1"/>
  <c r="Q23" i="72"/>
  <c r="S23" i="72" s="1"/>
  <c r="P23" i="73" s="1"/>
  <c r="Q23" i="73" s="1"/>
  <c r="S23" i="73" s="1"/>
  <c r="P23" i="74" s="1"/>
  <c r="Q23" i="74" s="1"/>
  <c r="S23" i="74" s="1"/>
  <c r="P23" i="75" s="1"/>
  <c r="Q23" i="75" s="1"/>
  <c r="S23" i="75" s="1"/>
  <c r="P23" i="76" s="1"/>
  <c r="Q23" i="76" s="1"/>
  <c r="S23" i="76" s="1"/>
  <c r="P23" i="77" s="1"/>
  <c r="Q23" i="77" s="1"/>
  <c r="S23" i="77" s="1"/>
  <c r="P23" i="78" s="1"/>
  <c r="Q23" i="78" s="1"/>
  <c r="S23" i="78" s="1"/>
  <c r="Q24" i="72"/>
  <c r="S24" i="72" s="1"/>
  <c r="P24" i="73" s="1"/>
  <c r="Q24" i="73" s="1"/>
  <c r="S24" i="73" s="1"/>
  <c r="P24" i="74" s="1"/>
  <c r="Q24" i="74" s="1"/>
  <c r="S24" i="74" s="1"/>
  <c r="P24" i="75" s="1"/>
  <c r="Q24" i="75" s="1"/>
  <c r="S24" i="75" s="1"/>
  <c r="P24" i="76" s="1"/>
  <c r="Q24" i="76" s="1"/>
  <c r="S24" i="76" s="1"/>
  <c r="P24" i="77" s="1"/>
  <c r="Q24" i="77" s="1"/>
  <c r="S24" i="77" s="1"/>
  <c r="P24" i="78" s="1"/>
  <c r="Q24" i="78" s="1"/>
  <c r="S24" i="78" s="1"/>
  <c r="Q25" i="72"/>
  <c r="S25" i="72" s="1"/>
  <c r="P25" i="73" s="1"/>
  <c r="Q25" i="73" s="1"/>
  <c r="S25" i="73" s="1"/>
  <c r="P25" i="74" s="1"/>
  <c r="Q25" i="74" s="1"/>
  <c r="S25" i="74" s="1"/>
  <c r="P25" i="75" s="1"/>
  <c r="Q25" i="75" s="1"/>
  <c r="S25" i="75" s="1"/>
  <c r="P25" i="76" s="1"/>
  <c r="Q25" i="76" s="1"/>
  <c r="S25" i="76" s="1"/>
  <c r="P25" i="77" s="1"/>
  <c r="Q25" i="77" s="1"/>
  <c r="S25" i="77" s="1"/>
  <c r="P25" i="78" s="1"/>
  <c r="Q25" i="78" s="1"/>
  <c r="S25" i="78" s="1"/>
  <c r="Q26" i="72"/>
  <c r="S26" i="72" s="1"/>
  <c r="P26" i="73" s="1"/>
  <c r="Q26" i="73" s="1"/>
  <c r="S26" i="73" s="1"/>
  <c r="P26" i="74" s="1"/>
  <c r="Q26" i="74" s="1"/>
  <c r="S26" i="74" s="1"/>
  <c r="P26" i="75" s="1"/>
  <c r="Q26" i="75" s="1"/>
  <c r="S26" i="75" s="1"/>
  <c r="P26" i="76" s="1"/>
  <c r="Q26" i="76" s="1"/>
  <c r="S26" i="76" s="1"/>
  <c r="P26" i="77" s="1"/>
  <c r="Q26" i="77" s="1"/>
  <c r="S26" i="77" s="1"/>
  <c r="P26" i="78" s="1"/>
  <c r="Q26" i="78" s="1"/>
  <c r="S26" i="78" s="1"/>
  <c r="Q27" i="72"/>
  <c r="S27" i="72" s="1"/>
  <c r="P27" i="73" s="1"/>
  <c r="Q27" i="73" s="1"/>
  <c r="S27" i="73" s="1"/>
  <c r="P27" i="74" s="1"/>
  <c r="Q27" i="74" s="1"/>
  <c r="S27" i="74" s="1"/>
  <c r="P27" i="75" s="1"/>
  <c r="Q27" i="75" s="1"/>
  <c r="S27" i="75" s="1"/>
  <c r="P27" i="76" s="1"/>
  <c r="Q27" i="76" s="1"/>
  <c r="S27" i="76" s="1"/>
  <c r="P27" i="77" s="1"/>
  <c r="Q27" i="77" s="1"/>
  <c r="S27" i="77" s="1"/>
  <c r="P27" i="78" s="1"/>
  <c r="Q27" i="78" s="1"/>
  <c r="S27" i="78" s="1"/>
  <c r="Q28" i="72"/>
  <c r="S28" i="72" s="1"/>
  <c r="P28" i="73" s="1"/>
  <c r="Q28" i="73" s="1"/>
  <c r="S28" i="73" s="1"/>
  <c r="P28" i="74" s="1"/>
  <c r="Q28" i="74" s="1"/>
  <c r="S28" i="74" s="1"/>
  <c r="P28" i="75" s="1"/>
  <c r="Q28" i="75" s="1"/>
  <c r="S28" i="75" s="1"/>
  <c r="P28" i="76" s="1"/>
  <c r="Q28" i="76" s="1"/>
  <c r="S28" i="76" s="1"/>
  <c r="P28" i="77" s="1"/>
  <c r="Q28" i="77" s="1"/>
  <c r="S28" i="77" s="1"/>
  <c r="P28" i="78" s="1"/>
  <c r="Q28" i="78" s="1"/>
  <c r="S28" i="78" s="1"/>
  <c r="Q6" i="72"/>
  <c r="S6" i="72" s="1"/>
  <c r="P6" i="73" s="1"/>
  <c r="Q6" i="73" s="1"/>
  <c r="S6" i="73" s="1"/>
  <c r="P6" i="74" s="1"/>
  <c r="Q6" i="74" s="1"/>
  <c r="S6" i="74" s="1"/>
  <c r="P6" i="75" s="1"/>
  <c r="Q6" i="75" s="1"/>
  <c r="S6" i="75" s="1"/>
  <c r="P6" i="76" s="1"/>
  <c r="Q6" i="76" s="1"/>
  <c r="P6" i="77" s="1"/>
  <c r="Q6" i="77" s="1"/>
  <c r="S6" i="77" s="1"/>
  <c r="P6" i="78" s="1"/>
  <c r="Q7" i="72"/>
  <c r="S7" i="72" s="1"/>
  <c r="P7" i="73" s="1"/>
  <c r="Q7" i="73" s="1"/>
  <c r="S7" i="73" s="1"/>
  <c r="P7" i="74" s="1"/>
  <c r="Q7" i="74" s="1"/>
  <c r="S7" i="74" s="1"/>
  <c r="P7" i="75" s="1"/>
  <c r="Q7" i="75" s="1"/>
  <c r="S7" i="75" s="1"/>
  <c r="P7" i="76" s="1"/>
  <c r="Q7" i="76" s="1"/>
  <c r="S7" i="76" s="1"/>
  <c r="P7" i="77" s="1"/>
  <c r="Q7" i="77" s="1"/>
  <c r="S7" i="77" s="1"/>
  <c r="P7" i="78" s="1"/>
  <c r="Q7" i="78" s="1"/>
  <c r="S7" i="78" s="1"/>
  <c r="Q8" i="72"/>
  <c r="S8" i="72" s="1"/>
  <c r="P8" i="73" s="1"/>
  <c r="Q8" i="73" s="1"/>
  <c r="S8" i="73" s="1"/>
  <c r="P8" i="74" s="1"/>
  <c r="Q8" i="74" s="1"/>
  <c r="S8" i="74" s="1"/>
  <c r="P8" i="75" s="1"/>
  <c r="Q8" i="75" s="1"/>
  <c r="S8" i="75" s="1"/>
  <c r="Q8" i="76" s="1"/>
  <c r="S8" i="76" s="1"/>
  <c r="P8" i="77" s="1"/>
  <c r="Q8" i="77" s="1"/>
  <c r="S8" i="77" s="1"/>
  <c r="P8" i="78" s="1"/>
  <c r="Q8" i="78" s="1"/>
  <c r="S8" i="78" s="1"/>
  <c r="Q9" i="72"/>
  <c r="S9" i="72" s="1"/>
  <c r="P9" i="73" s="1"/>
  <c r="Q9" i="73" s="1"/>
  <c r="S9" i="73" s="1"/>
  <c r="P9" i="74" s="1"/>
  <c r="Q9" i="74" s="1"/>
  <c r="S9" i="74" s="1"/>
  <c r="P9" i="75" s="1"/>
  <c r="Q9" i="75" s="1"/>
  <c r="S9" i="75" s="1"/>
  <c r="P9" i="76" s="1"/>
  <c r="Q9" i="76" s="1"/>
  <c r="Q9" i="77" s="1"/>
  <c r="S9" i="77" s="1"/>
  <c r="P9" i="78" s="1"/>
  <c r="Q9" i="78" s="1"/>
  <c r="S9" i="78" s="1"/>
  <c r="Q10" i="72"/>
  <c r="S10" i="72" s="1"/>
  <c r="P10" i="73" s="1"/>
  <c r="Q10" i="73" s="1"/>
  <c r="S10" i="73" s="1"/>
  <c r="P10" i="74" s="1"/>
  <c r="Q10" i="74" s="1"/>
  <c r="S10" i="74" s="1"/>
  <c r="P10" i="75" s="1"/>
  <c r="Q10" i="75" s="1"/>
  <c r="S10" i="75" s="1"/>
  <c r="P10" i="76" s="1"/>
  <c r="Q10" i="76" s="1"/>
  <c r="P10" i="77" s="1"/>
  <c r="Q10" i="77" s="1"/>
  <c r="S10" i="77" s="1"/>
  <c r="P10" i="78" s="1"/>
  <c r="Q10" i="78" s="1"/>
  <c r="S10" i="78" s="1"/>
  <c r="Q11" i="72"/>
  <c r="S11" i="72" s="1"/>
  <c r="P11" i="73" s="1"/>
  <c r="Q11" i="73" s="1"/>
  <c r="S11" i="73" s="1"/>
  <c r="P11" i="74" s="1"/>
  <c r="Q11" i="74" s="1"/>
  <c r="S11" i="74" s="1"/>
  <c r="P11" i="75" s="1"/>
  <c r="Q11" i="75" s="1"/>
  <c r="S11" i="75" s="1"/>
  <c r="P11" i="76" s="1"/>
  <c r="Q11" i="76" s="1"/>
  <c r="S11" i="76" s="1"/>
  <c r="P11" i="77" s="1"/>
  <c r="Q11" i="77" s="1"/>
  <c r="S11" i="77" s="1"/>
  <c r="P11" i="78" s="1"/>
  <c r="Q11" i="78" s="1"/>
  <c r="S11" i="78" s="1"/>
  <c r="Q12" i="72"/>
  <c r="S12" i="72" s="1"/>
  <c r="P12" i="73" s="1"/>
  <c r="Q12" i="73" s="1"/>
  <c r="S12" i="73" s="1"/>
  <c r="P12" i="74" s="1"/>
  <c r="Q12" i="74" s="1"/>
  <c r="S12" i="74" s="1"/>
  <c r="P12" i="75" s="1"/>
  <c r="Q12" i="75" s="1"/>
  <c r="S12" i="75" s="1"/>
  <c r="P12" i="76" s="1"/>
  <c r="Q12" i="76" s="1"/>
  <c r="S12" i="76" s="1"/>
  <c r="P12" i="77" s="1"/>
  <c r="Q12" i="77" s="1"/>
  <c r="S12" i="77" s="1"/>
  <c r="P12" i="78" s="1"/>
  <c r="Q12" i="78" s="1"/>
  <c r="S12" i="78" s="1"/>
  <c r="Q13" i="72"/>
  <c r="S13" i="72" s="1"/>
  <c r="P13" i="73" s="1"/>
  <c r="Q13" i="73" s="1"/>
  <c r="S13" i="73" s="1"/>
  <c r="P13" i="74" s="1"/>
  <c r="Q13" i="74" s="1"/>
  <c r="S13" i="74" s="1"/>
  <c r="P13" i="75" s="1"/>
  <c r="Q13" i="75" s="1"/>
  <c r="S13" i="75" s="1"/>
  <c r="P13" i="76" s="1"/>
  <c r="Q13" i="76" s="1"/>
  <c r="S13" i="76" s="1"/>
  <c r="P13" i="77" s="1"/>
  <c r="Q13" i="77" s="1"/>
  <c r="S13" i="77" s="1"/>
  <c r="P13" i="78" s="1"/>
  <c r="Q13" i="78" s="1"/>
  <c r="S13" i="78" s="1"/>
  <c r="Q14" i="72"/>
  <c r="S14" i="72" s="1"/>
  <c r="P14" i="73" s="1"/>
  <c r="Q14" i="73" s="1"/>
  <c r="S14" i="73" s="1"/>
  <c r="P14" i="74" s="1"/>
  <c r="Q14" i="74" s="1"/>
  <c r="S14" i="74" s="1"/>
  <c r="P14" i="75" s="1"/>
  <c r="Q14" i="75" s="1"/>
  <c r="S14" i="75" s="1"/>
  <c r="P14" i="76" s="1"/>
  <c r="Q14" i="76" s="1"/>
  <c r="S14" i="76" s="1"/>
  <c r="P14" i="77" s="1"/>
  <c r="Q14" i="77" s="1"/>
  <c r="S14" i="77" s="1"/>
  <c r="P14" i="78" s="1"/>
  <c r="Q14" i="78" s="1"/>
  <c r="S14" i="78" s="1"/>
  <c r="Q15" i="72"/>
  <c r="S15" i="72" s="1"/>
  <c r="P15" i="73" s="1"/>
  <c r="Q15" i="73" s="1"/>
  <c r="S15" i="73" s="1"/>
  <c r="P15" i="74" s="1"/>
  <c r="Q15" i="74" s="1"/>
  <c r="S15" i="74" s="1"/>
  <c r="P15" i="75" s="1"/>
  <c r="Q15" i="75" s="1"/>
  <c r="S15" i="75" s="1"/>
  <c r="P15" i="76" s="1"/>
  <c r="Q15" i="76" s="1"/>
  <c r="S15" i="76" s="1"/>
  <c r="P15" i="77" s="1"/>
  <c r="Q15" i="77" s="1"/>
  <c r="S15" i="77" s="1"/>
  <c r="P15" i="78" s="1"/>
  <c r="Q15" i="78" s="1"/>
  <c r="S15" i="78" s="1"/>
  <c r="Q16" i="72"/>
  <c r="S16" i="72" s="1"/>
  <c r="P16" i="73" s="1"/>
  <c r="Q16" i="73" s="1"/>
  <c r="S16" i="73" s="1"/>
  <c r="P16" i="74" s="1"/>
  <c r="Q16" i="74" s="1"/>
  <c r="S16" i="74" s="1"/>
  <c r="P16" i="75" s="1"/>
  <c r="Q16" i="75" s="1"/>
  <c r="S16" i="75" s="1"/>
  <c r="P16" i="76" s="1"/>
  <c r="Q16" i="76" s="1"/>
  <c r="S16" i="76" s="1"/>
  <c r="P16" i="77" s="1"/>
  <c r="Q16" i="77" s="1"/>
  <c r="S16" i="77" s="1"/>
  <c r="P16" i="78" s="1"/>
  <c r="Q16" i="78" s="1"/>
  <c r="S16" i="78" s="1"/>
  <c r="Q17" i="72"/>
  <c r="S17" i="72" s="1"/>
  <c r="P17" i="73" s="1"/>
  <c r="Q17" i="73" s="1"/>
  <c r="S17" i="73" s="1"/>
  <c r="P17" i="74" s="1"/>
  <c r="Q17" i="74" s="1"/>
  <c r="S17" i="74" s="1"/>
  <c r="P17" i="75" s="1"/>
  <c r="Q17" i="75" s="1"/>
  <c r="S17" i="75" s="1"/>
  <c r="P17" i="76" s="1"/>
  <c r="Q17" i="76" s="1"/>
  <c r="S17" i="76" s="1"/>
  <c r="P17" i="77" s="1"/>
  <c r="Q17" i="77" s="1"/>
  <c r="S17" i="77" s="1"/>
  <c r="P17" i="78" s="1"/>
  <c r="Q17" i="78" s="1"/>
  <c r="S17" i="78" s="1"/>
  <c r="Q18" i="72"/>
  <c r="S18" i="72" s="1"/>
  <c r="P18" i="73" s="1"/>
  <c r="Q18" i="73" s="1"/>
  <c r="S18" i="73" s="1"/>
  <c r="P18" i="74" s="1"/>
  <c r="Q18" i="74" s="1"/>
  <c r="S18" i="74" s="1"/>
  <c r="P18" i="75" s="1"/>
  <c r="Q18" i="75" s="1"/>
  <c r="S18" i="75" s="1"/>
  <c r="P18" i="76" s="1"/>
  <c r="Q18" i="76" s="1"/>
  <c r="S18" i="76" s="1"/>
  <c r="P18" i="77" s="1"/>
  <c r="Q18" i="77" s="1"/>
  <c r="S18" i="77" s="1"/>
  <c r="P18" i="78" s="1"/>
  <c r="Q18" i="78" s="1"/>
  <c r="S18" i="78" s="1"/>
  <c r="Q19" i="72"/>
  <c r="S19" i="72" s="1"/>
  <c r="P19" i="73" s="1"/>
  <c r="Q19" i="73" s="1"/>
  <c r="S19" i="73" s="1"/>
  <c r="P19" i="74" s="1"/>
  <c r="Q19" i="74" s="1"/>
  <c r="S19" i="74" s="1"/>
  <c r="P19" i="75" s="1"/>
  <c r="Q19" i="75" s="1"/>
  <c r="S19" i="75" s="1"/>
  <c r="Q19" i="76" s="1"/>
  <c r="S19" i="76" s="1"/>
  <c r="P19" i="77" s="1"/>
  <c r="Q19" i="77" s="1"/>
  <c r="S19" i="77" s="1"/>
  <c r="P19" i="78" s="1"/>
  <c r="Q19" i="78" s="1"/>
  <c r="S19" i="78" s="1"/>
  <c r="Q20" i="72"/>
  <c r="S20" i="72" s="1"/>
  <c r="P20" i="73" s="1"/>
  <c r="Q20" i="73" s="1"/>
  <c r="S20" i="73" s="1"/>
  <c r="P20" i="74" s="1"/>
  <c r="Q20" i="74" s="1"/>
  <c r="S20" i="74" s="1"/>
  <c r="P20" i="75" s="1"/>
  <c r="Q20" i="75" s="1"/>
  <c r="S20" i="75" s="1"/>
  <c r="P20" i="76" s="1"/>
  <c r="Q20" i="76" s="1"/>
  <c r="S20" i="76" s="1"/>
  <c r="P20" i="77" s="1"/>
  <c r="Q20" i="77" s="1"/>
  <c r="S20" i="77" s="1"/>
  <c r="P20" i="78" s="1"/>
  <c r="Q20" i="78" s="1"/>
  <c r="S20" i="78" s="1"/>
  <c r="N60" i="72"/>
  <c r="Q51" i="72"/>
  <c r="M51" i="72"/>
  <c r="Q5" i="72"/>
  <c r="S5" i="72" s="1"/>
  <c r="P5" i="73" s="1"/>
  <c r="Q5" i="73" s="1"/>
  <c r="S5" i="73" s="1"/>
  <c r="P5" i="74" s="1"/>
  <c r="Q5" i="74" s="1"/>
  <c r="S5" i="74" s="1"/>
  <c r="P5" i="75" s="1"/>
  <c r="Q6" i="78" l="1"/>
  <c r="Q5" i="75"/>
  <c r="Q32" i="73"/>
  <c r="P44" i="73"/>
  <c r="N52" i="72"/>
  <c r="R52" i="72" s="1"/>
  <c r="Q60" i="72" s="1"/>
  <c r="S44" i="72"/>
  <c r="Q44" i="72"/>
  <c r="R60" i="72"/>
  <c r="G29" i="72"/>
  <c r="C33" i="72"/>
  <c r="S6" i="78" l="1"/>
  <c r="S5" i="75"/>
  <c r="R56" i="73"/>
  <c r="R60" i="73" s="1"/>
  <c r="N56" i="73"/>
  <c r="N60" i="73" s="1"/>
  <c r="S32" i="73"/>
  <c r="Q44" i="73"/>
  <c r="M60" i="72"/>
  <c r="S60" i="72"/>
  <c r="Q51" i="73" s="1"/>
  <c r="Q60" i="73" s="1"/>
  <c r="S60" i="73" s="1"/>
  <c r="O60" i="72"/>
  <c r="M51" i="73" s="1"/>
  <c r="M60" i="73" s="1"/>
  <c r="C25" i="72"/>
  <c r="G25" i="72" s="1"/>
  <c r="G28" i="72"/>
  <c r="G33" i="72" s="1"/>
  <c r="F16" i="57"/>
  <c r="C31" i="54"/>
  <c r="C31" i="52"/>
  <c r="O60" i="73" l="1"/>
  <c r="M51" i="74" s="1"/>
  <c r="P5" i="76"/>
  <c r="Q5" i="76" s="1"/>
  <c r="M60" i="74"/>
  <c r="O60" i="74" s="1"/>
  <c r="P32" i="74"/>
  <c r="S44" i="73"/>
  <c r="U48" i="73" s="1"/>
  <c r="Q51" i="74"/>
  <c r="Q60" i="74" s="1"/>
  <c r="S60" i="74" s="1"/>
  <c r="J31" i="72"/>
  <c r="F5" i="71"/>
  <c r="F11" i="71"/>
  <c r="M51" i="75" l="1"/>
  <c r="Q51" i="75"/>
  <c r="S5" i="76"/>
  <c r="P5" i="77" s="1"/>
  <c r="Q5" i="77" s="1"/>
  <c r="S5" i="77" s="1"/>
  <c r="P44" i="74"/>
  <c r="Q32" i="74"/>
  <c r="F10" i="71"/>
  <c r="M60" i="75" l="1"/>
  <c r="O60" i="75" s="1"/>
  <c r="Q60" i="75"/>
  <c r="S60" i="75" s="1"/>
  <c r="Q51" i="76" s="1"/>
  <c r="S32" i="74"/>
  <c r="Q44" i="74"/>
  <c r="F13" i="71"/>
  <c r="T78" i="75" l="1"/>
  <c r="M51" i="76"/>
  <c r="T66" i="75"/>
  <c r="U56" i="75"/>
  <c r="S44" i="74"/>
  <c r="P32" i="75"/>
  <c r="F12" i="71"/>
  <c r="Q32" i="75" l="1"/>
  <c r="P44" i="75"/>
  <c r="C30" i="71"/>
  <c r="G30" i="71" s="1"/>
  <c r="C29" i="71"/>
  <c r="B24" i="71"/>
  <c r="C18" i="71"/>
  <c r="F19" i="71"/>
  <c r="F24" i="71" s="1"/>
  <c r="C34" i="71" l="1"/>
  <c r="S32" i="75"/>
  <c r="Q44" i="75"/>
  <c r="C26" i="71"/>
  <c r="G26" i="71" s="1"/>
  <c r="G29" i="71"/>
  <c r="G34" i="71" s="1"/>
  <c r="F13" i="70"/>
  <c r="P32" i="76" l="1"/>
  <c r="Q32" i="76" s="1"/>
  <c r="S44" i="75"/>
  <c r="F10" i="70"/>
  <c r="P44" i="76" l="1"/>
  <c r="P44" i="77"/>
  <c r="Q44" i="76"/>
  <c r="C30" i="70"/>
  <c r="G30" i="70" s="1"/>
  <c r="C29" i="70"/>
  <c r="G29" i="70" s="1"/>
  <c r="S44" i="76" l="1"/>
  <c r="P32" i="77"/>
  <c r="Q32" i="77" s="1"/>
  <c r="C18" i="70"/>
  <c r="G34" i="70"/>
  <c r="C34" i="70"/>
  <c r="D19" i="70"/>
  <c r="B24" i="70" s="1"/>
  <c r="F19" i="70"/>
  <c r="F24" i="70" s="1"/>
  <c r="S32" i="77" l="1"/>
  <c r="Q44" i="77"/>
  <c r="C26" i="70"/>
  <c r="G26" i="70" s="1"/>
  <c r="F12" i="69"/>
  <c r="S44" i="77" l="1"/>
  <c r="P44" i="78" s="1"/>
  <c r="Q44" i="78" s="1"/>
  <c r="S44" i="78" s="1"/>
  <c r="P32" i="78"/>
  <c r="J31" i="70"/>
  <c r="J32" i="70" s="1"/>
  <c r="F13" i="69"/>
  <c r="Q32" i="78" l="1"/>
  <c r="P45" i="78"/>
  <c r="C18" i="69"/>
  <c r="G29" i="69"/>
  <c r="G34" i="69" s="1"/>
  <c r="C29" i="69"/>
  <c r="C34" i="69" s="1"/>
  <c r="D19" i="69"/>
  <c r="B24" i="69" s="1"/>
  <c r="F19" i="69"/>
  <c r="F24" i="69" s="1"/>
  <c r="S32" i="78" l="1"/>
  <c r="S45" i="78" s="1"/>
  <c r="Q45" i="78"/>
  <c r="C26" i="69"/>
  <c r="G26" i="69" s="1"/>
  <c r="F13" i="68" l="1"/>
  <c r="F5" i="68" l="1"/>
  <c r="F10" i="68" l="1"/>
  <c r="F12" i="68" l="1"/>
  <c r="F17" i="68" l="1"/>
  <c r="C18" i="68" l="1"/>
  <c r="G29" i="68"/>
  <c r="G34" i="68" s="1"/>
  <c r="C29" i="68"/>
  <c r="C34" i="68" s="1"/>
  <c r="F19" i="68"/>
  <c r="F24" i="68" s="1"/>
  <c r="D19" i="68"/>
  <c r="B24" i="68" s="1"/>
  <c r="C26" i="68" s="1"/>
  <c r="G26" i="68" s="1"/>
  <c r="F13" i="67" l="1"/>
  <c r="F5" i="67" l="1"/>
  <c r="F11" i="67" l="1"/>
  <c r="F12" i="67" l="1"/>
  <c r="F17" i="67" l="1"/>
  <c r="F10" i="67" l="1"/>
  <c r="G29" i="67" l="1"/>
  <c r="G34" i="67" s="1"/>
  <c r="C29" i="67"/>
  <c r="C34" i="67" s="1"/>
  <c r="C20" i="67"/>
  <c r="D19" i="67"/>
  <c r="B24" i="67" s="1"/>
  <c r="C18" i="67"/>
  <c r="F19" i="67"/>
  <c r="F24" i="67" s="1"/>
  <c r="C26" i="67" l="1"/>
  <c r="G26" i="67" s="1"/>
  <c r="F13" i="64"/>
  <c r="F13" i="63"/>
  <c r="F13" i="62"/>
  <c r="F13" i="60"/>
  <c r="F13" i="59"/>
  <c r="F16" i="65" l="1"/>
  <c r="M30" i="53"/>
  <c r="F17" i="66" l="1"/>
  <c r="F10" i="66" l="1"/>
  <c r="C18" i="66" l="1"/>
  <c r="G29" i="66"/>
  <c r="G34" i="66" s="1"/>
  <c r="C29" i="66"/>
  <c r="C34" i="66" s="1"/>
  <c r="C20" i="66"/>
  <c r="D19" i="66"/>
  <c r="B24" i="66" s="1"/>
  <c r="F19" i="66"/>
  <c r="F24" i="66" s="1"/>
  <c r="C26" i="66" l="1"/>
  <c r="G26" i="66" s="1"/>
  <c r="J34" i="47"/>
  <c r="J31" i="58" l="1"/>
  <c r="I18" i="52"/>
  <c r="L28" i="65"/>
  <c r="F13" i="65" l="1"/>
  <c r="F17" i="65" l="1"/>
  <c r="F10" i="65" l="1"/>
  <c r="F12" i="65" l="1"/>
  <c r="G29" i="65" l="1"/>
  <c r="C29" i="65"/>
  <c r="C18" i="65" l="1"/>
  <c r="G34" i="65"/>
  <c r="C34" i="65"/>
  <c r="C20" i="65"/>
  <c r="D19" i="65"/>
  <c r="F19" i="65"/>
  <c r="F24" i="65" s="1"/>
  <c r="B24" i="65" l="1"/>
  <c r="C26" i="65" s="1"/>
  <c r="G26" i="65" s="1"/>
  <c r="L22" i="65" l="1"/>
  <c r="L23" i="65" s="1"/>
  <c r="L24" i="65" s="1"/>
  <c r="F5" i="64"/>
  <c r="F11" i="64"/>
  <c r="F12" i="64" l="1"/>
  <c r="J32" i="61" l="1"/>
  <c r="F17" i="64" l="1"/>
  <c r="J31" i="63" l="1"/>
  <c r="J33" i="63" s="1"/>
  <c r="J35" i="63" s="1"/>
  <c r="C18" i="64" l="1"/>
  <c r="C20" i="64"/>
  <c r="G29" i="64"/>
  <c r="G34" i="64" s="1"/>
  <c r="C29" i="64"/>
  <c r="C34" i="64" s="1"/>
  <c r="D19" i="64"/>
  <c r="B24" i="64" s="1"/>
  <c r="F19" i="64"/>
  <c r="F24" i="64" s="1"/>
  <c r="C26" i="64" l="1"/>
  <c r="G26" i="64" s="1"/>
  <c r="I32" i="64" l="1"/>
  <c r="I33" i="64" s="1"/>
  <c r="F5" i="63"/>
  <c r="F11" i="63"/>
  <c r="F12" i="63" l="1"/>
  <c r="F10" i="63" l="1"/>
  <c r="G29" i="63" l="1"/>
  <c r="G34" i="63" s="1"/>
  <c r="C29" i="63"/>
  <c r="C34" i="63" s="1"/>
  <c r="F19" i="63"/>
  <c r="F24" i="63" s="1"/>
  <c r="D19" i="63"/>
  <c r="B24" i="63" s="1"/>
  <c r="C26" i="63" l="1"/>
  <c r="G26" i="63" s="1"/>
  <c r="F13" i="61" l="1"/>
  <c r="F11" i="62" l="1"/>
  <c r="F12" i="62" l="1"/>
  <c r="F17" i="62" l="1"/>
  <c r="G29" i="62" l="1"/>
  <c r="G34" i="62" s="1"/>
  <c r="C29" i="62"/>
  <c r="C34" i="62" s="1"/>
  <c r="D19" i="62"/>
  <c r="B24" i="62" s="1"/>
  <c r="C18" i="62"/>
  <c r="C18" i="63" s="1"/>
  <c r="F19" i="62"/>
  <c r="F24" i="62" s="1"/>
  <c r="C26" i="62" l="1"/>
  <c r="G26" i="62" s="1"/>
  <c r="F5" i="61" l="1"/>
  <c r="C18" i="61" l="1"/>
  <c r="G29" i="61"/>
  <c r="G34" i="61" s="1"/>
  <c r="C29" i="61"/>
  <c r="C34" i="61" s="1"/>
  <c r="D19" i="61"/>
  <c r="B24" i="61" s="1"/>
  <c r="F19" i="61"/>
  <c r="F24" i="61" s="1"/>
  <c r="C26" i="61" l="1"/>
  <c r="G26" i="61" s="1"/>
  <c r="K26" i="59" l="1"/>
  <c r="C29" i="60" l="1"/>
  <c r="G29" i="60"/>
  <c r="C18" i="60" l="1"/>
  <c r="G34" i="60" l="1"/>
  <c r="C34" i="60"/>
  <c r="D19" i="60"/>
  <c r="B24" i="60" s="1"/>
  <c r="F19" i="60"/>
  <c r="F24" i="60" l="1"/>
  <c r="C26" i="60"/>
  <c r="G26" i="60" s="1"/>
  <c r="K28" i="60" l="1"/>
  <c r="K29" i="60" s="1"/>
  <c r="K30" i="60" s="1"/>
  <c r="J32" i="58" l="1"/>
  <c r="C29" i="59" l="1"/>
  <c r="G29" i="59"/>
  <c r="G34" i="59" s="1"/>
  <c r="C34" i="59"/>
  <c r="F19" i="59"/>
  <c r="F24" i="59" s="1"/>
  <c r="D19" i="59"/>
  <c r="B24" i="59" s="1"/>
  <c r="C18" i="59"/>
  <c r="C26" i="59" l="1"/>
  <c r="G26" i="59" s="1"/>
  <c r="J30" i="59" l="1"/>
  <c r="J31" i="59" s="1"/>
  <c r="J32" i="59" s="1"/>
  <c r="E40" i="56"/>
  <c r="G29" i="58"/>
  <c r="C29" i="58"/>
  <c r="C30" i="57"/>
  <c r="C18" i="58" l="1"/>
  <c r="F19" i="58"/>
  <c r="F24" i="58" s="1"/>
  <c r="D19" i="58"/>
  <c r="B24" i="58" s="1"/>
  <c r="C34" i="58" l="1"/>
  <c r="G34" i="58"/>
  <c r="C26" i="58"/>
  <c r="G26" i="58" s="1"/>
  <c r="I18" i="58" l="1"/>
  <c r="I19" i="58" s="1"/>
  <c r="I20" i="58" s="1"/>
  <c r="C34" i="57"/>
  <c r="F16" i="46"/>
  <c r="F16" i="42"/>
  <c r="C32" i="46" l="1"/>
  <c r="C34" i="47"/>
  <c r="C35" i="47" s="1"/>
  <c r="G30" i="57"/>
  <c r="C32" i="44"/>
  <c r="C18" i="57" l="1"/>
  <c r="F19" i="57" l="1"/>
  <c r="F24" i="57" s="1"/>
  <c r="D19" i="57"/>
  <c r="B24" i="57" s="1"/>
  <c r="C26" i="57" s="1"/>
  <c r="F19" i="56"/>
  <c r="G26" i="57" l="1"/>
  <c r="G34" i="57"/>
  <c r="C31" i="56"/>
  <c r="C34" i="56" s="1"/>
  <c r="C18" i="56" l="1"/>
  <c r="D19" i="56"/>
  <c r="B24" i="56" s="1"/>
  <c r="F24" i="56" l="1"/>
  <c r="C26" i="56"/>
  <c r="G26" i="56" s="1"/>
  <c r="G31" i="56"/>
  <c r="G34" i="56" s="1"/>
  <c r="C18" i="55" l="1"/>
  <c r="C31" i="55"/>
  <c r="C34" i="55" s="1"/>
  <c r="F19" i="55"/>
  <c r="F24" i="55" s="1"/>
  <c r="D19" i="55"/>
  <c r="B24" i="55" s="1"/>
  <c r="C26" i="55" l="1"/>
  <c r="G26" i="55" s="1"/>
  <c r="G31" i="55"/>
  <c r="G34" i="55" s="1"/>
  <c r="C18" i="54" l="1"/>
  <c r="C34" i="54"/>
  <c r="F19" i="54"/>
  <c r="F24" i="54" s="1"/>
  <c r="D19" i="54"/>
  <c r="B24" i="54" s="1"/>
  <c r="C26" i="54" l="1"/>
  <c r="G26" i="54" s="1"/>
  <c r="G31" i="54"/>
  <c r="G34" i="54" s="1"/>
  <c r="J24" i="53"/>
  <c r="C31" i="53"/>
  <c r="C31" i="43"/>
  <c r="F9" i="52" l="1"/>
  <c r="C34" i="53" l="1"/>
  <c r="F19" i="53"/>
  <c r="F24" i="53" s="1"/>
  <c r="D19" i="53"/>
  <c r="B24" i="53" s="1"/>
  <c r="C18" i="53"/>
  <c r="C26" i="53" l="1"/>
  <c r="G26" i="53" s="1"/>
  <c r="G31" i="53"/>
  <c r="G34" i="53" s="1"/>
  <c r="C31" i="45" l="1"/>
  <c r="C31" i="42" l="1"/>
  <c r="C32" i="42" s="1"/>
  <c r="G31" i="43"/>
  <c r="G31" i="45"/>
  <c r="G34" i="47"/>
  <c r="G35" i="47" s="1"/>
  <c r="C31" i="51"/>
  <c r="G31" i="51" s="1"/>
  <c r="C32" i="50"/>
  <c r="G32" i="50" s="1"/>
  <c r="C32" i="49"/>
  <c r="G32" i="49" s="1"/>
  <c r="C31" i="48"/>
  <c r="G31" i="48" s="1"/>
  <c r="G32" i="46"/>
  <c r="F19" i="46"/>
  <c r="G32" i="44"/>
  <c r="G31" i="52"/>
  <c r="G31" i="42" l="1"/>
  <c r="C30" i="51" l="1"/>
  <c r="C18" i="52" l="1"/>
  <c r="C34" i="52"/>
  <c r="F19" i="52"/>
  <c r="F24" i="52" s="1"/>
  <c r="D19" i="52"/>
  <c r="B24" i="52" s="1"/>
  <c r="E15" i="52"/>
  <c r="G15" i="52" s="1"/>
  <c r="C15" i="53" s="1"/>
  <c r="E15" i="53" s="1"/>
  <c r="G15" i="53" s="1"/>
  <c r="C15" i="54" s="1"/>
  <c r="E15" i="54" s="1"/>
  <c r="G15" i="54" s="1"/>
  <c r="C15" i="55" s="1"/>
  <c r="E15" i="55" s="1"/>
  <c r="G15" i="55" s="1"/>
  <c r="C15" i="56" s="1"/>
  <c r="E15" i="56" s="1"/>
  <c r="G15" i="56" s="1"/>
  <c r="C15" i="57" s="1"/>
  <c r="E15" i="57" s="1"/>
  <c r="G15" i="57" s="1"/>
  <c r="C15" i="59" l="1"/>
  <c r="E15" i="59" s="1"/>
  <c r="G15" i="59" s="1"/>
  <c r="C15" i="60" s="1"/>
  <c r="E15" i="60" s="1"/>
  <c r="G15" i="60" s="1"/>
  <c r="C15" i="61" s="1"/>
  <c r="E15" i="61" s="1"/>
  <c r="G15" i="61" s="1"/>
  <c r="C15" i="62" s="1"/>
  <c r="E15" i="62" s="1"/>
  <c r="G15" i="62" s="1"/>
  <c r="C15" i="63" s="1"/>
  <c r="E15" i="63" s="1"/>
  <c r="G15" i="63" s="1"/>
  <c r="C15" i="64" s="1"/>
  <c r="E15" i="64" s="1"/>
  <c r="G15" i="64" s="1"/>
  <c r="C15" i="65" s="1"/>
  <c r="E15" i="65" s="1"/>
  <c r="G15" i="65" s="1"/>
  <c r="C15" i="66" s="1"/>
  <c r="E15" i="66" s="1"/>
  <c r="G15" i="66" s="1"/>
  <c r="C15" i="67" s="1"/>
  <c r="E15" i="67" s="1"/>
  <c r="G15" i="67" s="1"/>
  <c r="C15" i="68" s="1"/>
  <c r="E15" i="68" s="1"/>
  <c r="G15" i="68" s="1"/>
  <c r="C15" i="69" s="1"/>
  <c r="E15" i="69" s="1"/>
  <c r="G15" i="69" s="1"/>
  <c r="C15" i="58"/>
  <c r="E15" i="58" s="1"/>
  <c r="G15" i="58" s="1"/>
  <c r="C26" i="52"/>
  <c r="G26" i="52" s="1"/>
  <c r="G34" i="52"/>
  <c r="G30" i="51"/>
  <c r="C15" i="72" l="1"/>
  <c r="E15" i="72" s="1"/>
  <c r="G15" i="72" s="1"/>
  <c r="C15" i="71"/>
  <c r="E15" i="71" s="1"/>
  <c r="G15" i="71" s="1"/>
  <c r="C15" i="70"/>
  <c r="E15" i="70" s="1"/>
  <c r="G15" i="70" s="1"/>
  <c r="J31" i="52"/>
  <c r="J32" i="52" s="1"/>
  <c r="J33" i="52" s="1"/>
  <c r="D19" i="51"/>
  <c r="C15" i="74" l="1"/>
  <c r="E15" i="74" s="1"/>
  <c r="G15" i="74" s="1"/>
  <c r="C15" i="75" s="1"/>
  <c r="E15" i="75" s="1"/>
  <c r="G15" i="75" s="1"/>
  <c r="C15" i="76" s="1"/>
  <c r="E15" i="76" s="1"/>
  <c r="G15" i="76" s="1"/>
  <c r="C15" i="77" s="1"/>
  <c r="E15" i="77" s="1"/>
  <c r="G15" i="77" s="1"/>
  <c r="C15" i="78" s="1"/>
  <c r="E15" i="78" s="1"/>
  <c r="G15" i="78" s="1"/>
  <c r="C15" i="73"/>
  <c r="E15" i="73" s="1"/>
  <c r="G15" i="73" s="1"/>
  <c r="C18" i="51"/>
  <c r="G34" i="51"/>
  <c r="C34" i="51"/>
  <c r="F19" i="51"/>
  <c r="F24" i="51" s="1"/>
  <c r="B24" i="51"/>
  <c r="C26" i="51" l="1"/>
  <c r="G26" i="51" s="1"/>
  <c r="J30" i="51" l="1"/>
  <c r="J31" i="51" s="1"/>
  <c r="C35" i="50"/>
  <c r="G35" i="50" l="1"/>
  <c r="F19" i="50"/>
  <c r="F24" i="50" s="1"/>
  <c r="D19" i="50"/>
  <c r="B24" i="50" s="1"/>
  <c r="C26" i="50" s="1"/>
  <c r="G26" i="50" s="1"/>
  <c r="E17" i="50"/>
  <c r="G17" i="50" s="1"/>
  <c r="C17" i="51" s="1"/>
  <c r="E17" i="51" s="1"/>
  <c r="G17" i="51" s="1"/>
  <c r="C17" i="52" s="1"/>
  <c r="E17" i="52" s="1"/>
  <c r="G17" i="52" s="1"/>
  <c r="C17" i="53" s="1"/>
  <c r="E17" i="53" s="1"/>
  <c r="G17" i="53" s="1"/>
  <c r="C17" i="54" s="1"/>
  <c r="E17" i="54" s="1"/>
  <c r="G17" i="54" s="1"/>
  <c r="C17" i="55" s="1"/>
  <c r="E17" i="55" s="1"/>
  <c r="G17" i="55" s="1"/>
  <c r="C17" i="56" s="1"/>
  <c r="E17" i="56" s="1"/>
  <c r="G17" i="56" s="1"/>
  <c r="C17" i="57" s="1"/>
  <c r="E17" i="57" s="1"/>
  <c r="G17" i="57" s="1"/>
  <c r="E16" i="50"/>
  <c r="G16" i="50" s="1"/>
  <c r="C16" i="51" s="1"/>
  <c r="E16" i="51" s="1"/>
  <c r="G16" i="51" s="1"/>
  <c r="C16" i="52" s="1"/>
  <c r="E16" i="52" s="1"/>
  <c r="E15" i="50"/>
  <c r="G15" i="50" s="1"/>
  <c r="C15" i="51" s="1"/>
  <c r="E15" i="51" s="1"/>
  <c r="G15" i="51" s="1"/>
  <c r="E14" i="50"/>
  <c r="G14" i="50" s="1"/>
  <c r="C14" i="51" s="1"/>
  <c r="E14" i="51" s="1"/>
  <c r="G14" i="51" s="1"/>
  <c r="C14" i="52" s="1"/>
  <c r="E14" i="52" s="1"/>
  <c r="G14" i="52" s="1"/>
  <c r="C14" i="53" s="1"/>
  <c r="E14" i="53" s="1"/>
  <c r="G14" i="53" s="1"/>
  <c r="C14" i="54" s="1"/>
  <c r="E14" i="54" s="1"/>
  <c r="G14" i="54" s="1"/>
  <c r="C14" i="55" s="1"/>
  <c r="E14" i="55" s="1"/>
  <c r="G14" i="55" s="1"/>
  <c r="C14" i="56" s="1"/>
  <c r="E14" i="56" s="1"/>
  <c r="G14" i="56" s="1"/>
  <c r="C14" i="57" s="1"/>
  <c r="E14" i="57" s="1"/>
  <c r="G14" i="57" s="1"/>
  <c r="E13" i="50"/>
  <c r="G13" i="50" s="1"/>
  <c r="C13" i="51" s="1"/>
  <c r="E13" i="51" s="1"/>
  <c r="G13" i="51" s="1"/>
  <c r="C13" i="52" s="1"/>
  <c r="E13" i="52" s="1"/>
  <c r="G13" i="52" s="1"/>
  <c r="C13" i="53" s="1"/>
  <c r="E13" i="53" s="1"/>
  <c r="G13" i="53" s="1"/>
  <c r="C13" i="54" s="1"/>
  <c r="E13" i="54" s="1"/>
  <c r="G13" i="54" s="1"/>
  <c r="C13" i="55" s="1"/>
  <c r="E13" i="55" s="1"/>
  <c r="G13" i="55" s="1"/>
  <c r="C13" i="56" s="1"/>
  <c r="E13" i="56" s="1"/>
  <c r="G13" i="56" s="1"/>
  <c r="C13" i="57" s="1"/>
  <c r="E13" i="57" s="1"/>
  <c r="G13" i="57" s="1"/>
  <c r="E12" i="50"/>
  <c r="G12" i="50" s="1"/>
  <c r="C12" i="51" s="1"/>
  <c r="E12" i="51" s="1"/>
  <c r="G12" i="51" s="1"/>
  <c r="C12" i="52" s="1"/>
  <c r="E12" i="52" s="1"/>
  <c r="G12" i="52" s="1"/>
  <c r="C12" i="53" s="1"/>
  <c r="E12" i="53" s="1"/>
  <c r="G12" i="53" s="1"/>
  <c r="C12" i="54" s="1"/>
  <c r="E12" i="54" s="1"/>
  <c r="G12" i="54" s="1"/>
  <c r="C12" i="55" s="1"/>
  <c r="E12" i="55" s="1"/>
  <c r="G12" i="55" s="1"/>
  <c r="C12" i="56" s="1"/>
  <c r="E12" i="56" s="1"/>
  <c r="G12" i="56" s="1"/>
  <c r="C12" i="57" s="1"/>
  <c r="E12" i="57" s="1"/>
  <c r="G12" i="57" s="1"/>
  <c r="E11" i="50"/>
  <c r="G11" i="50" s="1"/>
  <c r="C11" i="51" s="1"/>
  <c r="E11" i="51" s="1"/>
  <c r="G11" i="51" s="1"/>
  <c r="C11" i="52" s="1"/>
  <c r="E11" i="52" s="1"/>
  <c r="G11" i="52" s="1"/>
  <c r="C11" i="53" s="1"/>
  <c r="E11" i="53" s="1"/>
  <c r="G11" i="53" s="1"/>
  <c r="C11" i="54" s="1"/>
  <c r="E11" i="54" s="1"/>
  <c r="G11" i="54" s="1"/>
  <c r="C11" i="55" s="1"/>
  <c r="E11" i="55" s="1"/>
  <c r="G11" i="55" s="1"/>
  <c r="C11" i="56" s="1"/>
  <c r="E11" i="56" s="1"/>
  <c r="G11" i="56" s="1"/>
  <c r="C11" i="57" s="1"/>
  <c r="E11" i="57" s="1"/>
  <c r="G11" i="57" s="1"/>
  <c r="E10" i="50"/>
  <c r="G10" i="50" s="1"/>
  <c r="C10" i="51" s="1"/>
  <c r="E10" i="51" s="1"/>
  <c r="G10" i="51" s="1"/>
  <c r="C10" i="52" s="1"/>
  <c r="E10" i="52" s="1"/>
  <c r="G10" i="52" s="1"/>
  <c r="C10" i="53" s="1"/>
  <c r="E10" i="53" s="1"/>
  <c r="G10" i="53" s="1"/>
  <c r="C10" i="54" s="1"/>
  <c r="E10" i="54" s="1"/>
  <c r="G10" i="54" s="1"/>
  <c r="C10" i="55" s="1"/>
  <c r="E10" i="55" s="1"/>
  <c r="G10" i="55" s="1"/>
  <c r="C10" i="56" s="1"/>
  <c r="E10" i="56" s="1"/>
  <c r="G10" i="56" s="1"/>
  <c r="C10" i="57" s="1"/>
  <c r="E10" i="57" s="1"/>
  <c r="G10" i="57" s="1"/>
  <c r="E9" i="50"/>
  <c r="G9" i="50" s="1"/>
  <c r="C9" i="51" s="1"/>
  <c r="E9" i="51" s="1"/>
  <c r="G9" i="51" s="1"/>
  <c r="C9" i="52" s="1"/>
  <c r="E9" i="52" s="1"/>
  <c r="G9" i="52" s="1"/>
  <c r="C9" i="53" s="1"/>
  <c r="E9" i="53" s="1"/>
  <c r="G9" i="53" s="1"/>
  <c r="C9" i="54" s="1"/>
  <c r="E9" i="54" s="1"/>
  <c r="G9" i="54" s="1"/>
  <c r="C9" i="55" s="1"/>
  <c r="E9" i="55" s="1"/>
  <c r="G9" i="55" s="1"/>
  <c r="C9" i="56" s="1"/>
  <c r="E9" i="56" s="1"/>
  <c r="G9" i="56" s="1"/>
  <c r="C9" i="57" s="1"/>
  <c r="E9" i="57" s="1"/>
  <c r="G9" i="57" s="1"/>
  <c r="E8" i="50"/>
  <c r="G8" i="50" s="1"/>
  <c r="C8" i="51" s="1"/>
  <c r="E8" i="51" s="1"/>
  <c r="G8" i="51" s="1"/>
  <c r="C8" i="52" s="1"/>
  <c r="E8" i="52" s="1"/>
  <c r="G8" i="52" s="1"/>
  <c r="C8" i="53" s="1"/>
  <c r="E8" i="53" s="1"/>
  <c r="G8" i="53" s="1"/>
  <c r="C8" i="54" s="1"/>
  <c r="E8" i="54" s="1"/>
  <c r="G8" i="54" s="1"/>
  <c r="C8" i="55" s="1"/>
  <c r="E8" i="55" s="1"/>
  <c r="G8" i="55" s="1"/>
  <c r="C8" i="56" s="1"/>
  <c r="E8" i="56" s="1"/>
  <c r="G8" i="56" s="1"/>
  <c r="C8" i="57" s="1"/>
  <c r="E8" i="57" s="1"/>
  <c r="G8" i="57" s="1"/>
  <c r="E7" i="50"/>
  <c r="G7" i="50" s="1"/>
  <c r="C7" i="51" s="1"/>
  <c r="E7" i="51" s="1"/>
  <c r="G7" i="51" s="1"/>
  <c r="C7" i="52" s="1"/>
  <c r="E7" i="52" s="1"/>
  <c r="G7" i="52" s="1"/>
  <c r="C7" i="53" s="1"/>
  <c r="E7" i="53" s="1"/>
  <c r="G7" i="53" s="1"/>
  <c r="C7" i="54" s="1"/>
  <c r="E7" i="54" s="1"/>
  <c r="G7" i="54" s="1"/>
  <c r="C7" i="55" s="1"/>
  <c r="E7" i="55" s="1"/>
  <c r="G7" i="55" s="1"/>
  <c r="C7" i="56" s="1"/>
  <c r="E7" i="56" s="1"/>
  <c r="G7" i="56" s="1"/>
  <c r="C7" i="57" s="1"/>
  <c r="E7" i="57" s="1"/>
  <c r="G7" i="57" s="1"/>
  <c r="E6" i="50"/>
  <c r="E5" i="50"/>
  <c r="G5" i="50" s="1"/>
  <c r="C5" i="51" s="1"/>
  <c r="E5" i="51" s="1"/>
  <c r="G5" i="51" s="1"/>
  <c r="C5" i="52" s="1"/>
  <c r="E5" i="52" s="1"/>
  <c r="G5" i="52" s="1"/>
  <c r="C5" i="53" s="1"/>
  <c r="E5" i="53" s="1"/>
  <c r="G5" i="53" s="1"/>
  <c r="C5" i="54" s="1"/>
  <c r="C9" i="59" l="1"/>
  <c r="E9" i="59" s="1"/>
  <c r="G9" i="59" s="1"/>
  <c r="C9" i="60" s="1"/>
  <c r="E9" i="60" s="1"/>
  <c r="G9" i="60" s="1"/>
  <c r="C9" i="61" s="1"/>
  <c r="E9" i="61" s="1"/>
  <c r="G9" i="61" s="1"/>
  <c r="C9" i="62" s="1"/>
  <c r="E9" i="62" s="1"/>
  <c r="G9" i="62" s="1"/>
  <c r="C9" i="63" s="1"/>
  <c r="E9" i="63" s="1"/>
  <c r="G9" i="63" s="1"/>
  <c r="C9" i="64" s="1"/>
  <c r="E9" i="64" s="1"/>
  <c r="G9" i="64" s="1"/>
  <c r="C9" i="65" s="1"/>
  <c r="E9" i="65" s="1"/>
  <c r="G9" i="65" s="1"/>
  <c r="C9" i="66" s="1"/>
  <c r="E9" i="66" s="1"/>
  <c r="G9" i="66" s="1"/>
  <c r="C9" i="67" s="1"/>
  <c r="E9" i="67" s="1"/>
  <c r="G9" i="67" s="1"/>
  <c r="C9" i="68" s="1"/>
  <c r="E9" i="68" s="1"/>
  <c r="G9" i="68" s="1"/>
  <c r="C9" i="69" s="1"/>
  <c r="E9" i="69" s="1"/>
  <c r="G9" i="69" s="1"/>
  <c r="C9" i="58"/>
  <c r="E9" i="58" s="1"/>
  <c r="G9" i="58" s="1"/>
  <c r="C11" i="59"/>
  <c r="E11" i="59" s="1"/>
  <c r="G11" i="59" s="1"/>
  <c r="C11" i="60" s="1"/>
  <c r="E11" i="60" s="1"/>
  <c r="G11" i="60" s="1"/>
  <c r="C11" i="61" s="1"/>
  <c r="E11" i="61" s="1"/>
  <c r="G11" i="61" s="1"/>
  <c r="C11" i="62" s="1"/>
  <c r="E11" i="62" s="1"/>
  <c r="G11" i="62" s="1"/>
  <c r="C11" i="63" s="1"/>
  <c r="E11" i="63" s="1"/>
  <c r="G11" i="63" s="1"/>
  <c r="C11" i="64" s="1"/>
  <c r="E11" i="64" s="1"/>
  <c r="G11" i="64" s="1"/>
  <c r="C11" i="65" s="1"/>
  <c r="E11" i="65" s="1"/>
  <c r="G11" i="65" s="1"/>
  <c r="C11" i="66" s="1"/>
  <c r="E11" i="66" s="1"/>
  <c r="G11" i="66" s="1"/>
  <c r="C11" i="67" s="1"/>
  <c r="E11" i="67" s="1"/>
  <c r="G11" i="67" s="1"/>
  <c r="C11" i="68" s="1"/>
  <c r="E11" i="68" s="1"/>
  <c r="G11" i="68" s="1"/>
  <c r="C11" i="69" s="1"/>
  <c r="E11" i="69" s="1"/>
  <c r="G11" i="69" s="1"/>
  <c r="C11" i="58"/>
  <c r="E11" i="58" s="1"/>
  <c r="G11" i="58" s="1"/>
  <c r="C13" i="59"/>
  <c r="E13" i="59" s="1"/>
  <c r="G13" i="59" s="1"/>
  <c r="C13" i="60" s="1"/>
  <c r="E13" i="60" s="1"/>
  <c r="G13" i="60" s="1"/>
  <c r="C13" i="61" s="1"/>
  <c r="E13" i="61" s="1"/>
  <c r="G13" i="61" s="1"/>
  <c r="C13" i="62" s="1"/>
  <c r="E13" i="62" s="1"/>
  <c r="G13" i="62" s="1"/>
  <c r="C13" i="63" s="1"/>
  <c r="E13" i="63" s="1"/>
  <c r="G13" i="63" s="1"/>
  <c r="C13" i="58"/>
  <c r="E13" i="58" s="1"/>
  <c r="G13" i="58" s="1"/>
  <c r="C17" i="59"/>
  <c r="E17" i="59" s="1"/>
  <c r="G17" i="59" s="1"/>
  <c r="C17" i="60" s="1"/>
  <c r="E17" i="60" s="1"/>
  <c r="G17" i="60" s="1"/>
  <c r="C17" i="61" s="1"/>
  <c r="E17" i="61" s="1"/>
  <c r="G17" i="61" s="1"/>
  <c r="C17" i="62" s="1"/>
  <c r="E17" i="62" s="1"/>
  <c r="G17" i="62" s="1"/>
  <c r="C17" i="63" s="1"/>
  <c r="E17" i="63" s="1"/>
  <c r="G17" i="63" s="1"/>
  <c r="C17" i="64" s="1"/>
  <c r="E17" i="64" s="1"/>
  <c r="G17" i="64" s="1"/>
  <c r="C17" i="65" s="1"/>
  <c r="E17" i="65" s="1"/>
  <c r="G17" i="65" s="1"/>
  <c r="C17" i="66" s="1"/>
  <c r="E17" i="66" s="1"/>
  <c r="G17" i="66" s="1"/>
  <c r="C17" i="67" s="1"/>
  <c r="E17" i="67" s="1"/>
  <c r="G17" i="67" s="1"/>
  <c r="C17" i="68" s="1"/>
  <c r="E17" i="68" s="1"/>
  <c r="G17" i="68" s="1"/>
  <c r="C17" i="69" s="1"/>
  <c r="E17" i="69" s="1"/>
  <c r="G17" i="69" s="1"/>
  <c r="C17" i="58"/>
  <c r="E17" i="58" s="1"/>
  <c r="G17" i="58" s="1"/>
  <c r="E5" i="54"/>
  <c r="C8" i="59"/>
  <c r="E8" i="59" s="1"/>
  <c r="G8" i="59" s="1"/>
  <c r="C8" i="60" s="1"/>
  <c r="E8" i="60" s="1"/>
  <c r="G8" i="60" s="1"/>
  <c r="C8" i="61" s="1"/>
  <c r="E8" i="61" s="1"/>
  <c r="G8" i="61" s="1"/>
  <c r="C8" i="62" s="1"/>
  <c r="E8" i="62" s="1"/>
  <c r="G8" i="62" s="1"/>
  <c r="C8" i="63" s="1"/>
  <c r="E8" i="63" s="1"/>
  <c r="G8" i="63" s="1"/>
  <c r="C8" i="64" s="1"/>
  <c r="E8" i="64" s="1"/>
  <c r="G8" i="64" s="1"/>
  <c r="C8" i="65" s="1"/>
  <c r="E8" i="65" s="1"/>
  <c r="G8" i="65" s="1"/>
  <c r="C8" i="66" s="1"/>
  <c r="E8" i="66" s="1"/>
  <c r="G8" i="66" s="1"/>
  <c r="C8" i="67" s="1"/>
  <c r="E8" i="67" s="1"/>
  <c r="G8" i="67" s="1"/>
  <c r="C8" i="68" s="1"/>
  <c r="E8" i="68" s="1"/>
  <c r="G8" i="68" s="1"/>
  <c r="C8" i="69" s="1"/>
  <c r="E8" i="69" s="1"/>
  <c r="G8" i="69" s="1"/>
  <c r="C8" i="58"/>
  <c r="E8" i="58" s="1"/>
  <c r="G8" i="58" s="1"/>
  <c r="C10" i="59"/>
  <c r="E10" i="59" s="1"/>
  <c r="G10" i="59" s="1"/>
  <c r="C10" i="60" s="1"/>
  <c r="E10" i="60" s="1"/>
  <c r="G10" i="60" s="1"/>
  <c r="C10" i="61" s="1"/>
  <c r="E10" i="61" s="1"/>
  <c r="G10" i="61" s="1"/>
  <c r="C10" i="62" s="1"/>
  <c r="E10" i="62" s="1"/>
  <c r="G10" i="62" s="1"/>
  <c r="C10" i="63" s="1"/>
  <c r="E10" i="63" s="1"/>
  <c r="G10" i="63" s="1"/>
  <c r="C10" i="64" s="1"/>
  <c r="E10" i="64" s="1"/>
  <c r="G10" i="64" s="1"/>
  <c r="C10" i="65" s="1"/>
  <c r="E10" i="65" s="1"/>
  <c r="G10" i="65" s="1"/>
  <c r="C10" i="66" s="1"/>
  <c r="E10" i="66" s="1"/>
  <c r="G10" i="66" s="1"/>
  <c r="C10" i="67" s="1"/>
  <c r="E10" i="67" s="1"/>
  <c r="G10" i="67" s="1"/>
  <c r="C10" i="68" s="1"/>
  <c r="E10" i="68" s="1"/>
  <c r="G10" i="68" s="1"/>
  <c r="C10" i="69" s="1"/>
  <c r="E10" i="69" s="1"/>
  <c r="G10" i="69" s="1"/>
  <c r="C10" i="58"/>
  <c r="E10" i="58" s="1"/>
  <c r="G10" i="58" s="1"/>
  <c r="C12" i="59"/>
  <c r="E12" i="59" s="1"/>
  <c r="G12" i="59" s="1"/>
  <c r="C12" i="60" s="1"/>
  <c r="E12" i="60" s="1"/>
  <c r="G12" i="60" s="1"/>
  <c r="C12" i="61" s="1"/>
  <c r="E12" i="61" s="1"/>
  <c r="G12" i="61" s="1"/>
  <c r="C12" i="62" s="1"/>
  <c r="E12" i="62" s="1"/>
  <c r="G12" i="62" s="1"/>
  <c r="C12" i="63" s="1"/>
  <c r="E12" i="63" s="1"/>
  <c r="G12" i="63" s="1"/>
  <c r="C12" i="64" s="1"/>
  <c r="E12" i="64" s="1"/>
  <c r="G12" i="64" s="1"/>
  <c r="C12" i="65" s="1"/>
  <c r="E12" i="65" s="1"/>
  <c r="G12" i="65" s="1"/>
  <c r="C12" i="66" s="1"/>
  <c r="E12" i="66" s="1"/>
  <c r="G12" i="66" s="1"/>
  <c r="C12" i="67" s="1"/>
  <c r="E12" i="67" s="1"/>
  <c r="G12" i="67" s="1"/>
  <c r="C12" i="68" s="1"/>
  <c r="E12" i="68" s="1"/>
  <c r="G12" i="68" s="1"/>
  <c r="C12" i="69" s="1"/>
  <c r="E12" i="69" s="1"/>
  <c r="G12" i="69" s="1"/>
  <c r="C12" i="58"/>
  <c r="E12" i="58" s="1"/>
  <c r="G12" i="58" s="1"/>
  <c r="G16" i="52"/>
  <c r="C16" i="53" s="1"/>
  <c r="E16" i="53" s="1"/>
  <c r="G16" i="53" s="1"/>
  <c r="C16" i="54" s="1"/>
  <c r="E16" i="54" s="1"/>
  <c r="G16" i="54" s="1"/>
  <c r="C16" i="55" s="1"/>
  <c r="E16" i="55" s="1"/>
  <c r="G16" i="55" s="1"/>
  <c r="C14" i="59"/>
  <c r="E14" i="59" s="1"/>
  <c r="G14" i="59" s="1"/>
  <c r="C14" i="60" s="1"/>
  <c r="E14" i="60" s="1"/>
  <c r="G14" i="60" s="1"/>
  <c r="C14" i="61" s="1"/>
  <c r="E14" i="61" s="1"/>
  <c r="G14" i="61" s="1"/>
  <c r="C14" i="62" s="1"/>
  <c r="E14" i="62" s="1"/>
  <c r="G14" i="62" s="1"/>
  <c r="C14" i="63" s="1"/>
  <c r="E14" i="63" s="1"/>
  <c r="G14" i="63" s="1"/>
  <c r="C14" i="64" s="1"/>
  <c r="E14" i="64" s="1"/>
  <c r="G14" i="64" s="1"/>
  <c r="C14" i="65" s="1"/>
  <c r="E14" i="65" s="1"/>
  <c r="G14" i="65" s="1"/>
  <c r="C14" i="66" s="1"/>
  <c r="E14" i="66" s="1"/>
  <c r="G14" i="66" s="1"/>
  <c r="C14" i="67" s="1"/>
  <c r="E14" i="67" s="1"/>
  <c r="G14" i="67" s="1"/>
  <c r="C14" i="68" s="1"/>
  <c r="E14" i="68" s="1"/>
  <c r="G14" i="68" s="1"/>
  <c r="C14" i="69" s="1"/>
  <c r="E14" i="69" s="1"/>
  <c r="G14" i="69" s="1"/>
  <c r="C14" i="58"/>
  <c r="E14" i="58" s="1"/>
  <c r="G14" i="58" s="1"/>
  <c r="C7" i="59"/>
  <c r="E7" i="59" s="1"/>
  <c r="G7" i="59" s="1"/>
  <c r="C7" i="60" s="1"/>
  <c r="E7" i="60" s="1"/>
  <c r="G7" i="60" s="1"/>
  <c r="C7" i="61" s="1"/>
  <c r="E7" i="61" s="1"/>
  <c r="G7" i="61" s="1"/>
  <c r="C7" i="62" s="1"/>
  <c r="E7" i="62" s="1"/>
  <c r="G7" i="62" s="1"/>
  <c r="C7" i="63" s="1"/>
  <c r="E7" i="63" s="1"/>
  <c r="G7" i="63" s="1"/>
  <c r="C7" i="64" s="1"/>
  <c r="E7" i="64" s="1"/>
  <c r="G7" i="64" s="1"/>
  <c r="C7" i="65" s="1"/>
  <c r="E7" i="65" s="1"/>
  <c r="G7" i="65" s="1"/>
  <c r="C7" i="66" s="1"/>
  <c r="E7" i="66" s="1"/>
  <c r="G7" i="66" s="1"/>
  <c r="C7" i="67" s="1"/>
  <c r="E7" i="67" s="1"/>
  <c r="G7" i="67" s="1"/>
  <c r="C7" i="68" s="1"/>
  <c r="E7" i="68" s="1"/>
  <c r="G7" i="68" s="1"/>
  <c r="C7" i="69" s="1"/>
  <c r="E7" i="69" s="1"/>
  <c r="G7" i="69" s="1"/>
  <c r="C7" i="58"/>
  <c r="E7" i="58" s="1"/>
  <c r="G7" i="58" s="1"/>
  <c r="E19" i="50"/>
  <c r="G6" i="50"/>
  <c r="C6" i="51" s="1"/>
  <c r="E6" i="51" s="1"/>
  <c r="F19" i="49"/>
  <c r="F24" i="49" s="1"/>
  <c r="G35" i="49"/>
  <c r="C35" i="49"/>
  <c r="D19" i="49"/>
  <c r="B24" i="49" s="1"/>
  <c r="E17" i="49"/>
  <c r="G17" i="49" s="1"/>
  <c r="E16" i="49"/>
  <c r="G16" i="49" s="1"/>
  <c r="E15" i="49"/>
  <c r="G15" i="49" s="1"/>
  <c r="E14" i="49"/>
  <c r="G14" i="49" s="1"/>
  <c r="E13" i="49"/>
  <c r="G13" i="49" s="1"/>
  <c r="E12" i="49"/>
  <c r="G12" i="49" s="1"/>
  <c r="E11" i="49"/>
  <c r="G11" i="49" s="1"/>
  <c r="E10" i="49"/>
  <c r="G10" i="49" s="1"/>
  <c r="E9" i="49"/>
  <c r="G9" i="49" s="1"/>
  <c r="E8" i="49"/>
  <c r="G8" i="49" s="1"/>
  <c r="E7" i="49"/>
  <c r="G7" i="49" s="1"/>
  <c r="E6" i="49"/>
  <c r="G6" i="49" s="1"/>
  <c r="E5" i="49"/>
  <c r="C7" i="72" l="1"/>
  <c r="E7" i="72" s="1"/>
  <c r="G7" i="72" s="1"/>
  <c r="C7" i="71"/>
  <c r="E7" i="71" s="1"/>
  <c r="G7" i="71" s="1"/>
  <c r="C7" i="70"/>
  <c r="E7" i="70" s="1"/>
  <c r="G7" i="70" s="1"/>
  <c r="C14" i="72"/>
  <c r="E14" i="72" s="1"/>
  <c r="G14" i="72" s="1"/>
  <c r="C14" i="71"/>
  <c r="E14" i="71" s="1"/>
  <c r="G14" i="71" s="1"/>
  <c r="C14" i="70"/>
  <c r="E14" i="70" s="1"/>
  <c r="G14" i="70" s="1"/>
  <c r="C12" i="72"/>
  <c r="E12" i="72" s="1"/>
  <c r="G12" i="72" s="1"/>
  <c r="C12" i="71"/>
  <c r="E12" i="71" s="1"/>
  <c r="G12" i="71" s="1"/>
  <c r="C12" i="70"/>
  <c r="E12" i="70" s="1"/>
  <c r="G12" i="70" s="1"/>
  <c r="C10" i="72"/>
  <c r="E10" i="72" s="1"/>
  <c r="G10" i="72" s="1"/>
  <c r="C10" i="71"/>
  <c r="E10" i="71" s="1"/>
  <c r="G10" i="71" s="1"/>
  <c r="C10" i="70"/>
  <c r="E10" i="70" s="1"/>
  <c r="G10" i="70" s="1"/>
  <c r="C8" i="72"/>
  <c r="E8" i="72" s="1"/>
  <c r="G8" i="72" s="1"/>
  <c r="C8" i="71"/>
  <c r="E8" i="71" s="1"/>
  <c r="G8" i="71" s="1"/>
  <c r="C8" i="70"/>
  <c r="E8" i="70" s="1"/>
  <c r="G8" i="70" s="1"/>
  <c r="C17" i="72"/>
  <c r="E17" i="72" s="1"/>
  <c r="G17" i="72" s="1"/>
  <c r="C17" i="71"/>
  <c r="E17" i="71" s="1"/>
  <c r="G17" i="71" s="1"/>
  <c r="C17" i="70"/>
  <c r="E17" i="70" s="1"/>
  <c r="G17" i="70" s="1"/>
  <c r="C11" i="72"/>
  <c r="E11" i="72" s="1"/>
  <c r="G11" i="72" s="1"/>
  <c r="C11" i="71"/>
  <c r="E11" i="71" s="1"/>
  <c r="G11" i="71" s="1"/>
  <c r="C11" i="70"/>
  <c r="E11" i="70" s="1"/>
  <c r="G11" i="70" s="1"/>
  <c r="C9" i="72"/>
  <c r="E9" i="72" s="1"/>
  <c r="G9" i="72" s="1"/>
  <c r="C9" i="71"/>
  <c r="E9" i="71" s="1"/>
  <c r="G9" i="71" s="1"/>
  <c r="C9" i="70"/>
  <c r="E9" i="70" s="1"/>
  <c r="G9" i="70" s="1"/>
  <c r="G5" i="54"/>
  <c r="C13" i="64"/>
  <c r="E13" i="64" s="1"/>
  <c r="G13" i="64" s="1"/>
  <c r="C13" i="65" s="1"/>
  <c r="E13" i="65" s="1"/>
  <c r="G13" i="65" s="1"/>
  <c r="C13" i="66" s="1"/>
  <c r="E13" i="66" s="1"/>
  <c r="G13" i="66" s="1"/>
  <c r="C13" i="67" s="1"/>
  <c r="E13" i="67" s="1"/>
  <c r="G13" i="67" s="1"/>
  <c r="C13" i="68" s="1"/>
  <c r="E13" i="68" s="1"/>
  <c r="G13" i="68" s="1"/>
  <c r="C13" i="69" s="1"/>
  <c r="E13" i="69" s="1"/>
  <c r="G13" i="69" s="1"/>
  <c r="C16" i="56"/>
  <c r="G6" i="51"/>
  <c r="E19" i="51"/>
  <c r="G19" i="50"/>
  <c r="C19" i="51" s="1"/>
  <c r="E19" i="49"/>
  <c r="C26" i="49"/>
  <c r="G26" i="49" s="1"/>
  <c r="G5" i="49"/>
  <c r="G19" i="49" s="1"/>
  <c r="C35" i="48"/>
  <c r="C13" i="72" l="1"/>
  <c r="E13" i="72" s="1"/>
  <c r="G13" i="72" s="1"/>
  <c r="C13" i="71"/>
  <c r="E13" i="71" s="1"/>
  <c r="G13" i="71" s="1"/>
  <c r="C13" i="70"/>
  <c r="E13" i="70" s="1"/>
  <c r="G13" i="70" s="1"/>
  <c r="C9" i="74"/>
  <c r="E9" i="74" s="1"/>
  <c r="G9" i="74" s="1"/>
  <c r="C9" i="75" s="1"/>
  <c r="E9" i="75" s="1"/>
  <c r="G9" i="75" s="1"/>
  <c r="C9" i="76" s="1"/>
  <c r="E9" i="76" s="1"/>
  <c r="G9" i="76" s="1"/>
  <c r="C9" i="77" s="1"/>
  <c r="E9" i="77" s="1"/>
  <c r="G9" i="77" s="1"/>
  <c r="C9" i="78" s="1"/>
  <c r="E9" i="78" s="1"/>
  <c r="G9" i="78" s="1"/>
  <c r="C9" i="73"/>
  <c r="E9" i="73" s="1"/>
  <c r="G9" i="73" s="1"/>
  <c r="C17" i="74"/>
  <c r="E17" i="74" s="1"/>
  <c r="G17" i="74" s="1"/>
  <c r="C17" i="75" s="1"/>
  <c r="E17" i="75" s="1"/>
  <c r="G17" i="75" s="1"/>
  <c r="C17" i="76" s="1"/>
  <c r="E17" i="76" s="1"/>
  <c r="G17" i="76" s="1"/>
  <c r="C17" i="77" s="1"/>
  <c r="E17" i="77" s="1"/>
  <c r="G17" i="77" s="1"/>
  <c r="C17" i="78" s="1"/>
  <c r="E17" i="78" s="1"/>
  <c r="G17" i="78" s="1"/>
  <c r="C17" i="73"/>
  <c r="E17" i="73" s="1"/>
  <c r="G17" i="73" s="1"/>
  <c r="C10" i="74"/>
  <c r="E10" i="74" s="1"/>
  <c r="G10" i="74" s="1"/>
  <c r="C10" i="75" s="1"/>
  <c r="E10" i="75" s="1"/>
  <c r="G10" i="75" s="1"/>
  <c r="C10" i="76" s="1"/>
  <c r="E10" i="76" s="1"/>
  <c r="G10" i="76" s="1"/>
  <c r="C10" i="77" s="1"/>
  <c r="E10" i="77" s="1"/>
  <c r="G10" i="77" s="1"/>
  <c r="C10" i="78" s="1"/>
  <c r="E10" i="78" s="1"/>
  <c r="G10" i="78" s="1"/>
  <c r="C10" i="73"/>
  <c r="E10" i="73" s="1"/>
  <c r="G10" i="73" s="1"/>
  <c r="C14" i="74"/>
  <c r="E14" i="74" s="1"/>
  <c r="G14" i="74" s="1"/>
  <c r="C14" i="75" s="1"/>
  <c r="E14" i="75" s="1"/>
  <c r="G14" i="75" s="1"/>
  <c r="C14" i="76" s="1"/>
  <c r="E14" i="76" s="1"/>
  <c r="G14" i="76" s="1"/>
  <c r="C14" i="77" s="1"/>
  <c r="E14" i="77" s="1"/>
  <c r="G14" i="77" s="1"/>
  <c r="C14" i="78" s="1"/>
  <c r="E14" i="78" s="1"/>
  <c r="G14" i="78" s="1"/>
  <c r="C14" i="73"/>
  <c r="E14" i="73" s="1"/>
  <c r="G14" i="73" s="1"/>
  <c r="C11" i="74"/>
  <c r="E11" i="74" s="1"/>
  <c r="G11" i="74" s="1"/>
  <c r="C11" i="75" s="1"/>
  <c r="E11" i="75" s="1"/>
  <c r="G11" i="75" s="1"/>
  <c r="C11" i="76" s="1"/>
  <c r="E11" i="76" s="1"/>
  <c r="G11" i="76" s="1"/>
  <c r="C11" i="77" s="1"/>
  <c r="E11" i="77" s="1"/>
  <c r="G11" i="77" s="1"/>
  <c r="C11" i="78" s="1"/>
  <c r="E11" i="78" s="1"/>
  <c r="G11" i="78" s="1"/>
  <c r="C11" i="73"/>
  <c r="E11" i="73" s="1"/>
  <c r="G11" i="73" s="1"/>
  <c r="C8" i="74"/>
  <c r="E8" i="74" s="1"/>
  <c r="G8" i="74" s="1"/>
  <c r="C8" i="75" s="1"/>
  <c r="E8" i="75" s="1"/>
  <c r="G8" i="75" s="1"/>
  <c r="C8" i="76" s="1"/>
  <c r="E8" i="76" s="1"/>
  <c r="G8" i="76" s="1"/>
  <c r="C8" i="77" s="1"/>
  <c r="E8" i="77" s="1"/>
  <c r="G8" i="77" s="1"/>
  <c r="C8" i="78" s="1"/>
  <c r="E8" i="78" s="1"/>
  <c r="G8" i="78" s="1"/>
  <c r="C8" i="73"/>
  <c r="E8" i="73" s="1"/>
  <c r="G8" i="73" s="1"/>
  <c r="C12" i="74"/>
  <c r="E12" i="74" s="1"/>
  <c r="G12" i="74" s="1"/>
  <c r="C12" i="75" s="1"/>
  <c r="E12" i="75" s="1"/>
  <c r="G12" i="75" s="1"/>
  <c r="C12" i="76" s="1"/>
  <c r="E12" i="76" s="1"/>
  <c r="G12" i="76" s="1"/>
  <c r="C12" i="77" s="1"/>
  <c r="E12" i="77" s="1"/>
  <c r="G12" i="77" s="1"/>
  <c r="C12" i="78" s="1"/>
  <c r="E12" i="78" s="1"/>
  <c r="G12" i="78" s="1"/>
  <c r="C12" i="73"/>
  <c r="E12" i="73" s="1"/>
  <c r="G12" i="73" s="1"/>
  <c r="C7" i="74"/>
  <c r="E7" i="74" s="1"/>
  <c r="G7" i="74" s="1"/>
  <c r="C7" i="75" s="1"/>
  <c r="E7" i="75" s="1"/>
  <c r="G7" i="75" s="1"/>
  <c r="C7" i="76" s="1"/>
  <c r="E7" i="76" s="1"/>
  <c r="G7" i="76" s="1"/>
  <c r="C7" i="77" s="1"/>
  <c r="E7" i="77" s="1"/>
  <c r="G7" i="77" s="1"/>
  <c r="C7" i="78" s="1"/>
  <c r="E7" i="78" s="1"/>
  <c r="G7" i="78" s="1"/>
  <c r="C7" i="73"/>
  <c r="E7" i="73" s="1"/>
  <c r="G7" i="73" s="1"/>
  <c r="C5" i="55"/>
  <c r="E5" i="55" s="1"/>
  <c r="E16" i="56"/>
  <c r="C6" i="52"/>
  <c r="E6" i="52" s="1"/>
  <c r="G19" i="51"/>
  <c r="C19" i="52" s="1"/>
  <c r="D40" i="47"/>
  <c r="E41" i="47" s="1"/>
  <c r="C13" i="74" l="1"/>
  <c r="E13" i="74" s="1"/>
  <c r="G13" i="74" s="1"/>
  <c r="C13" i="75" s="1"/>
  <c r="E13" i="75" s="1"/>
  <c r="G13" i="75" s="1"/>
  <c r="C13" i="76" s="1"/>
  <c r="E13" i="76" s="1"/>
  <c r="G13" i="76" s="1"/>
  <c r="C13" i="77" s="1"/>
  <c r="E13" i="77" s="1"/>
  <c r="G13" i="77" s="1"/>
  <c r="C13" i="78" s="1"/>
  <c r="E13" i="78" s="1"/>
  <c r="G13" i="78" s="1"/>
  <c r="C13" i="73"/>
  <c r="E13" i="73" s="1"/>
  <c r="G13" i="73" s="1"/>
  <c r="G5" i="55"/>
  <c r="G16" i="56"/>
  <c r="G6" i="52"/>
  <c r="E19" i="52"/>
  <c r="D19" i="48"/>
  <c r="C5" i="56" l="1"/>
  <c r="C16" i="57"/>
  <c r="G19" i="52"/>
  <c r="C6" i="53"/>
  <c r="C34" i="46"/>
  <c r="C34" i="45"/>
  <c r="G35" i="48"/>
  <c r="F19" i="48"/>
  <c r="F24" i="48" s="1"/>
  <c r="B24" i="48"/>
  <c r="E17" i="48"/>
  <c r="G17" i="48" s="1"/>
  <c r="E16" i="48"/>
  <c r="G16" i="48" s="1"/>
  <c r="E15" i="48"/>
  <c r="G15" i="48" s="1"/>
  <c r="E14" i="48"/>
  <c r="G14" i="48" s="1"/>
  <c r="E13" i="48"/>
  <c r="G13" i="48" s="1"/>
  <c r="E12" i="48"/>
  <c r="G12" i="48" s="1"/>
  <c r="E11" i="48"/>
  <c r="G11" i="48" s="1"/>
  <c r="E10" i="48"/>
  <c r="G10" i="48" s="1"/>
  <c r="E9" i="48"/>
  <c r="G9" i="48" s="1"/>
  <c r="E8" i="48"/>
  <c r="G8" i="48" s="1"/>
  <c r="E7" i="48"/>
  <c r="G7" i="48" s="1"/>
  <c r="E6" i="48"/>
  <c r="G6" i="48" s="1"/>
  <c r="E5" i="48"/>
  <c r="E5" i="56" l="1"/>
  <c r="E16" i="57"/>
  <c r="E6" i="53"/>
  <c r="C19" i="53"/>
  <c r="E19" i="48"/>
  <c r="C26" i="48"/>
  <c r="G26" i="48" s="1"/>
  <c r="G5" i="48"/>
  <c r="G19" i="48" s="1"/>
  <c r="G5" i="56" l="1"/>
  <c r="G16" i="57"/>
  <c r="C16" i="59" s="1"/>
  <c r="G6" i="53"/>
  <c r="E19" i="53"/>
  <c r="G34" i="44"/>
  <c r="C34" i="44"/>
  <c r="G33" i="43"/>
  <c r="D19" i="43"/>
  <c r="G32" i="42"/>
  <c r="G19" i="53" l="1"/>
  <c r="C6" i="54"/>
  <c r="C5" i="57"/>
  <c r="E16" i="59"/>
  <c r="C16" i="58"/>
  <c r="F19" i="47"/>
  <c r="F24" i="47" s="1"/>
  <c r="D19" i="47"/>
  <c r="B24" i="47" s="1"/>
  <c r="E17" i="47"/>
  <c r="G17" i="47" s="1"/>
  <c r="E15" i="47"/>
  <c r="G15" i="47" s="1"/>
  <c r="E14" i="47"/>
  <c r="G14" i="47" s="1"/>
  <c r="E13" i="47"/>
  <c r="G13" i="47" s="1"/>
  <c r="E12" i="47"/>
  <c r="G12" i="47" s="1"/>
  <c r="E11" i="47"/>
  <c r="G11" i="47" s="1"/>
  <c r="E10" i="47"/>
  <c r="G10" i="47" s="1"/>
  <c r="E9" i="47"/>
  <c r="G9" i="47" s="1"/>
  <c r="E8" i="47"/>
  <c r="G8" i="47" s="1"/>
  <c r="E7" i="47"/>
  <c r="G7" i="47" s="1"/>
  <c r="E6" i="47"/>
  <c r="G6" i="47" s="1"/>
  <c r="E5" i="47"/>
  <c r="E6" i="54" l="1"/>
  <c r="C19" i="54"/>
  <c r="E5" i="57"/>
  <c r="G16" i="59"/>
  <c r="E16" i="58"/>
  <c r="C26" i="47"/>
  <c r="G26" i="47" s="1"/>
  <c r="G5" i="47"/>
  <c r="G34" i="46"/>
  <c r="G5" i="57" l="1"/>
  <c r="G6" i="54"/>
  <c r="E19" i="54"/>
  <c r="C16" i="60"/>
  <c r="G16" i="58"/>
  <c r="F24" i="46"/>
  <c r="D19" i="46"/>
  <c r="B24" i="46" s="1"/>
  <c r="E17" i="46"/>
  <c r="G17" i="46" s="1"/>
  <c r="E16" i="46"/>
  <c r="G16" i="46" s="1"/>
  <c r="C16" i="47" s="1"/>
  <c r="E16" i="47" s="1"/>
  <c r="E15" i="46"/>
  <c r="G15" i="46" s="1"/>
  <c r="E14" i="46"/>
  <c r="G14" i="46" s="1"/>
  <c r="E13" i="46"/>
  <c r="G13" i="46" s="1"/>
  <c r="E12" i="46"/>
  <c r="G12" i="46" s="1"/>
  <c r="E11" i="46"/>
  <c r="G11" i="46" s="1"/>
  <c r="E10" i="46"/>
  <c r="G10" i="46" s="1"/>
  <c r="E9" i="46"/>
  <c r="G9" i="46" s="1"/>
  <c r="E8" i="46"/>
  <c r="G8" i="46" s="1"/>
  <c r="E7" i="46"/>
  <c r="G7" i="46" s="1"/>
  <c r="E6" i="46"/>
  <c r="G6" i="46" s="1"/>
  <c r="E5" i="46"/>
  <c r="G5" i="46" s="1"/>
  <c r="C6" i="55" l="1"/>
  <c r="E6" i="55" s="1"/>
  <c r="G19" i="54"/>
  <c r="C19" i="55" s="1"/>
  <c r="C5" i="59"/>
  <c r="C5" i="58"/>
  <c r="E16" i="60"/>
  <c r="G16" i="47"/>
  <c r="G19" i="47" s="1"/>
  <c r="E19" i="47"/>
  <c r="G19" i="46"/>
  <c r="E19" i="46"/>
  <c r="C26" i="46"/>
  <c r="G26" i="46" s="1"/>
  <c r="D19" i="45"/>
  <c r="E5" i="59" l="1"/>
  <c r="G6" i="55"/>
  <c r="E19" i="55"/>
  <c r="E5" i="58"/>
  <c r="G16" i="60"/>
  <c r="G34" i="45"/>
  <c r="F19" i="45"/>
  <c r="F24" i="45" s="1"/>
  <c r="B24" i="45"/>
  <c r="E17" i="45"/>
  <c r="G17" i="45" s="1"/>
  <c r="E16" i="45"/>
  <c r="G16" i="45" s="1"/>
  <c r="E15" i="45"/>
  <c r="G15" i="45" s="1"/>
  <c r="E14" i="45"/>
  <c r="G14" i="45" s="1"/>
  <c r="E13" i="45"/>
  <c r="G13" i="45" s="1"/>
  <c r="E12" i="45"/>
  <c r="G12" i="45" s="1"/>
  <c r="E11" i="45"/>
  <c r="G11" i="45" s="1"/>
  <c r="E10" i="45"/>
  <c r="G10" i="45" s="1"/>
  <c r="E9" i="45"/>
  <c r="G9" i="45" s="1"/>
  <c r="E8" i="45"/>
  <c r="G8" i="45" s="1"/>
  <c r="E7" i="45"/>
  <c r="G7" i="45" s="1"/>
  <c r="E6" i="45"/>
  <c r="G6" i="45" s="1"/>
  <c r="E5" i="45"/>
  <c r="G5" i="58" l="1"/>
  <c r="C6" i="56"/>
  <c r="G19" i="55"/>
  <c r="G5" i="59"/>
  <c r="C16" i="61"/>
  <c r="E19" i="45"/>
  <c r="C26" i="45"/>
  <c r="G26" i="45" s="1"/>
  <c r="G5" i="45"/>
  <c r="G19" i="45" s="1"/>
  <c r="D19" i="44"/>
  <c r="C5" i="60" l="1"/>
  <c r="E6" i="56"/>
  <c r="C19" i="56"/>
  <c r="E16" i="61"/>
  <c r="F19" i="44"/>
  <c r="F24" i="44" s="1"/>
  <c r="B24" i="44"/>
  <c r="C26" i="44" s="1"/>
  <c r="E17" i="44"/>
  <c r="G17" i="44" s="1"/>
  <c r="E16" i="44"/>
  <c r="G16" i="44" s="1"/>
  <c r="E15" i="44"/>
  <c r="G15" i="44" s="1"/>
  <c r="E14" i="44"/>
  <c r="G14" i="44" s="1"/>
  <c r="E13" i="44"/>
  <c r="G13" i="44" s="1"/>
  <c r="E12" i="44"/>
  <c r="G12" i="44" s="1"/>
  <c r="E11" i="44"/>
  <c r="G11" i="44" s="1"/>
  <c r="E10" i="44"/>
  <c r="G10" i="44" s="1"/>
  <c r="E9" i="44"/>
  <c r="G9" i="44" s="1"/>
  <c r="E8" i="44"/>
  <c r="G8" i="44" s="1"/>
  <c r="E7" i="44"/>
  <c r="G7" i="44" s="1"/>
  <c r="E6" i="44"/>
  <c r="G6" i="44" s="1"/>
  <c r="E5" i="44"/>
  <c r="G6" i="56" l="1"/>
  <c r="E19" i="56"/>
  <c r="E5" i="60"/>
  <c r="G16" i="61"/>
  <c r="E19" i="44"/>
  <c r="G26" i="44"/>
  <c r="G5" i="44"/>
  <c r="G19" i="44" s="1"/>
  <c r="F19" i="43"/>
  <c r="G5" i="60" l="1"/>
  <c r="C6" i="57"/>
  <c r="G19" i="56"/>
  <c r="C16" i="62"/>
  <c r="E6" i="57" l="1"/>
  <c r="C19" i="57"/>
  <c r="C5" i="61"/>
  <c r="E16" i="62"/>
  <c r="C33" i="43"/>
  <c r="E5" i="61" l="1"/>
  <c r="G6" i="57"/>
  <c r="E19" i="57"/>
  <c r="G16" i="62"/>
  <c r="D19" i="42"/>
  <c r="C6" i="59" l="1"/>
  <c r="C6" i="58"/>
  <c r="G19" i="57"/>
  <c r="G5" i="61"/>
  <c r="C16" i="63"/>
  <c r="D21" i="41"/>
  <c r="F19" i="42"/>
  <c r="C5" i="62" l="1"/>
  <c r="E6" i="58"/>
  <c r="C19" i="58"/>
  <c r="E6" i="59"/>
  <c r="C19" i="59"/>
  <c r="E16" i="63"/>
  <c r="F23" i="43"/>
  <c r="B23" i="43"/>
  <c r="E17" i="43"/>
  <c r="G17" i="43" s="1"/>
  <c r="E16" i="43"/>
  <c r="G16" i="43" s="1"/>
  <c r="E15" i="43"/>
  <c r="G15" i="43" s="1"/>
  <c r="E14" i="43"/>
  <c r="G14" i="43" s="1"/>
  <c r="E13" i="43"/>
  <c r="G13" i="43" s="1"/>
  <c r="E12" i="43"/>
  <c r="G12" i="43" s="1"/>
  <c r="E11" i="43"/>
  <c r="G11" i="43" s="1"/>
  <c r="E10" i="43"/>
  <c r="G10" i="43" s="1"/>
  <c r="E9" i="43"/>
  <c r="G9" i="43" s="1"/>
  <c r="E8" i="43"/>
  <c r="G8" i="43" s="1"/>
  <c r="E7" i="43"/>
  <c r="G7" i="43" s="1"/>
  <c r="E6" i="43"/>
  <c r="E5" i="43"/>
  <c r="G6" i="59" l="1"/>
  <c r="E19" i="59"/>
  <c r="G6" i="58"/>
  <c r="G19" i="58" s="1"/>
  <c r="E19" i="58"/>
  <c r="E5" i="62"/>
  <c r="G16" i="63"/>
  <c r="G6" i="43"/>
  <c r="E19" i="43"/>
  <c r="C25" i="43"/>
  <c r="G5" i="43"/>
  <c r="G5" i="62" l="1"/>
  <c r="G19" i="43"/>
  <c r="C6" i="60"/>
  <c r="G19" i="59"/>
  <c r="C16" i="64"/>
  <c r="E16" i="64" s="1"/>
  <c r="G25" i="43"/>
  <c r="F5" i="25"/>
  <c r="C5" i="63" l="1"/>
  <c r="E6" i="60"/>
  <c r="C19" i="60"/>
  <c r="G16" i="64"/>
  <c r="B23" i="42"/>
  <c r="E17" i="42"/>
  <c r="G17" i="42" s="1"/>
  <c r="E16" i="42"/>
  <c r="G16" i="42" s="1"/>
  <c r="E15" i="42"/>
  <c r="G15" i="42" s="1"/>
  <c r="E14" i="42"/>
  <c r="G14" i="42" s="1"/>
  <c r="E13" i="42"/>
  <c r="G13" i="42" s="1"/>
  <c r="E12" i="42"/>
  <c r="G12" i="42" s="1"/>
  <c r="E11" i="42"/>
  <c r="G11" i="42" s="1"/>
  <c r="E10" i="42"/>
  <c r="G10" i="42" s="1"/>
  <c r="E9" i="42"/>
  <c r="E8" i="42"/>
  <c r="G8" i="42" s="1"/>
  <c r="E7" i="42"/>
  <c r="G7" i="42" s="1"/>
  <c r="E6" i="42"/>
  <c r="G6" i="42" s="1"/>
  <c r="E5" i="42"/>
  <c r="G6" i="60" l="1"/>
  <c r="E19" i="60"/>
  <c r="E5" i="63"/>
  <c r="C16" i="65"/>
  <c r="E16" i="65" s="1"/>
  <c r="G9" i="42"/>
  <c r="E19" i="42"/>
  <c r="G19" i="42" s="1"/>
  <c r="F23" i="42"/>
  <c r="C25" i="42"/>
  <c r="G5" i="42"/>
  <c r="D21" i="40"/>
  <c r="E8" i="41"/>
  <c r="G8" i="41" s="1"/>
  <c r="E8" i="40"/>
  <c r="G8" i="40" s="1"/>
  <c r="G5" i="63" l="1"/>
  <c r="C6" i="61"/>
  <c r="G19" i="60"/>
  <c r="G16" i="65"/>
  <c r="G25" i="42"/>
  <c r="F21" i="41"/>
  <c r="F25" i="41" s="1"/>
  <c r="B25" i="41"/>
  <c r="E17" i="41"/>
  <c r="G17" i="41" s="1"/>
  <c r="E16" i="41"/>
  <c r="G16" i="41" s="1"/>
  <c r="E15" i="41"/>
  <c r="G15" i="41" s="1"/>
  <c r="E14" i="41"/>
  <c r="G14" i="41" s="1"/>
  <c r="E13" i="41"/>
  <c r="G13" i="41" s="1"/>
  <c r="E12" i="41"/>
  <c r="G12" i="41" s="1"/>
  <c r="E11" i="41"/>
  <c r="G11" i="41" s="1"/>
  <c r="E10" i="41"/>
  <c r="G10" i="41" s="1"/>
  <c r="E9" i="41"/>
  <c r="G9" i="41" s="1"/>
  <c r="E7" i="41"/>
  <c r="G7" i="41" s="1"/>
  <c r="E6" i="41"/>
  <c r="G6" i="41" s="1"/>
  <c r="E5" i="41"/>
  <c r="G5" i="41" s="1"/>
  <c r="E4" i="41"/>
  <c r="C16" i="66" l="1"/>
  <c r="E16" i="66" s="1"/>
  <c r="G16" i="66" s="1"/>
  <c r="C16" i="67" s="1"/>
  <c r="E6" i="61"/>
  <c r="C19" i="61"/>
  <c r="C5" i="64"/>
  <c r="E5" i="64" s="1"/>
  <c r="E21" i="41"/>
  <c r="G21" i="41" s="1"/>
  <c r="C27" i="41"/>
  <c r="C34" i="41" s="1"/>
  <c r="G4" i="41"/>
  <c r="E17" i="40"/>
  <c r="G17" i="40" s="1"/>
  <c r="E17" i="39"/>
  <c r="G17" i="39" s="1"/>
  <c r="E16" i="67" l="1"/>
  <c r="G5" i="64"/>
  <c r="G6" i="61"/>
  <c r="E19" i="61"/>
  <c r="G27" i="41"/>
  <c r="G34" i="41" s="1"/>
  <c r="G16" i="67" l="1"/>
  <c r="C6" i="62"/>
  <c r="G19" i="61"/>
  <c r="C5" i="65"/>
  <c r="E5" i="65" s="1"/>
  <c r="F21" i="40"/>
  <c r="E16" i="40"/>
  <c r="G16" i="40" s="1"/>
  <c r="E15" i="40"/>
  <c r="G15" i="40" s="1"/>
  <c r="E14" i="40"/>
  <c r="G14" i="40" s="1"/>
  <c r="E13" i="40"/>
  <c r="G13" i="40" s="1"/>
  <c r="E12" i="40"/>
  <c r="G12" i="40" s="1"/>
  <c r="E11" i="40"/>
  <c r="G11" i="40" s="1"/>
  <c r="E10" i="40"/>
  <c r="G10" i="40" s="1"/>
  <c r="E9" i="40"/>
  <c r="G9" i="40" s="1"/>
  <c r="E7" i="40"/>
  <c r="G7" i="40" s="1"/>
  <c r="E6" i="40"/>
  <c r="G6" i="40" s="1"/>
  <c r="E5" i="40"/>
  <c r="E4" i="40"/>
  <c r="C16" i="68" l="1"/>
  <c r="G5" i="65"/>
  <c r="E6" i="62"/>
  <c r="C19" i="62"/>
  <c r="G5" i="40"/>
  <c r="E21" i="40"/>
  <c r="G21" i="40" s="1"/>
  <c r="B25" i="40"/>
  <c r="G4" i="40"/>
  <c r="F25" i="40"/>
  <c r="E16" i="68" l="1"/>
  <c r="G6" i="62"/>
  <c r="E19" i="62"/>
  <c r="C5" i="66"/>
  <c r="C27" i="40"/>
  <c r="C35" i="40" s="1"/>
  <c r="F21" i="39"/>
  <c r="G16" i="68" l="1"/>
  <c r="E5" i="66"/>
  <c r="C6" i="63"/>
  <c r="G19" i="62"/>
  <c r="G27" i="40"/>
  <c r="G35" i="40" s="1"/>
  <c r="D21" i="39"/>
  <c r="B25" i="39" s="1"/>
  <c r="C16" i="69" l="1"/>
  <c r="G5" i="66"/>
  <c r="C5" i="67" s="1"/>
  <c r="E6" i="63"/>
  <c r="C19" i="63"/>
  <c r="C27" i="39"/>
  <c r="C35" i="39" s="1"/>
  <c r="E5" i="67" l="1"/>
  <c r="E16" i="69"/>
  <c r="G6" i="63"/>
  <c r="E19" i="63"/>
  <c r="G27" i="39"/>
  <c r="G35" i="39" s="1"/>
  <c r="G5" i="67" l="1"/>
  <c r="G16" i="69"/>
  <c r="C16" i="72" s="1"/>
  <c r="E16" i="72" s="1"/>
  <c r="G16" i="72" s="1"/>
  <c r="C6" i="64"/>
  <c r="E6" i="64" s="1"/>
  <c r="G19" i="63"/>
  <c r="C19" i="64" s="1"/>
  <c r="K15" i="37"/>
  <c r="L15" i="37" s="1"/>
  <c r="L17" i="37" s="1"/>
  <c r="D21" i="34"/>
  <c r="D21" i="33"/>
  <c r="D21" i="32"/>
  <c r="D21" i="31"/>
  <c r="D21" i="30"/>
  <c r="K26" i="35"/>
  <c r="L26" i="35" s="1"/>
  <c r="D21" i="36"/>
  <c r="D21" i="37"/>
  <c r="D21" i="38"/>
  <c r="C16" i="74" l="1"/>
  <c r="C16" i="73"/>
  <c r="E16" i="73" s="1"/>
  <c r="G16" i="73" s="1"/>
  <c r="C5" i="68"/>
  <c r="C16" i="71"/>
  <c r="E16" i="71" s="1"/>
  <c r="C16" i="70"/>
  <c r="E16" i="70" s="1"/>
  <c r="G6" i="64"/>
  <c r="E19" i="64"/>
  <c r="E16" i="39"/>
  <c r="G16" i="39" s="1"/>
  <c r="E15" i="39"/>
  <c r="G15" i="39" s="1"/>
  <c r="E14" i="39"/>
  <c r="G14" i="39" s="1"/>
  <c r="E13" i="39"/>
  <c r="G13" i="39" s="1"/>
  <c r="E12" i="39"/>
  <c r="G12" i="39" s="1"/>
  <c r="E11" i="39"/>
  <c r="G11" i="39" s="1"/>
  <c r="E10" i="39"/>
  <c r="G10" i="39" s="1"/>
  <c r="E9" i="39"/>
  <c r="G9" i="39" s="1"/>
  <c r="E7" i="39"/>
  <c r="G7" i="39" s="1"/>
  <c r="E6" i="39"/>
  <c r="G6" i="39" s="1"/>
  <c r="E5" i="39"/>
  <c r="E4" i="39"/>
  <c r="E5" i="68" l="1"/>
  <c r="E16" i="74"/>
  <c r="G16" i="74" s="1"/>
  <c r="C16" i="75" s="1"/>
  <c r="E16" i="75" s="1"/>
  <c r="G16" i="75" s="1"/>
  <c r="C16" i="76" s="1"/>
  <c r="E16" i="76" s="1"/>
  <c r="G16" i="76" s="1"/>
  <c r="C16" i="77" s="1"/>
  <c r="E16" i="77" s="1"/>
  <c r="G16" i="77" s="1"/>
  <c r="C16" i="78" s="1"/>
  <c r="E16" i="78" s="1"/>
  <c r="G16" i="78" s="1"/>
  <c r="G16" i="70"/>
  <c r="G16" i="71"/>
  <c r="G4" i="39"/>
  <c r="E21" i="39"/>
  <c r="G21" i="39" s="1"/>
  <c r="C6" i="65"/>
  <c r="E6" i="65" s="1"/>
  <c r="G19" i="64"/>
  <c r="C19" i="65" s="1"/>
  <c r="F25" i="39"/>
  <c r="G5" i="39"/>
  <c r="G5" i="68" l="1"/>
  <c r="G6" i="65"/>
  <c r="E19" i="65"/>
  <c r="B24" i="38"/>
  <c r="B29" i="38" s="1"/>
  <c r="F21" i="38"/>
  <c r="F24" i="38" s="1"/>
  <c r="E16" i="38"/>
  <c r="G16" i="38" s="1"/>
  <c r="E15" i="38"/>
  <c r="G15" i="38" s="1"/>
  <c r="E14" i="38"/>
  <c r="G14" i="38" s="1"/>
  <c r="E13" i="38"/>
  <c r="G13" i="38" s="1"/>
  <c r="E12" i="38"/>
  <c r="G12" i="38" s="1"/>
  <c r="E11" i="38"/>
  <c r="G11" i="38" s="1"/>
  <c r="E10" i="38"/>
  <c r="G10" i="38" s="1"/>
  <c r="E9" i="38"/>
  <c r="G9" i="38" s="1"/>
  <c r="E7" i="38"/>
  <c r="G7" i="38" s="1"/>
  <c r="E6" i="38"/>
  <c r="G6" i="38" s="1"/>
  <c r="E5" i="38"/>
  <c r="E4" i="38"/>
  <c r="G4" i="38" s="1"/>
  <c r="E5" i="37"/>
  <c r="G5" i="37" s="1"/>
  <c r="E6" i="37"/>
  <c r="G6" i="37" s="1"/>
  <c r="E7" i="37"/>
  <c r="G7" i="37" s="1"/>
  <c r="E9" i="37"/>
  <c r="G9" i="37" s="1"/>
  <c r="E10" i="37"/>
  <c r="G10" i="37" s="1"/>
  <c r="E11" i="37"/>
  <c r="G11" i="37" s="1"/>
  <c r="E12" i="37"/>
  <c r="G12" i="37" s="1"/>
  <c r="E13" i="37"/>
  <c r="G13" i="37" s="1"/>
  <c r="E14" i="37"/>
  <c r="G14" i="37" s="1"/>
  <c r="E15" i="37"/>
  <c r="G15" i="37" s="1"/>
  <c r="E16" i="37"/>
  <c r="G16" i="37" s="1"/>
  <c r="E4" i="37"/>
  <c r="G4" i="37" s="1"/>
  <c r="C5" i="69" l="1"/>
  <c r="C6" i="66"/>
  <c r="G19" i="65"/>
  <c r="E21" i="38"/>
  <c r="G21" i="38" s="1"/>
  <c r="F29" i="38"/>
  <c r="F34" i="38" s="1"/>
  <c r="B34" i="38"/>
  <c r="G5" i="38"/>
  <c r="G6" i="33"/>
  <c r="E5" i="69" l="1"/>
  <c r="E6" i="66"/>
  <c r="C19" i="66"/>
  <c r="E5" i="29"/>
  <c r="G5" i="69" l="1"/>
  <c r="G6" i="66"/>
  <c r="E19" i="66"/>
  <c r="F21" i="37"/>
  <c r="F24" i="37" s="1"/>
  <c r="B24" i="37"/>
  <c r="B29" i="37" s="1"/>
  <c r="B34" i="37" s="1"/>
  <c r="G19" i="66" l="1"/>
  <c r="C6" i="67"/>
  <c r="C5" i="72"/>
  <c r="E5" i="72" s="1"/>
  <c r="C5" i="71"/>
  <c r="E5" i="71" s="1"/>
  <c r="C5" i="70"/>
  <c r="E5" i="70" s="1"/>
  <c r="E21" i="37"/>
  <c r="G21" i="37" s="1"/>
  <c r="F29" i="37"/>
  <c r="F34" i="37" s="1"/>
  <c r="G5" i="71" l="1"/>
  <c r="E6" i="67"/>
  <c r="C19" i="67"/>
  <c r="G5" i="70"/>
  <c r="G5" i="72"/>
  <c r="K25" i="36"/>
  <c r="C5" i="74" l="1"/>
  <c r="E5" i="74" s="1"/>
  <c r="C5" i="73"/>
  <c r="E5" i="73" s="1"/>
  <c r="G20" i="72"/>
  <c r="G20" i="70"/>
  <c r="G6" i="67"/>
  <c r="E19" i="67"/>
  <c r="G20" i="71"/>
  <c r="F21" i="36"/>
  <c r="F24" i="36" s="1"/>
  <c r="B24" i="36"/>
  <c r="B28" i="36" s="1"/>
  <c r="B32" i="36" s="1"/>
  <c r="E16" i="36"/>
  <c r="G16" i="36" s="1"/>
  <c r="E15" i="36"/>
  <c r="G15" i="36" s="1"/>
  <c r="E14" i="36"/>
  <c r="G14" i="36" s="1"/>
  <c r="E13" i="36"/>
  <c r="G13" i="36" s="1"/>
  <c r="E12" i="36"/>
  <c r="G12" i="36" s="1"/>
  <c r="E11" i="36"/>
  <c r="G11" i="36" s="1"/>
  <c r="E10" i="36"/>
  <c r="G10" i="36" s="1"/>
  <c r="E9" i="36"/>
  <c r="G9" i="36" s="1"/>
  <c r="E8" i="36"/>
  <c r="G8" i="36" s="1"/>
  <c r="E7" i="36"/>
  <c r="G7" i="36" s="1"/>
  <c r="E6" i="36"/>
  <c r="G6" i="36" s="1"/>
  <c r="E5" i="36"/>
  <c r="G5" i="73" l="1"/>
  <c r="C6" i="68"/>
  <c r="G19" i="67"/>
  <c r="G5" i="74"/>
  <c r="E21" i="36"/>
  <c r="G21" i="36" s="1"/>
  <c r="F28" i="36"/>
  <c r="F32" i="36" s="1"/>
  <c r="G5" i="36"/>
  <c r="C5" i="75" l="1"/>
  <c r="G20" i="74"/>
  <c r="E6" i="68"/>
  <c r="C19" i="68"/>
  <c r="G20" i="73"/>
  <c r="B30" i="34"/>
  <c r="G6" i="68" l="1"/>
  <c r="E19" i="68"/>
  <c r="E5" i="75"/>
  <c r="F30" i="34"/>
  <c r="G5" i="75" l="1"/>
  <c r="C6" i="69"/>
  <c r="G19" i="68"/>
  <c r="D21" i="35"/>
  <c r="C5" i="76" l="1"/>
  <c r="E5" i="76" s="1"/>
  <c r="E6" i="69"/>
  <c r="C19" i="69"/>
  <c r="F21" i="35"/>
  <c r="F24" i="35" s="1"/>
  <c r="B24" i="35"/>
  <c r="E16" i="35"/>
  <c r="G16" i="35" s="1"/>
  <c r="E15" i="35"/>
  <c r="G15" i="35" s="1"/>
  <c r="E14" i="35"/>
  <c r="G14" i="35" s="1"/>
  <c r="E13" i="35"/>
  <c r="G13" i="35" s="1"/>
  <c r="E12" i="35"/>
  <c r="G12" i="35" s="1"/>
  <c r="E11" i="35"/>
  <c r="G11" i="35" s="1"/>
  <c r="E10" i="35"/>
  <c r="G10" i="35" s="1"/>
  <c r="E9" i="35"/>
  <c r="G9" i="35" s="1"/>
  <c r="E7" i="35"/>
  <c r="G7" i="35" s="1"/>
  <c r="E6" i="35"/>
  <c r="G6" i="35" s="1"/>
  <c r="E5" i="35"/>
  <c r="G5" i="35" s="1"/>
  <c r="E8" i="35"/>
  <c r="G6" i="69" l="1"/>
  <c r="E19" i="69"/>
  <c r="G5" i="76"/>
  <c r="C5" i="77" s="1"/>
  <c r="E5" i="77" s="1"/>
  <c r="E21" i="35"/>
  <c r="G21" i="35" s="1"/>
  <c r="F28" i="35"/>
  <c r="F32" i="35" s="1"/>
  <c r="B28" i="35"/>
  <c r="B32" i="35" s="1"/>
  <c r="G8" i="35"/>
  <c r="F21" i="34"/>
  <c r="E5" i="34"/>
  <c r="E6" i="34"/>
  <c r="G6" i="34" s="1"/>
  <c r="E7" i="34"/>
  <c r="G7" i="34" s="1"/>
  <c r="E8" i="34"/>
  <c r="G8" i="34" s="1"/>
  <c r="E9" i="34"/>
  <c r="G9" i="34" s="1"/>
  <c r="E10" i="34"/>
  <c r="G10" i="34" s="1"/>
  <c r="E11" i="34"/>
  <c r="G11" i="34" s="1"/>
  <c r="E12" i="34"/>
  <c r="G12" i="34" s="1"/>
  <c r="E13" i="34"/>
  <c r="G13" i="34" s="1"/>
  <c r="E14" i="34"/>
  <c r="G14" i="34" s="1"/>
  <c r="E15" i="34"/>
  <c r="G15" i="34" s="1"/>
  <c r="E16" i="34"/>
  <c r="G16" i="34" s="1"/>
  <c r="E4" i="34"/>
  <c r="G4" i="34" s="1"/>
  <c r="G5" i="77" l="1"/>
  <c r="G20" i="76"/>
  <c r="C6" i="72"/>
  <c r="E6" i="72" s="1"/>
  <c r="C6" i="71"/>
  <c r="E6" i="71" s="1"/>
  <c r="C6" i="70"/>
  <c r="E6" i="70" s="1"/>
  <c r="G19" i="69"/>
  <c r="E21" i="34"/>
  <c r="G21" i="34" s="1"/>
  <c r="G20" i="77" l="1"/>
  <c r="C19" i="72"/>
  <c r="C19" i="71"/>
  <c r="C19" i="70"/>
  <c r="G6" i="71"/>
  <c r="G19" i="71" s="1"/>
  <c r="E19" i="71"/>
  <c r="G6" i="70"/>
  <c r="G19" i="70" s="1"/>
  <c r="E19" i="70"/>
  <c r="G6" i="72"/>
  <c r="E19" i="72"/>
  <c r="F24" i="34"/>
  <c r="B24" i="34"/>
  <c r="B28" i="34" s="1"/>
  <c r="B32" i="34" s="1"/>
  <c r="C6" i="74" l="1"/>
  <c r="E6" i="74" s="1"/>
  <c r="C6" i="73"/>
  <c r="E6" i="73" s="1"/>
  <c r="G19" i="72"/>
  <c r="F28" i="34"/>
  <c r="F32" i="34" s="1"/>
  <c r="G6" i="73" l="1"/>
  <c r="G19" i="73" s="1"/>
  <c r="E19" i="73"/>
  <c r="C19" i="74"/>
  <c r="C19" i="73"/>
  <c r="G6" i="74"/>
  <c r="E19" i="74"/>
  <c r="E5" i="33"/>
  <c r="G5" i="33" s="1"/>
  <c r="E7" i="33"/>
  <c r="E8" i="33"/>
  <c r="G8" i="33" s="1"/>
  <c r="E9" i="33"/>
  <c r="G9" i="33" s="1"/>
  <c r="E10" i="33"/>
  <c r="G10" i="33" s="1"/>
  <c r="E11" i="33"/>
  <c r="G11" i="33" s="1"/>
  <c r="E12" i="33"/>
  <c r="G12" i="33" s="1"/>
  <c r="E13" i="33"/>
  <c r="G13" i="33" s="1"/>
  <c r="E14" i="33"/>
  <c r="G14" i="33" s="1"/>
  <c r="E15" i="33"/>
  <c r="G15" i="33" s="1"/>
  <c r="E4" i="33"/>
  <c r="G4" i="33" s="1"/>
  <c r="E12" i="32"/>
  <c r="E5" i="32"/>
  <c r="E7" i="32"/>
  <c r="E8" i="32"/>
  <c r="E9" i="32"/>
  <c r="E10" i="32"/>
  <c r="E11" i="32"/>
  <c r="E13" i="32"/>
  <c r="E14" i="32"/>
  <c r="E15" i="32"/>
  <c r="E4" i="32"/>
  <c r="C6" i="75" l="1"/>
  <c r="G19" i="74"/>
  <c r="M7" i="33"/>
  <c r="G7" i="33"/>
  <c r="F21" i="33"/>
  <c r="F24" i="33" s="1"/>
  <c r="B24" i="33"/>
  <c r="E21" i="33"/>
  <c r="E6" i="75" l="1"/>
  <c r="C19" i="75"/>
  <c r="G21" i="33"/>
  <c r="F28" i="33"/>
  <c r="F32" i="33" s="1"/>
  <c r="B28" i="33"/>
  <c r="B32" i="33" s="1"/>
  <c r="F21" i="32"/>
  <c r="F24" i="32" s="1"/>
  <c r="B24" i="32"/>
  <c r="B28" i="32" s="1"/>
  <c r="B32" i="32" s="1"/>
  <c r="G15" i="32"/>
  <c r="G14" i="32"/>
  <c r="G13" i="32"/>
  <c r="G12" i="32"/>
  <c r="G11" i="32"/>
  <c r="G10" i="32"/>
  <c r="G9" i="32"/>
  <c r="G7" i="32"/>
  <c r="G6" i="32"/>
  <c r="G5" i="32"/>
  <c r="G6" i="75" l="1"/>
  <c r="E19" i="75"/>
  <c r="E21" i="32"/>
  <c r="G21" i="32" s="1"/>
  <c r="F28" i="32"/>
  <c r="F32" i="32" s="1"/>
  <c r="G4" i="32"/>
  <c r="C6" i="76" l="1"/>
  <c r="E6" i="76" s="1"/>
  <c r="G19" i="75"/>
  <c r="C19" i="77" s="1"/>
  <c r="E12" i="31"/>
  <c r="G12" i="31" s="1"/>
  <c r="C19" i="76" l="1"/>
  <c r="G20" i="75"/>
  <c r="G6" i="76"/>
  <c r="E19" i="76"/>
  <c r="F21" i="31"/>
  <c r="F24" i="31" s="1"/>
  <c r="B24" i="31"/>
  <c r="B28" i="31" s="1"/>
  <c r="B32" i="31" s="1"/>
  <c r="E15" i="31"/>
  <c r="G15" i="31" s="1"/>
  <c r="E14" i="31"/>
  <c r="G14" i="31" s="1"/>
  <c r="E13" i="31"/>
  <c r="G13" i="31" s="1"/>
  <c r="E11" i="31"/>
  <c r="G11" i="31" s="1"/>
  <c r="E10" i="31"/>
  <c r="G10" i="31" s="1"/>
  <c r="E8" i="31"/>
  <c r="G8" i="31" s="1"/>
  <c r="E7" i="31"/>
  <c r="G7" i="31" s="1"/>
  <c r="G6" i="31"/>
  <c r="E5" i="31"/>
  <c r="G5" i="31" s="1"/>
  <c r="E4" i="31"/>
  <c r="C20" i="76" l="1"/>
  <c r="C20" i="77"/>
  <c r="G19" i="76"/>
  <c r="C6" i="77"/>
  <c r="E6" i="77" s="1"/>
  <c r="F28" i="31"/>
  <c r="F32" i="31" s="1"/>
  <c r="E21" i="31"/>
  <c r="G21" i="31" s="1"/>
  <c r="G4" i="31"/>
  <c r="F21" i="30"/>
  <c r="G24" i="30" s="1"/>
  <c r="B24" i="30"/>
  <c r="B28" i="30" s="1"/>
  <c r="B31" i="30" s="1"/>
  <c r="G20" i="30"/>
  <c r="E19" i="30"/>
  <c r="G19" i="30" s="1"/>
  <c r="E18" i="30"/>
  <c r="E17" i="30"/>
  <c r="G17" i="30" s="1"/>
  <c r="E16" i="30"/>
  <c r="G16" i="30" s="1"/>
  <c r="E15" i="30"/>
  <c r="G15" i="30" s="1"/>
  <c r="E14" i="30"/>
  <c r="G14" i="30" s="1"/>
  <c r="E13" i="30"/>
  <c r="G13" i="30" s="1"/>
  <c r="E12" i="30"/>
  <c r="G12" i="30" s="1"/>
  <c r="E11" i="30"/>
  <c r="G11" i="30" s="1"/>
  <c r="E10" i="30"/>
  <c r="G10" i="30" s="1"/>
  <c r="E8" i="30"/>
  <c r="G8" i="30" s="1"/>
  <c r="E7" i="30"/>
  <c r="G7" i="30" s="1"/>
  <c r="E6" i="30"/>
  <c r="G6" i="30" s="1"/>
  <c r="E5" i="30"/>
  <c r="G5" i="30" s="1"/>
  <c r="E4" i="30"/>
  <c r="G6" i="77" l="1"/>
  <c r="E19" i="77"/>
  <c r="E21" i="30"/>
  <c r="G21" i="30" s="1"/>
  <c r="G28" i="30"/>
  <c r="G31" i="30" s="1"/>
  <c r="G4" i="30"/>
  <c r="D21" i="29"/>
  <c r="G19" i="77" l="1"/>
  <c r="C19" i="78" s="1"/>
  <c r="C6" i="78"/>
  <c r="F21" i="29"/>
  <c r="E6" i="78" l="1"/>
  <c r="C20" i="78"/>
  <c r="F24" i="29"/>
  <c r="B24" i="29"/>
  <c r="B28" i="29" s="1"/>
  <c r="B31" i="29" s="1"/>
  <c r="G20" i="29"/>
  <c r="E19" i="29"/>
  <c r="G19" i="29" s="1"/>
  <c r="E18" i="29"/>
  <c r="E17" i="29"/>
  <c r="G17" i="29" s="1"/>
  <c r="E16" i="29"/>
  <c r="G16" i="29" s="1"/>
  <c r="E15" i="29"/>
  <c r="G15" i="29" s="1"/>
  <c r="E14" i="29"/>
  <c r="G14" i="29" s="1"/>
  <c r="E13" i="29"/>
  <c r="G13" i="29" s="1"/>
  <c r="E12" i="29"/>
  <c r="G12" i="29" s="1"/>
  <c r="E11" i="29"/>
  <c r="G11" i="29" s="1"/>
  <c r="E10" i="29"/>
  <c r="G10" i="29" s="1"/>
  <c r="E8" i="29"/>
  <c r="G8" i="29" s="1"/>
  <c r="E7" i="29"/>
  <c r="G7" i="29" s="1"/>
  <c r="E6" i="29"/>
  <c r="G6" i="29" s="1"/>
  <c r="G5" i="29"/>
  <c r="E4" i="29"/>
  <c r="G21" i="27"/>
  <c r="D21" i="27"/>
  <c r="F5" i="27"/>
  <c r="F6" i="27"/>
  <c r="F7" i="27"/>
  <c r="F8" i="27"/>
  <c r="F9" i="27"/>
  <c r="F10" i="27"/>
  <c r="F11" i="27"/>
  <c r="F12" i="27"/>
  <c r="F13" i="27"/>
  <c r="F14" i="27"/>
  <c r="F15" i="27"/>
  <c r="F16" i="27"/>
  <c r="F17" i="27"/>
  <c r="F18" i="27"/>
  <c r="F19" i="27"/>
  <c r="F4" i="27"/>
  <c r="H11" i="27"/>
  <c r="E20" i="78" l="1"/>
  <c r="G6" i="78"/>
  <c r="F21" i="27"/>
  <c r="H21" i="27" s="1"/>
  <c r="H4" i="27"/>
  <c r="E21" i="29"/>
  <c r="G21" i="29" s="1"/>
  <c r="G4" i="29"/>
  <c r="G21" i="78" l="1"/>
  <c r="G20" i="78"/>
  <c r="H6" i="27"/>
  <c r="H7" i="27"/>
  <c r="H8" i="27"/>
  <c r="H9" i="27"/>
  <c r="H10" i="27"/>
  <c r="H12" i="27"/>
  <c r="H13" i="27"/>
  <c r="H14" i="27"/>
  <c r="H15" i="27"/>
  <c r="H16" i="27"/>
  <c r="H17" i="27"/>
  <c r="H5" i="27"/>
  <c r="G24" i="27" l="1"/>
  <c r="H20" i="27"/>
  <c r="H19" i="27"/>
  <c r="G21" i="26"/>
  <c r="G24" i="26" s="1"/>
  <c r="D21" i="26"/>
  <c r="B24" i="26" s="1"/>
  <c r="D27" i="26" s="1"/>
  <c r="D30" i="26" s="1"/>
  <c r="H20" i="26"/>
  <c r="H19" i="26"/>
  <c r="F13" i="26"/>
  <c r="H13" i="26" s="1"/>
  <c r="H12" i="26"/>
  <c r="H11" i="26"/>
  <c r="F8" i="26"/>
  <c r="H8" i="26" s="1"/>
  <c r="H7" i="26"/>
  <c r="H6" i="26"/>
  <c r="F5" i="26"/>
  <c r="H5" i="26" s="1"/>
  <c r="F4" i="26"/>
  <c r="F21" i="26" l="1"/>
  <c r="H21" i="26" s="1"/>
  <c r="B24" i="27"/>
  <c r="D28" i="27" s="1"/>
  <c r="H4" i="26"/>
  <c r="O10" i="25"/>
  <c r="D27" i="27" l="1"/>
  <c r="D30" i="27" s="1"/>
  <c r="G21" i="25"/>
  <c r="G24" i="25" s="1"/>
  <c r="D21" i="25"/>
  <c r="B24" i="25" s="1"/>
  <c r="D26" i="25" s="1"/>
  <c r="H20" i="25"/>
  <c r="H19" i="25"/>
  <c r="H14" i="25"/>
  <c r="H12" i="25"/>
  <c r="F13" i="25"/>
  <c r="H13" i="25" s="1"/>
  <c r="H11" i="25"/>
  <c r="N14" i="25"/>
  <c r="P14" i="25" s="1"/>
  <c r="F8" i="25"/>
  <c r="H8" i="25" s="1"/>
  <c r="H7" i="25"/>
  <c r="H6" i="25"/>
  <c r="H5" i="25"/>
  <c r="F4" i="25"/>
  <c r="H4" i="25" s="1"/>
  <c r="F21" i="25" l="1"/>
  <c r="H21" i="25" s="1"/>
  <c r="D27" i="25"/>
  <c r="D30" i="25" s="1"/>
  <c r="D31" i="25" s="1"/>
  <c r="B25" i="26" s="1"/>
  <c r="D26" i="26" s="1"/>
  <c r="D31" i="26" s="1"/>
  <c r="B25" i="27" s="1"/>
  <c r="B26" i="27" s="1"/>
  <c r="D26" i="27" l="1"/>
  <c r="B24" i="23"/>
  <c r="B26" i="23" s="1"/>
  <c r="B23" i="23"/>
  <c r="D31" i="27" l="1"/>
  <c r="B25" i="29" s="1"/>
  <c r="B28" i="23"/>
  <c r="G18" i="24"/>
  <c r="G21" i="24" s="1"/>
  <c r="I24" i="24" s="1"/>
  <c r="D18" i="24"/>
  <c r="B21" i="24" s="1"/>
  <c r="H17" i="24"/>
  <c r="H16" i="24"/>
  <c r="H15" i="24"/>
  <c r="H14" i="24"/>
  <c r="H13" i="24"/>
  <c r="F12" i="24"/>
  <c r="H12" i="24" s="1"/>
  <c r="H11" i="24"/>
  <c r="F10" i="24"/>
  <c r="H10" i="24" s="1"/>
  <c r="F8" i="24"/>
  <c r="H8" i="24" s="1"/>
  <c r="H7" i="24"/>
  <c r="H6" i="24"/>
  <c r="F5" i="24"/>
  <c r="H5" i="24" s="1"/>
  <c r="F4" i="24"/>
  <c r="B26" i="29" l="1"/>
  <c r="B32" i="29" s="1"/>
  <c r="B25" i="30" s="1"/>
  <c r="B26" i="30" s="1"/>
  <c r="B32" i="30" s="1"/>
  <c r="B25" i="31" s="1"/>
  <c r="B26" i="31" s="1"/>
  <c r="B33" i="31" s="1"/>
  <c r="B25" i="32" s="1"/>
  <c r="B26" i="32" s="1"/>
  <c r="B33" i="32" s="1"/>
  <c r="B25" i="33" s="1"/>
  <c r="B26" i="33" s="1"/>
  <c r="B33" i="33" s="1"/>
  <c r="B25" i="34" s="1"/>
  <c r="B26" i="34" s="1"/>
  <c r="F18" i="24"/>
  <c r="H18" i="24" s="1"/>
  <c r="D23" i="24"/>
  <c r="D24" i="24"/>
  <c r="D27" i="24" s="1"/>
  <c r="I23" i="24"/>
  <c r="I27" i="24"/>
  <c r="H4" i="24"/>
  <c r="D18" i="23"/>
  <c r="B33" i="34" l="1"/>
  <c r="B25" i="35" s="1"/>
  <c r="B26" i="35" s="1"/>
  <c r="B33" i="35" s="1"/>
  <c r="B25" i="36" s="1"/>
  <c r="B26" i="36" s="1"/>
  <c r="B33" i="36" s="1"/>
  <c r="B25" i="37" s="1"/>
  <c r="B27" i="37" s="1"/>
  <c r="B35" i="37" s="1"/>
  <c r="B25" i="38" s="1"/>
  <c r="B27" i="38" s="1"/>
  <c r="B35" i="38" s="1"/>
  <c r="B26" i="39" s="1"/>
  <c r="B35" i="39" s="1"/>
  <c r="D35" i="39" s="1"/>
  <c r="B26" i="40" s="1"/>
  <c r="B35" i="40" s="1"/>
  <c r="D35" i="40" s="1"/>
  <c r="B26" i="41" s="1"/>
  <c r="B34" i="41" s="1"/>
  <c r="D34" i="41" s="1"/>
  <c r="B24" i="42" s="1"/>
  <c r="B32" i="42" s="1"/>
  <c r="D32" i="42" s="1"/>
  <c r="B24" i="43" s="1"/>
  <c r="G25" i="30"/>
  <c r="G26" i="30" s="1"/>
  <c r="G32" i="30" s="1"/>
  <c r="F25" i="31" s="1"/>
  <c r="F26" i="31" s="1"/>
  <c r="F33" i="31" s="1"/>
  <c r="F25" i="32" s="1"/>
  <c r="F26" i="32" s="1"/>
  <c r="F33" i="32" s="1"/>
  <c r="F25" i="33" s="1"/>
  <c r="F26" i="33" s="1"/>
  <c r="F33" i="33" s="1"/>
  <c r="F25" i="34" s="1"/>
  <c r="F26" i="34" s="1"/>
  <c r="F33" i="34" s="1"/>
  <c r="F25" i="35" s="1"/>
  <c r="F26" i="35" s="1"/>
  <c r="F33" i="35" s="1"/>
  <c r="F25" i="36" s="1"/>
  <c r="F26" i="36" s="1"/>
  <c r="F33" i="36" s="1"/>
  <c r="F25" i="37" s="1"/>
  <c r="F27" i="37" s="1"/>
  <c r="F35" i="37" s="1"/>
  <c r="F25" i="38" s="1"/>
  <c r="F27" i="38" s="1"/>
  <c r="F35" i="38" s="1"/>
  <c r="F26" i="39" s="1"/>
  <c r="F35" i="39" s="1"/>
  <c r="H35" i="39" s="1"/>
  <c r="F26" i="40" s="1"/>
  <c r="F35" i="40" s="1"/>
  <c r="H35" i="40" s="1"/>
  <c r="F26" i="41" s="1"/>
  <c r="F34" i="41" s="1"/>
  <c r="H34" i="41" s="1"/>
  <c r="F24" i="42" s="1"/>
  <c r="F32" i="42" s="1"/>
  <c r="H32" i="42" s="1"/>
  <c r="F24" i="43" s="1"/>
  <c r="F33" i="43" s="1"/>
  <c r="H33" i="43" s="1"/>
  <c r="F25" i="44" s="1"/>
  <c r="I28" i="24"/>
  <c r="G18" i="23"/>
  <c r="D21" i="23" s="1"/>
  <c r="D24" i="23" s="1"/>
  <c r="D26" i="23" s="1"/>
  <c r="H17" i="23"/>
  <c r="H16" i="23"/>
  <c r="H15" i="23"/>
  <c r="H14" i="23"/>
  <c r="H13" i="23"/>
  <c r="F12" i="23"/>
  <c r="H12" i="23" s="1"/>
  <c r="H11" i="23"/>
  <c r="F10" i="23"/>
  <c r="H10" i="23" s="1"/>
  <c r="F8" i="23"/>
  <c r="H8" i="23" s="1"/>
  <c r="H7" i="23"/>
  <c r="H6" i="23"/>
  <c r="F5" i="23"/>
  <c r="H5" i="23" s="1"/>
  <c r="F4" i="23"/>
  <c r="B33" i="43" l="1"/>
  <c r="D33" i="43" s="1"/>
  <c r="B25" i="44" s="1"/>
  <c r="B34" i="44" s="1"/>
  <c r="D34" i="44" s="1"/>
  <c r="B25" i="45" s="1"/>
  <c r="F34" i="44"/>
  <c r="H34" i="44" s="1"/>
  <c r="F25" i="45" s="1"/>
  <c r="F34" i="45" s="1"/>
  <c r="H34" i="45" s="1"/>
  <c r="F18" i="23"/>
  <c r="H18" i="23" s="1"/>
  <c r="D23" i="23"/>
  <c r="D28" i="23" s="1"/>
  <c r="H4" i="23"/>
  <c r="M17" i="22"/>
  <c r="F25" i="46" l="1"/>
  <c r="F34" i="46" s="1"/>
  <c r="H34" i="46" s="1"/>
  <c r="F25" i="47" s="1"/>
  <c r="F35" i="47" s="1"/>
  <c r="H35" i="47" s="1"/>
  <c r="F25" i="48" s="1"/>
  <c r="F35" i="48" s="1"/>
  <c r="H35" i="48" s="1"/>
  <c r="F25" i="49" s="1"/>
  <c r="F35" i="49" s="1"/>
  <c r="H35" i="49" s="1"/>
  <c r="F25" i="50" s="1"/>
  <c r="F35" i="50" s="1"/>
  <c r="H35" i="50" s="1"/>
  <c r="F25" i="51" s="1"/>
  <c r="F34" i="51" s="1"/>
  <c r="H34" i="51" s="1"/>
  <c r="F25" i="52" s="1"/>
  <c r="F34" i="52" s="1"/>
  <c r="H34" i="52" s="1"/>
  <c r="F25" i="53" s="1"/>
  <c r="F34" i="53" s="1"/>
  <c r="H34" i="53" s="1"/>
  <c r="F25" i="54" s="1"/>
  <c r="F34" i="54" s="1"/>
  <c r="H34" i="54" s="1"/>
  <c r="F25" i="55" s="1"/>
  <c r="F34" i="55" s="1"/>
  <c r="H34" i="55" s="1"/>
  <c r="F25" i="56" s="1"/>
  <c r="F34" i="56" s="1"/>
  <c r="H34" i="56" s="1"/>
  <c r="F25" i="57" s="1"/>
  <c r="F34" i="57" s="1"/>
  <c r="H34" i="57" s="1"/>
  <c r="F25" i="58" s="1"/>
  <c r="F34" i="58" s="1"/>
  <c r="H34" i="58" s="1"/>
  <c r="F25" i="59" s="1"/>
  <c r="F34" i="59" s="1"/>
  <c r="H34" i="59" s="1"/>
  <c r="F25" i="60" s="1"/>
  <c r="F34" i="60" s="1"/>
  <c r="H34" i="60" s="1"/>
  <c r="F25" i="61" s="1"/>
  <c r="F34" i="61" s="1"/>
  <c r="H34" i="61" s="1"/>
  <c r="F25" i="62" s="1"/>
  <c r="F34" i="62" s="1"/>
  <c r="H34" i="62" s="1"/>
  <c r="B34" i="45"/>
  <c r="D34" i="45" s="1"/>
  <c r="B25" i="46" s="1"/>
  <c r="B34" i="46" s="1"/>
  <c r="D34" i="46" s="1"/>
  <c r="B25" i="47" s="1"/>
  <c r="D18" i="21"/>
  <c r="D24" i="13"/>
  <c r="D26" i="13" s="1"/>
  <c r="D27" i="13" s="1"/>
  <c r="H7" i="22"/>
  <c r="H6" i="22"/>
  <c r="F25" i="63" l="1"/>
  <c r="F34" i="63" s="1"/>
  <c r="H34" i="63" s="1"/>
  <c r="F25" i="64" s="1"/>
  <c r="F34" i="64" s="1"/>
  <c r="H34" i="64" s="1"/>
  <c r="F25" i="65" s="1"/>
  <c r="F34" i="65" s="1"/>
  <c r="H34" i="65" s="1"/>
  <c r="F25" i="66" s="1"/>
  <c r="F34" i="66" s="1"/>
  <c r="H34" i="66" s="1"/>
  <c r="F25" i="67" s="1"/>
  <c r="F34" i="67" s="1"/>
  <c r="H34" i="67" s="1"/>
  <c r="F25" i="68" s="1"/>
  <c r="F34" i="68" s="1"/>
  <c r="H34" i="68" s="1"/>
  <c r="F25" i="69" s="1"/>
  <c r="F34" i="69" s="1"/>
  <c r="H34" i="69" s="1"/>
  <c r="F25" i="70" s="1"/>
  <c r="F34" i="70" s="1"/>
  <c r="H34" i="70" s="1"/>
  <c r="B35" i="47"/>
  <c r="D35" i="47" s="1"/>
  <c r="G18" i="22"/>
  <c r="D18" i="22"/>
  <c r="D21" i="22" s="1"/>
  <c r="H17" i="22"/>
  <c r="H16" i="22"/>
  <c r="H15" i="22"/>
  <c r="H14" i="22"/>
  <c r="H13" i="22"/>
  <c r="F12" i="22"/>
  <c r="H12" i="22" s="1"/>
  <c r="H11" i="22"/>
  <c r="F10" i="22"/>
  <c r="H10" i="22" s="1"/>
  <c r="F8" i="22"/>
  <c r="H8" i="22" s="1"/>
  <c r="F5" i="22"/>
  <c r="H5" i="22" s="1"/>
  <c r="F4" i="22"/>
  <c r="F25" i="71" l="1"/>
  <c r="F34" i="71" s="1"/>
  <c r="H34" i="71" s="1"/>
  <c r="F24" i="72" s="1"/>
  <c r="F33" i="72" s="1"/>
  <c r="H33" i="72" s="1"/>
  <c r="F24" i="73" s="1"/>
  <c r="F33" i="73" s="1"/>
  <c r="H33" i="73" s="1"/>
  <c r="F24" i="74" s="1"/>
  <c r="F33" i="74" s="1"/>
  <c r="H33" i="74" s="1"/>
  <c r="F24" i="75" s="1"/>
  <c r="F33" i="75" s="1"/>
  <c r="H33" i="75" s="1"/>
  <c r="B25" i="48"/>
  <c r="B35" i="48" s="1"/>
  <c r="D35" i="48" s="1"/>
  <c r="F18" i="22"/>
  <c r="H18" i="22" s="1"/>
  <c r="H4" i="22"/>
  <c r="D24" i="22"/>
  <c r="D27" i="22" s="1"/>
  <c r="D28" i="22" s="1"/>
  <c r="D23" i="22"/>
  <c r="G18" i="21"/>
  <c r="D21" i="21"/>
  <c r="D23" i="21" s="1"/>
  <c r="H17" i="21"/>
  <c r="H16" i="21"/>
  <c r="H15" i="21"/>
  <c r="H14" i="21"/>
  <c r="H13" i="21"/>
  <c r="F12" i="21"/>
  <c r="H12" i="21" s="1"/>
  <c r="H11" i="21"/>
  <c r="F10" i="21"/>
  <c r="H10" i="21" s="1"/>
  <c r="F8" i="21"/>
  <c r="H7" i="21"/>
  <c r="H6" i="21"/>
  <c r="F5" i="21"/>
  <c r="H5" i="21" s="1"/>
  <c r="F4" i="21"/>
  <c r="D18" i="18"/>
  <c r="D18" i="20"/>
  <c r="G18" i="20"/>
  <c r="D21" i="20"/>
  <c r="H17" i="20"/>
  <c r="H16" i="20"/>
  <c r="H15" i="20"/>
  <c r="H14" i="20"/>
  <c r="H13" i="20"/>
  <c r="F12" i="20"/>
  <c r="H12" i="20" s="1"/>
  <c r="H11" i="20"/>
  <c r="F10" i="20"/>
  <c r="H10" i="20" s="1"/>
  <c r="F8" i="20"/>
  <c r="H7" i="20"/>
  <c r="H6" i="20"/>
  <c r="F5" i="20"/>
  <c r="H5" i="20" s="1"/>
  <c r="F4" i="20"/>
  <c r="J31" i="75" l="1"/>
  <c r="N77" i="75"/>
  <c r="J27" i="75"/>
  <c r="F24" i="76"/>
  <c r="B25" i="49"/>
  <c r="B35" i="49" s="1"/>
  <c r="D35" i="49" s="1"/>
  <c r="B25" i="50" s="1"/>
  <c r="B35" i="50" s="1"/>
  <c r="D35" i="50" s="1"/>
  <c r="F18" i="20"/>
  <c r="H18" i="20" s="1"/>
  <c r="D24" i="21"/>
  <c r="D25" i="21" s="1"/>
  <c r="F18" i="21"/>
  <c r="H18" i="21" s="1"/>
  <c r="H4" i="21"/>
  <c r="H4" i="20"/>
  <c r="D23" i="20"/>
  <c r="D24" i="20"/>
  <c r="F33" i="76" l="1"/>
  <c r="H33" i="76" s="1"/>
  <c r="Q60" i="76"/>
  <c r="S60" i="76" s="1"/>
  <c r="M60" i="76"/>
  <c r="O60" i="76" s="1"/>
  <c r="B25" i="51"/>
  <c r="B34" i="51" s="1"/>
  <c r="D34" i="51" s="1"/>
  <c r="B25" i="52" s="1"/>
  <c r="B34" i="52" s="1"/>
  <c r="D34" i="52" s="1"/>
  <c r="B25" i="53" s="1"/>
  <c r="B34" i="53" s="1"/>
  <c r="D34" i="53" s="1"/>
  <c r="B25" i="54" s="1"/>
  <c r="B34" i="54" s="1"/>
  <c r="D34" i="54" s="1"/>
  <c r="B25" i="55" s="1"/>
  <c r="B34" i="55" s="1"/>
  <c r="D34" i="55" s="1"/>
  <c r="D25" i="20"/>
  <c r="D27" i="20" s="1"/>
  <c r="D18" i="19"/>
  <c r="G18" i="19"/>
  <c r="D21" i="19"/>
  <c r="D24" i="19" s="1"/>
  <c r="H17" i="19"/>
  <c r="H16" i="19"/>
  <c r="H15" i="19"/>
  <c r="H14" i="19"/>
  <c r="H13" i="19"/>
  <c r="F12" i="19"/>
  <c r="H12" i="19" s="1"/>
  <c r="H11" i="19"/>
  <c r="F10" i="19"/>
  <c r="H10" i="19" s="1"/>
  <c r="F8" i="19"/>
  <c r="H7" i="19"/>
  <c r="H6" i="19"/>
  <c r="F5" i="19"/>
  <c r="H5" i="19" s="1"/>
  <c r="F4" i="19"/>
  <c r="H4" i="19" s="1"/>
  <c r="F24" i="77" l="1"/>
  <c r="F33" i="77" s="1"/>
  <c r="H33" i="77" s="1"/>
  <c r="F25" i="78" s="1"/>
  <c r="F34" i="78" s="1"/>
  <c r="H34" i="78" s="1"/>
  <c r="J32" i="76"/>
  <c r="M51" i="77"/>
  <c r="M60" i="77" s="1"/>
  <c r="O60" i="77" s="1"/>
  <c r="J63" i="76"/>
  <c r="T66" i="76"/>
  <c r="Q51" i="77"/>
  <c r="Q60" i="77" s="1"/>
  <c r="S60" i="77" s="1"/>
  <c r="Q52" i="78" s="1"/>
  <c r="Q61" i="78" s="1"/>
  <c r="S61" i="78" s="1"/>
  <c r="H53" i="76"/>
  <c r="B25" i="56"/>
  <c r="B34" i="56" s="1"/>
  <c r="D34" i="56" s="1"/>
  <c r="B25" i="57" s="1"/>
  <c r="B34" i="57" s="1"/>
  <c r="D34" i="57" s="1"/>
  <c r="D23" i="19"/>
  <c r="D25" i="19" s="1"/>
  <c r="D27" i="19" s="1"/>
  <c r="F18" i="19"/>
  <c r="H18" i="19" s="1"/>
  <c r="G18" i="18"/>
  <c r="D21" i="18"/>
  <c r="H17" i="18"/>
  <c r="H16" i="18"/>
  <c r="H15" i="18"/>
  <c r="H14" i="18"/>
  <c r="H13" i="18"/>
  <c r="F12" i="18"/>
  <c r="H12" i="18" s="1"/>
  <c r="H11" i="18"/>
  <c r="F10" i="18"/>
  <c r="H10" i="18" s="1"/>
  <c r="F9" i="18"/>
  <c r="H8" i="18"/>
  <c r="H7" i="18"/>
  <c r="F6" i="18"/>
  <c r="H6" i="18" s="1"/>
  <c r="F5" i="18"/>
  <c r="J50" i="78" l="1"/>
  <c r="J63" i="77"/>
  <c r="M52" i="78"/>
  <c r="M61" i="78" s="1"/>
  <c r="O61" i="78" s="1"/>
  <c r="J64" i="78" s="1"/>
  <c r="J49" i="77"/>
  <c r="B25" i="58"/>
  <c r="B34" i="58" s="1"/>
  <c r="D34" i="58" s="1"/>
  <c r="D23" i="18"/>
  <c r="D24" i="18"/>
  <c r="F18" i="18"/>
  <c r="H18" i="18" s="1"/>
  <c r="D27" i="18"/>
  <c r="H5" i="18"/>
  <c r="L16" i="16"/>
  <c r="M16" i="16" s="1"/>
  <c r="B25" i="59" l="1"/>
  <c r="B34" i="59" s="1"/>
  <c r="D34" i="59" s="1"/>
  <c r="D28" i="18"/>
  <c r="G18" i="17"/>
  <c r="D18" i="17"/>
  <c r="D21" i="17" s="1"/>
  <c r="H17" i="17"/>
  <c r="H16" i="17"/>
  <c r="H15" i="17"/>
  <c r="H14" i="17"/>
  <c r="H13" i="17"/>
  <c r="F12" i="17"/>
  <c r="H12" i="17" s="1"/>
  <c r="H11" i="17"/>
  <c r="H10" i="17"/>
  <c r="F9" i="17"/>
  <c r="H8" i="17"/>
  <c r="H7" i="17"/>
  <c r="H6" i="17"/>
  <c r="F5" i="17"/>
  <c r="B25" i="60" l="1"/>
  <c r="B34" i="60" s="1"/>
  <c r="D34" i="60" s="1"/>
  <c r="B25" i="61" s="1"/>
  <c r="B34" i="61" s="1"/>
  <c r="D34" i="61" s="1"/>
  <c r="J38" i="59"/>
  <c r="F18" i="17"/>
  <c r="H18" i="17" s="1"/>
  <c r="H5" i="17"/>
  <c r="D22" i="17"/>
  <c r="D23" i="17"/>
  <c r="D24" i="17" s="1"/>
  <c r="H27" i="16"/>
  <c r="G18" i="16"/>
  <c r="D18" i="16"/>
  <c r="D21" i="16" s="1"/>
  <c r="D23" i="16" s="1"/>
  <c r="H17" i="16"/>
  <c r="H16" i="16"/>
  <c r="H15" i="16"/>
  <c r="H14" i="16"/>
  <c r="H13" i="16"/>
  <c r="F12" i="16"/>
  <c r="H12" i="16" s="1"/>
  <c r="H11" i="16"/>
  <c r="F10" i="16"/>
  <c r="H10" i="16" s="1"/>
  <c r="F9" i="16"/>
  <c r="H8" i="16"/>
  <c r="H7" i="16"/>
  <c r="F6" i="16"/>
  <c r="H6" i="16" s="1"/>
  <c r="F5" i="16"/>
  <c r="B25" i="62" l="1"/>
  <c r="B34" i="62" s="1"/>
  <c r="D34" i="62" s="1"/>
  <c r="F18" i="16"/>
  <c r="H18" i="16" s="1"/>
  <c r="H5" i="16"/>
  <c r="D24" i="16"/>
  <c r="D25" i="16" s="1"/>
  <c r="B25" i="63" l="1"/>
  <c r="B34" i="63" s="1"/>
  <c r="D34" i="63" s="1"/>
  <c r="D27" i="16"/>
  <c r="H27" i="15"/>
  <c r="G18" i="15"/>
  <c r="D18" i="15"/>
  <c r="D21" i="15" s="1"/>
  <c r="H17" i="15"/>
  <c r="H16" i="15"/>
  <c r="H15" i="15"/>
  <c r="H14" i="15"/>
  <c r="H13" i="15"/>
  <c r="F12" i="15"/>
  <c r="H12" i="15" s="1"/>
  <c r="H11" i="15"/>
  <c r="F10" i="15"/>
  <c r="H10" i="15" s="1"/>
  <c r="F9" i="15"/>
  <c r="H8" i="15"/>
  <c r="H7" i="15"/>
  <c r="F6" i="15"/>
  <c r="H6" i="15" s="1"/>
  <c r="F5" i="15"/>
  <c r="B25" i="64" l="1"/>
  <c r="B34" i="64" s="1"/>
  <c r="D34" i="64" s="1"/>
  <c r="F18" i="15"/>
  <c r="H18" i="15" s="1"/>
  <c r="D23" i="15"/>
  <c r="D24" i="15"/>
  <c r="D26" i="15" s="1"/>
  <c r="H5" i="15"/>
  <c r="H27" i="14"/>
  <c r="G18" i="14"/>
  <c r="D18" i="14"/>
  <c r="D21" i="14" s="1"/>
  <c r="D23" i="14" s="1"/>
  <c r="H17" i="14"/>
  <c r="H16" i="14"/>
  <c r="H15" i="14"/>
  <c r="H14" i="14"/>
  <c r="H13" i="14"/>
  <c r="F12" i="14"/>
  <c r="H12" i="14" s="1"/>
  <c r="H11" i="14"/>
  <c r="F10" i="14"/>
  <c r="H10" i="14" s="1"/>
  <c r="F9" i="14"/>
  <c r="H8" i="14"/>
  <c r="H7" i="14"/>
  <c r="F6" i="14"/>
  <c r="H6" i="14" s="1"/>
  <c r="F5" i="14"/>
  <c r="B25" i="65" l="1"/>
  <c r="B34" i="65" s="1"/>
  <c r="D34" i="65" s="1"/>
  <c r="D27" i="15"/>
  <c r="F18" i="14"/>
  <c r="H18" i="14" s="1"/>
  <c r="H5" i="14"/>
  <c r="D24" i="14"/>
  <c r="D26" i="14" s="1"/>
  <c r="D27" i="14" s="1"/>
  <c r="D18" i="13"/>
  <c r="B25" i="66" l="1"/>
  <c r="B34" i="66" s="1"/>
  <c r="D34" i="66" s="1"/>
  <c r="I36" i="65"/>
  <c r="G18" i="13"/>
  <c r="H17" i="13"/>
  <c r="H16" i="13"/>
  <c r="H15" i="13"/>
  <c r="H14" i="13"/>
  <c r="H13" i="13"/>
  <c r="F12" i="13"/>
  <c r="H12" i="13" s="1"/>
  <c r="H11" i="13"/>
  <c r="F10" i="13"/>
  <c r="H10" i="13" s="1"/>
  <c r="F9" i="13"/>
  <c r="H8" i="13"/>
  <c r="H7" i="13"/>
  <c r="F6" i="13"/>
  <c r="H6" i="13" s="1"/>
  <c r="F5" i="13"/>
  <c r="D23" i="12"/>
  <c r="D25" i="12" s="1"/>
  <c r="D26" i="12" s="1"/>
  <c r="G18" i="12"/>
  <c r="D18" i="12"/>
  <c r="H17" i="12"/>
  <c r="H16" i="12"/>
  <c r="H15" i="12"/>
  <c r="H14" i="12"/>
  <c r="H13" i="12"/>
  <c r="F12" i="12"/>
  <c r="H12" i="12" s="1"/>
  <c r="H11" i="12"/>
  <c r="F10" i="12"/>
  <c r="H10" i="12" s="1"/>
  <c r="F9" i="12"/>
  <c r="H8" i="12"/>
  <c r="H7" i="12"/>
  <c r="F6" i="12"/>
  <c r="H6" i="12" s="1"/>
  <c r="F5" i="12"/>
  <c r="D23" i="11"/>
  <c r="G18" i="11"/>
  <c r="D18" i="11"/>
  <c r="H17" i="11"/>
  <c r="H16" i="11"/>
  <c r="H15" i="11"/>
  <c r="H14" i="11"/>
  <c r="H13" i="11"/>
  <c r="F12" i="11"/>
  <c r="H12" i="11" s="1"/>
  <c r="H11" i="11"/>
  <c r="F10" i="11"/>
  <c r="H10" i="11" s="1"/>
  <c r="F9" i="11"/>
  <c r="H8" i="11"/>
  <c r="H7" i="11"/>
  <c r="F6" i="11"/>
  <c r="H6" i="11" s="1"/>
  <c r="F5" i="11"/>
  <c r="H5" i="11" s="1"/>
  <c r="J35" i="66" l="1"/>
  <c r="B25" i="67"/>
  <c r="B34" i="67" s="1"/>
  <c r="D34" i="67" s="1"/>
  <c r="B25" i="68" s="1"/>
  <c r="B34" i="68" s="1"/>
  <c r="D34" i="68" s="1"/>
  <c r="F18" i="12"/>
  <c r="H18" i="12" s="1"/>
  <c r="F18" i="13"/>
  <c r="H18" i="13" s="1"/>
  <c r="H5" i="13"/>
  <c r="H5" i="12"/>
  <c r="F18" i="11"/>
  <c r="H18" i="11" s="1"/>
  <c r="B25" i="69" l="1"/>
  <c r="B34" i="69" s="1"/>
  <c r="D34" i="69" s="1"/>
  <c r="B25" i="70" s="1"/>
  <c r="B34" i="70" s="1"/>
  <c r="D34" i="70" s="1"/>
  <c r="H7" i="10"/>
  <c r="H8" i="10"/>
  <c r="H11" i="10"/>
  <c r="H13" i="10"/>
  <c r="H14" i="10"/>
  <c r="H15" i="10"/>
  <c r="H16" i="10"/>
  <c r="H17" i="10"/>
  <c r="G18" i="10"/>
  <c r="D21" i="10" s="1"/>
  <c r="D18" i="10"/>
  <c r="F12" i="10"/>
  <c r="H12" i="10" s="1"/>
  <c r="F10" i="10"/>
  <c r="H10" i="10" s="1"/>
  <c r="F9" i="10"/>
  <c r="H9" i="10" s="1"/>
  <c r="F6" i="10"/>
  <c r="H6" i="10" s="1"/>
  <c r="F5" i="10"/>
  <c r="G19" i="8"/>
  <c r="D19" i="8"/>
  <c r="D22" i="8" s="1"/>
  <c r="D24" i="8" s="1"/>
  <c r="F12" i="8"/>
  <c r="F10" i="8"/>
  <c r="F9" i="8"/>
  <c r="F6" i="8"/>
  <c r="F5" i="8"/>
  <c r="D31" i="7"/>
  <c r="G19" i="7"/>
  <c r="D19" i="7"/>
  <c r="D22" i="7" s="1"/>
  <c r="F12" i="7"/>
  <c r="F10" i="7"/>
  <c r="F9" i="7"/>
  <c r="F6" i="7"/>
  <c r="F5" i="7"/>
  <c r="I26" i="6"/>
  <c r="G19" i="6"/>
  <c r="D19" i="6"/>
  <c r="D22" i="6" s="1"/>
  <c r="F12" i="6"/>
  <c r="F10" i="6"/>
  <c r="F9" i="6"/>
  <c r="F6" i="6"/>
  <c r="F5" i="6"/>
  <c r="E19" i="5"/>
  <c r="E22" i="5" s="1"/>
  <c r="D19" i="4"/>
  <c r="D22" i="4" s="1"/>
  <c r="D31" i="4"/>
  <c r="H19" i="5"/>
  <c r="G12" i="5"/>
  <c r="G10" i="5"/>
  <c r="G9" i="5"/>
  <c r="G6" i="5"/>
  <c r="G5" i="5"/>
  <c r="G19" i="4"/>
  <c r="F12" i="4"/>
  <c r="F10" i="4"/>
  <c r="F9" i="4"/>
  <c r="F7" i="4"/>
  <c r="F6" i="4"/>
  <c r="F5" i="4"/>
  <c r="D33" i="3"/>
  <c r="G19" i="3"/>
  <c r="D19" i="3"/>
  <c r="D22" i="3" s="1"/>
  <c r="D23" i="3" s="1"/>
  <c r="F12" i="3"/>
  <c r="F10" i="3"/>
  <c r="F9" i="3"/>
  <c r="F7" i="3"/>
  <c r="F6" i="3"/>
  <c r="F5" i="3"/>
  <c r="D34" i="1"/>
  <c r="G19" i="1"/>
  <c r="D19" i="1"/>
  <c r="D22" i="1" s="1"/>
  <c r="D23" i="1" s="1"/>
  <c r="I17" i="1"/>
  <c r="I15" i="1"/>
  <c r="I14" i="1"/>
  <c r="F12" i="1"/>
  <c r="I12" i="1" s="1"/>
  <c r="I11" i="1"/>
  <c r="F10" i="1"/>
  <c r="I10" i="1" s="1"/>
  <c r="F9" i="1"/>
  <c r="I9" i="1" s="1"/>
  <c r="F7" i="1"/>
  <c r="I7" i="1" s="1"/>
  <c r="F6" i="1"/>
  <c r="I6" i="1" s="1"/>
  <c r="F5" i="1"/>
  <c r="D19" i="2"/>
  <c r="D22" i="2" s="1"/>
  <c r="D23" i="2" s="1"/>
  <c r="D33" i="2"/>
  <c r="G19" i="2"/>
  <c r="I17" i="2"/>
  <c r="I14" i="2"/>
  <c r="I15" i="2"/>
  <c r="F6" i="2"/>
  <c r="I6" i="2" s="1"/>
  <c r="F12" i="2"/>
  <c r="I12" i="2" s="1"/>
  <c r="I11" i="2"/>
  <c r="F10" i="2"/>
  <c r="I10" i="2" s="1"/>
  <c r="F9" i="2"/>
  <c r="I9" i="2" s="1"/>
  <c r="F7" i="2"/>
  <c r="I7" i="2" s="1"/>
  <c r="F5" i="2"/>
  <c r="B25" i="71" l="1"/>
  <c r="B34" i="71" s="1"/>
  <c r="D34" i="71" s="1"/>
  <c r="B24" i="72" s="1"/>
  <c r="B33" i="72" s="1"/>
  <c r="D33" i="72" s="1"/>
  <c r="F19" i="1"/>
  <c r="I19" i="1" s="1"/>
  <c r="F18" i="10"/>
  <c r="H18" i="10" s="1"/>
  <c r="F19" i="3"/>
  <c r="F19" i="2"/>
  <c r="I19" i="2" s="1"/>
  <c r="F19" i="6"/>
  <c r="F19" i="7"/>
  <c r="F19" i="8"/>
  <c r="D24" i="2"/>
  <c r="D34" i="2" s="1"/>
  <c r="G19" i="5"/>
  <c r="H5" i="10"/>
  <c r="D23" i="10"/>
  <c r="D27" i="10" s="1"/>
  <c r="D28" i="10" s="1"/>
  <c r="D26" i="8"/>
  <c r="D29" i="8" s="1"/>
  <c r="D24" i="7"/>
  <c r="D26" i="7" s="1"/>
  <c r="D32" i="7" s="1"/>
  <c r="D24" i="6"/>
  <c r="D26" i="6" s="1"/>
  <c r="D24" i="4"/>
  <c r="D25" i="4" s="1"/>
  <c r="D32" i="4" s="1"/>
  <c r="E24" i="5"/>
  <c r="E26" i="5" s="1"/>
  <c r="E32" i="5" s="1"/>
  <c r="F19" i="4"/>
  <c r="D24" i="3"/>
  <c r="D34" i="3" s="1"/>
  <c r="D28" i="1"/>
  <c r="D35" i="1" s="1"/>
  <c r="D36" i="1" s="1"/>
  <c r="I5" i="1"/>
  <c r="I5" i="2"/>
  <c r="I60" i="72" l="1"/>
  <c r="B24" i="73"/>
  <c r="B33" i="73" s="1"/>
  <c r="D33" i="73" s="1"/>
  <c r="B24" i="74" s="1"/>
  <c r="B33" i="74" s="1"/>
  <c r="D33" i="74" s="1"/>
  <c r="D30" i="6"/>
  <c r="D32" i="6"/>
  <c r="D28" i="3"/>
  <c r="D24" i="1"/>
  <c r="D28" i="2"/>
  <c r="I60" i="73" l="1"/>
  <c r="B24" i="75"/>
  <c r="B33" i="75" s="1"/>
  <c r="D33" i="75" s="1"/>
  <c r="H38" i="75" s="1"/>
  <c r="I60" i="74"/>
  <c r="Q72" i="75" l="1"/>
  <c r="J63" i="74"/>
  <c r="J70" i="74" s="1"/>
  <c r="I62" i="74"/>
  <c r="B24" i="76"/>
  <c r="B33" i="76" s="1"/>
  <c r="D33" i="76" s="1"/>
  <c r="B24" i="77" s="1"/>
  <c r="B33" i="77" s="1"/>
  <c r="D33" i="77" s="1"/>
  <c r="B25" i="78" s="1"/>
  <c r="B34" i="78" s="1"/>
  <c r="D34" i="78" s="1"/>
  <c r="I61" i="78" l="1"/>
  <c r="E50" i="78"/>
  <c r="E49" i="77"/>
  <c r="I60" i="77"/>
  <c r="I60" i="76"/>
  <c r="D25" i="11" l="1"/>
</calcChain>
</file>

<file path=xl/sharedStrings.xml><?xml version="1.0" encoding="utf-8"?>
<sst xmlns="http://schemas.openxmlformats.org/spreadsheetml/2006/main" count="4770" uniqueCount="377">
  <si>
    <t>ASSET FLOW LTD</t>
  </si>
  <si>
    <t>MONTH</t>
  </si>
  <si>
    <t>MARCH</t>
  </si>
  <si>
    <t xml:space="preserve">NAME </t>
  </si>
  <si>
    <t>NO</t>
  </si>
  <si>
    <t xml:space="preserve"> BAL B/F</t>
  </si>
  <si>
    <t>RENT</t>
  </si>
  <si>
    <t>GARBAGE</t>
  </si>
  <si>
    <t>DUE BILL</t>
  </si>
  <si>
    <t>PAID</t>
  </si>
  <si>
    <t>GARBAGE PAID</t>
  </si>
  <si>
    <t>TOTAL C/F</t>
  </si>
  <si>
    <t>REMITTANCE ADVICE</t>
  </si>
  <si>
    <t>PAID RENT</t>
  </si>
  <si>
    <t xml:space="preserve"> RENT PAYABLE</t>
  </si>
  <si>
    <t>ADD PAID GARBAGE</t>
  </si>
  <si>
    <t>ROYALTY PAYABLE</t>
  </si>
  <si>
    <t>DISBURSEMENT SCHEDULE</t>
  </si>
  <si>
    <t>GROSS ROYALTY</t>
  </si>
  <si>
    <t>Prepared BY</t>
  </si>
  <si>
    <t>Approved By</t>
  </si>
  <si>
    <t>Received By</t>
  </si>
  <si>
    <t>L. Mwangi</t>
  </si>
  <si>
    <t>Date</t>
  </si>
  <si>
    <t>…………………………</t>
  </si>
  <si>
    <t>………………………</t>
  </si>
  <si>
    <t>RENT STATEMENT FOR MARCH</t>
  </si>
  <si>
    <t>MOHAMMED MAKORI</t>
  </si>
  <si>
    <t>COSMAS</t>
  </si>
  <si>
    <t>JOHN KARIUKI</t>
  </si>
  <si>
    <t>BENSON KIMANI</t>
  </si>
  <si>
    <t>LL</t>
  </si>
  <si>
    <t xml:space="preserve">PETER  KINYUA </t>
  </si>
  <si>
    <t>ABRAHAN MWENZI</t>
  </si>
  <si>
    <t>JOSEPH KINYUA</t>
  </si>
  <si>
    <t>JOSEPH KABURI</t>
  </si>
  <si>
    <t>CRISPA NDUNGU</t>
  </si>
  <si>
    <t>ANTHONEY KINGARA</t>
  </si>
  <si>
    <t>CATHERINE  WANJIKU</t>
  </si>
  <si>
    <t>TOTAL</t>
  </si>
  <si>
    <t>BALANCE</t>
  </si>
  <si>
    <t>SERVICE  NO.12</t>
  </si>
  <si>
    <t>COMMISSION 9%</t>
  </si>
  <si>
    <t>BEATRICE HONGO 2</t>
  </si>
  <si>
    <t>PETER MWANGI KAMANDE</t>
  </si>
  <si>
    <t>GLADYS MUTUKA 14</t>
  </si>
  <si>
    <t>JAIRUS MAYOYA 13</t>
  </si>
  <si>
    <t>FRECRICK ODHIAMBO 10</t>
  </si>
  <si>
    <t>JACOB ODHIAMBO 8</t>
  </si>
  <si>
    <t>MUTHOKA  MUSYOKA 4</t>
  </si>
  <si>
    <t>TERESIA MUGAMBI 3</t>
  </si>
  <si>
    <t>GRACE</t>
  </si>
  <si>
    <t>VACANT</t>
  </si>
  <si>
    <t>SAMUEL YOIKE</t>
  </si>
  <si>
    <t>ELECT</t>
  </si>
  <si>
    <t>PAID ON 20TH APRIL 2015</t>
  </si>
  <si>
    <t>PENNINAH</t>
  </si>
  <si>
    <t>APRIL</t>
  </si>
  <si>
    <t>PAID ON 20/4/2016</t>
  </si>
  <si>
    <t>PAYMENT ON 10/6/2015</t>
  </si>
  <si>
    <t>PAYMENT ON 16/6/2015</t>
  </si>
  <si>
    <t>BALANCE BF</t>
  </si>
  <si>
    <t>LESS COMMISSION 9%</t>
  </si>
  <si>
    <t>NICHOLAS</t>
  </si>
  <si>
    <t xml:space="preserve">PAYMENT ON  </t>
  </si>
  <si>
    <t>PAYMENT ON   22/9/2015</t>
  </si>
  <si>
    <t xml:space="preserve">DEC </t>
  </si>
  <si>
    <t>DEDUCTION</t>
  </si>
  <si>
    <t>PAID ON14/12/2015</t>
  </si>
  <si>
    <t>PAID  ON 24/12/2015</t>
  </si>
  <si>
    <t>DIRECT TO LANDLORD</t>
  </si>
  <si>
    <t>NICHOLAS RENT STATEMENT FOR JAN 2016</t>
  </si>
  <si>
    <t>NET  PAID ON 15/1/16</t>
  </si>
  <si>
    <t>TOTAL  RENT</t>
  </si>
  <si>
    <t xml:space="preserve"> </t>
  </si>
  <si>
    <t>LESS COMMISSION</t>
  </si>
  <si>
    <t>BL</t>
  </si>
  <si>
    <t>TTAL DE</t>
  </si>
  <si>
    <t>payment</t>
  </si>
  <si>
    <t>NICHOLAS RENT STATEMENT FOR JULY 2016</t>
  </si>
  <si>
    <t xml:space="preserve">bf </t>
  </si>
  <si>
    <t>NICHOLAS RENT STATEMENT FOR OCT  2016</t>
  </si>
  <si>
    <t>NEW</t>
  </si>
  <si>
    <t>PAYMENT  ON 11/10/2016</t>
  </si>
  <si>
    <t>NICHOLAS RENT STATEMENT FOR NOVEMBER  2016</t>
  </si>
  <si>
    <t>KISII</t>
  </si>
  <si>
    <t xml:space="preserve">NEW </t>
  </si>
  <si>
    <t>DIRECT TO LL</t>
  </si>
  <si>
    <t>NICHOLAS RENT STATEMENT FOR  JAN   2017</t>
  </si>
  <si>
    <t>TOTAL DEDUCTION</t>
  </si>
  <si>
    <t>SHOP 1</t>
  </si>
  <si>
    <t>EDIGAG</t>
  </si>
  <si>
    <t>NICHOLAS RENT STATEMENT FOR   APRIL   2017</t>
  </si>
  <si>
    <t>PAYMENT</t>
  </si>
  <si>
    <t>NICHOLAS RENT STATEMENT FOR     2017</t>
  </si>
  <si>
    <t>NICHOLAS RENT STATEMENT FOR   MAY   2017</t>
  </si>
  <si>
    <t>payment 12/5/2017</t>
  </si>
  <si>
    <t>B/F</t>
  </si>
  <si>
    <t>BAL</t>
  </si>
  <si>
    <t>TOTAL  RENT PAID</t>
  </si>
  <si>
    <t>NICHOLAS RENT STATEMENT FOR JULY 2017</t>
  </si>
  <si>
    <t>EDGAR</t>
  </si>
  <si>
    <t>KENNEDY</t>
  </si>
  <si>
    <t>payment 10/7/2017</t>
  </si>
  <si>
    <t>LANDLORD</t>
  </si>
  <si>
    <t>ABRAHAM MWENZI</t>
  </si>
  <si>
    <t>11 &amp; 12</t>
  </si>
  <si>
    <t>payment 12/6/2017</t>
  </si>
  <si>
    <t>TOTAL DEDUCTIONS</t>
  </si>
  <si>
    <t>NICHOLAS RENT STATEMENT FOR  JUNE 2017</t>
  </si>
  <si>
    <t xml:space="preserve">TOTAL  RENT </t>
  </si>
  <si>
    <t>SHOP 1 VACANT</t>
  </si>
  <si>
    <t>NICHOLAS RENT STATEMENT FOR AUGUST 2017</t>
  </si>
  <si>
    <t>COSMUS</t>
  </si>
  <si>
    <t>JOSEPH KIBURI</t>
  </si>
  <si>
    <t>JARED</t>
  </si>
  <si>
    <t>payment2/7/2017</t>
  </si>
  <si>
    <t>LESS</t>
  </si>
  <si>
    <t>COMISSION</t>
  </si>
  <si>
    <t>ABRAHAM MWENEZI</t>
  </si>
  <si>
    <t>CATHERINE WANJIKU</t>
  </si>
  <si>
    <t xml:space="preserve">COSMAS </t>
  </si>
  <si>
    <t>PAID ON 8/11/17</t>
  </si>
  <si>
    <t>GERALD MWAMBA</t>
  </si>
  <si>
    <t>NICHOLAS RENT STATEMENT FOR DEC 2017</t>
  </si>
  <si>
    <t xml:space="preserve">COMM </t>
  </si>
  <si>
    <t>NICHOLAS RENT STATEMENT FOR NOV 2017</t>
  </si>
  <si>
    <t>NICHOLAS RENT STATEMENT FOR OCT 2017</t>
  </si>
  <si>
    <t>NICHOLAS RENT STATEMENT FOR SEP 2017</t>
  </si>
  <si>
    <t>NICHOLAS RENT STATEMENT FOR JAN 2018</t>
  </si>
  <si>
    <t>KELVIN</t>
  </si>
  <si>
    <t>ASSETFLOW LTD</t>
  </si>
  <si>
    <t>GERALD MWANZIA</t>
  </si>
  <si>
    <t>NICHOLAS RENT STATEMENT FOR FEB 2018</t>
  </si>
  <si>
    <t xml:space="preserve">TOTAL  </t>
  </si>
  <si>
    <t>TOTAL  PAID</t>
  </si>
  <si>
    <t>VACCANT</t>
  </si>
  <si>
    <t>NANCY WAIRIMU</t>
  </si>
  <si>
    <t xml:space="preserve">TOTAL </t>
  </si>
  <si>
    <t>TOTAL EXPECTED</t>
  </si>
  <si>
    <t>CRISPUS</t>
  </si>
  <si>
    <t>NICHOLAS RENT STATEMENT FOR MARCH 2018</t>
  </si>
  <si>
    <t>NICHOLAS RENT STATEMENT FOR APRIL  2018</t>
  </si>
  <si>
    <t>JOSEPH KABUBU</t>
  </si>
  <si>
    <t xml:space="preserve">BAL </t>
  </si>
  <si>
    <t>PETER ANZWELE</t>
  </si>
  <si>
    <t>NICHOLAS RENT STATEMENT FOR MAY 2018</t>
  </si>
  <si>
    <t>NICHOLAS RENT STATEMENT FOR JUNE 2018</t>
  </si>
  <si>
    <t>NICHOLAS RENT STATEMENT FOR JULY 2018</t>
  </si>
  <si>
    <t>KARIUKI</t>
  </si>
  <si>
    <t>DAVID KARANJA</t>
  </si>
  <si>
    <t>CRISPUS OCT,NOV</t>
  </si>
  <si>
    <t>CRISPUS NDUNGU</t>
  </si>
  <si>
    <t>NICHOLAS RENT STATEMENT FOR AUGUST 2018</t>
  </si>
  <si>
    <t>NICHOLAS RENT STATEMENT FOR SEPTEMBER 2018</t>
  </si>
  <si>
    <t xml:space="preserve">DETAILS </t>
  </si>
  <si>
    <t xml:space="preserve">CR </t>
  </si>
  <si>
    <t>DR</t>
  </si>
  <si>
    <t>DETAILS</t>
  </si>
  <si>
    <t>SEP</t>
  </si>
  <si>
    <t>BF</t>
  </si>
  <si>
    <t>COMMISION</t>
  </si>
  <si>
    <t>DEDUCTIONS</t>
  </si>
  <si>
    <t>MARY WANJIKU</t>
  </si>
  <si>
    <t>JUSTUS MBAO</t>
  </si>
  <si>
    <t>NICHOLAS RENT STATEMENT FOR OCTOBER 2018</t>
  </si>
  <si>
    <t>OCT</t>
  </si>
  <si>
    <t>JUSTUS</t>
  </si>
  <si>
    <t xml:space="preserve">PREPARED BY </t>
  </si>
  <si>
    <t>RUTH</t>
  </si>
  <si>
    <t xml:space="preserve">APPROVED BY </t>
  </si>
  <si>
    <t xml:space="preserve">RECEIVED BY </t>
  </si>
  <si>
    <t>MRS. NICHOLAS</t>
  </si>
  <si>
    <t>NOV</t>
  </si>
  <si>
    <t>NICHOLAS RENT STATEMENT FOR NOVEMBER 2018</t>
  </si>
  <si>
    <t>CHARLES NDAIGA</t>
  </si>
  <si>
    <t>NICHOLAS GICHUHI</t>
  </si>
  <si>
    <t xml:space="preserve">RENT STATEMENT </t>
  </si>
  <si>
    <t>FOR THE MONTH OF DECEMBER 2018</t>
  </si>
  <si>
    <t>DEC</t>
  </si>
  <si>
    <t>EXPECTED</t>
  </si>
  <si>
    <t>EDGAR ARREARS BY MARCH</t>
  </si>
  <si>
    <t>ANNE BIYAKI</t>
  </si>
  <si>
    <t>FOR THE MONTH OF JANUARY 2019</t>
  </si>
  <si>
    <t>JAN</t>
  </si>
  <si>
    <t>PAID ON 14/1/19</t>
  </si>
  <si>
    <t>FOR THE MONTH OF FEBRUARY 2019</t>
  </si>
  <si>
    <t>FEB</t>
  </si>
  <si>
    <t xml:space="preserve">EDGAR </t>
  </si>
  <si>
    <t>PAID ON 11/2/19</t>
  </si>
  <si>
    <t>MARGARET</t>
  </si>
  <si>
    <t>FOR THE MONTH OF MARCH 2019</t>
  </si>
  <si>
    <t>PAID ON 12/3/19</t>
  </si>
  <si>
    <t>FOR THE MONTH OF APRIL 2019</t>
  </si>
  <si>
    <t>FOR THE MONTH OF MAY 2019</t>
  </si>
  <si>
    <t>MAY</t>
  </si>
  <si>
    <t>PAID ON 10/5/19</t>
  </si>
  <si>
    <t>CASE PROCESSING KARIUKI</t>
  </si>
  <si>
    <t>COURT FEES</t>
  </si>
  <si>
    <t>PROCESS SERVER</t>
  </si>
  <si>
    <t>NANCY</t>
  </si>
  <si>
    <t xml:space="preserve">KARANJA </t>
  </si>
  <si>
    <t>FOR THE MONTH OF JUNE 2019</t>
  </si>
  <si>
    <t>JUNE</t>
  </si>
  <si>
    <t>PAID ON13/6/19</t>
  </si>
  <si>
    <t>FOR THE MONTH OF JULY 2019</t>
  </si>
  <si>
    <t>JULY</t>
  </si>
  <si>
    <t>PAID ON 12/7/19</t>
  </si>
  <si>
    <t>FOR THE MONTH OF AUGUST 2019</t>
  </si>
  <si>
    <t>AUG</t>
  </si>
  <si>
    <t>PAID ON 19/8</t>
  </si>
  <si>
    <t>FLORENCE</t>
  </si>
  <si>
    <t>FOR THE MONTH OF SEPTEMBER 2019</t>
  </si>
  <si>
    <t>SEPT</t>
  </si>
  <si>
    <t>OCTOBER</t>
  </si>
  <si>
    <t>FOR THE MONTH OF OCTOBER 2019</t>
  </si>
  <si>
    <t xml:space="preserve">CRISPUS </t>
  </si>
  <si>
    <t>PAID ON 23/10</t>
  </si>
  <si>
    <t>PAID ON 13/9</t>
  </si>
  <si>
    <t>NOVEMBER</t>
  </si>
  <si>
    <t>FOR THE MONTH OF NOVEMBER 2019</t>
  </si>
  <si>
    <t>PAID ON 22/11/19</t>
  </si>
  <si>
    <t>FOR THE MONTH OF DECEMBER 2019</t>
  </si>
  <si>
    <t>DECEMBER</t>
  </si>
  <si>
    <t>PAID ON 14/12</t>
  </si>
  <si>
    <t>JANUARY</t>
  </si>
  <si>
    <t>FOR THE MONTH OF JANUARY 2020</t>
  </si>
  <si>
    <t>PAID ON 20/1</t>
  </si>
  <si>
    <t>FEBRUARY</t>
  </si>
  <si>
    <t>FOR THE MONTH OF FEBRUARY 2020</t>
  </si>
  <si>
    <t>PAID ON 21/1</t>
  </si>
  <si>
    <t>FOR THE MONTH OF MARCH 2020</t>
  </si>
  <si>
    <t>FOR THE MONTH OF APRIL 2020</t>
  </si>
  <si>
    <t>B/D</t>
  </si>
  <si>
    <t>PAID ON 16/4</t>
  </si>
  <si>
    <t>JACKSON AVUNE</t>
  </si>
  <si>
    <t>FOR THE MONTH OF MAY 2020</t>
  </si>
  <si>
    <t>PAID ON 19/5</t>
  </si>
  <si>
    <t>FOR THE MONTH OF JUNE 2020</t>
  </si>
  <si>
    <t>PAID ON 26/6</t>
  </si>
  <si>
    <t>FOR THE MONTH OF JULY 2020</t>
  </si>
  <si>
    <t>PAID ON 21/7</t>
  </si>
  <si>
    <t>AUGUST</t>
  </si>
  <si>
    <t>FOR THE MONTH OF AUGUST 2020</t>
  </si>
  <si>
    <t>SEPTEMBER</t>
  </si>
  <si>
    <t>FOR THE MONTH OF SEPTEMBER 2020</t>
  </si>
  <si>
    <t>FOR THE MONTH OF OCTOBER 2020</t>
  </si>
  <si>
    <t>PAID ON 3/10</t>
  </si>
  <si>
    <t>FOR THE MONTH OF NOVEMBER 2020</t>
  </si>
  <si>
    <t>PAID ON 16/11</t>
  </si>
  <si>
    <t>FOR THE MONTH OF DECEMBER 2020</t>
  </si>
  <si>
    <t>PAID ON 15/12</t>
  </si>
  <si>
    <t>FOR THE MONTH OF JANUARY 2021</t>
  </si>
  <si>
    <t>MARGARET SHOP[</t>
  </si>
  <si>
    <t>FOR THE MONTH OF FEBRUARY 2021</t>
  </si>
  <si>
    <t>FOR THE MONTH OF MARCH 2021</t>
  </si>
  <si>
    <t>PAID ON 10/3</t>
  </si>
  <si>
    <t>FOR THE MONTH OF APRIL 2021</t>
  </si>
  <si>
    <t>FOR THE MONTH OF MAY 2021</t>
  </si>
  <si>
    <t>PAID ON 15/5</t>
  </si>
  <si>
    <t>KARIUKI LL</t>
  </si>
  <si>
    <t>LL9350</t>
  </si>
  <si>
    <t>FOR THE MONTH OF JUNE 2021</t>
  </si>
  <si>
    <t>NAME</t>
  </si>
  <si>
    <t>HSE NO</t>
  </si>
  <si>
    <t xml:space="preserve">RENT  </t>
  </si>
  <si>
    <t>DEP</t>
  </si>
  <si>
    <t>BAL B/F</t>
  </si>
  <si>
    <t>A1</t>
  </si>
  <si>
    <t>A2</t>
  </si>
  <si>
    <t>A3</t>
  </si>
  <si>
    <t>A4</t>
  </si>
  <si>
    <t>A5</t>
  </si>
  <si>
    <t>A8</t>
  </si>
  <si>
    <t>A9</t>
  </si>
  <si>
    <t>A10</t>
  </si>
  <si>
    <t>A11</t>
  </si>
  <si>
    <t>A12</t>
  </si>
  <si>
    <t>A13</t>
  </si>
  <si>
    <t>A14</t>
  </si>
  <si>
    <t>A15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</si>
  <si>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</si>
  <si>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</si>
  <si>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</si>
  <si>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</si>
  <si>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</si>
  <si>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</si>
  <si>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</si>
  <si>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</si>
  <si>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</si>
  <si>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</si>
  <si>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</si>
  <si>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</si>
  <si>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</si>
  <si>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</si>
  <si>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B15</t>
  </si>
  <si>
    <t>B16</t>
  </si>
  <si>
    <t>C1</t>
  </si>
  <si>
    <t>C2</t>
  </si>
  <si>
    <t>C3</t>
  </si>
  <si>
    <t>C4</t>
  </si>
  <si>
    <t>C5</t>
  </si>
  <si>
    <t>C8</t>
  </si>
  <si>
    <t>C9</t>
  </si>
  <si>
    <t>C10</t>
  </si>
  <si>
    <t>SILVESTER OMONDI</t>
  </si>
  <si>
    <t>STEPHEN MUNYOKI</t>
  </si>
  <si>
    <t>SAMWEL KABAU</t>
  </si>
  <si>
    <t>A6&amp;A7</t>
  </si>
  <si>
    <t>HILDA MARY</t>
  </si>
  <si>
    <t>LOCKED</t>
  </si>
  <si>
    <t>KELVIN OCHIENG</t>
  </si>
  <si>
    <t>WYCLIFE WANJALA</t>
  </si>
  <si>
    <t>SOVIA NAMUNYA</t>
  </si>
  <si>
    <t>STORE</t>
  </si>
  <si>
    <t>SUSAN NJERI</t>
  </si>
  <si>
    <t>DAVID MBITHI</t>
  </si>
  <si>
    <t>MWOLOLO</t>
  </si>
  <si>
    <t>SILVIA AWINO</t>
  </si>
  <si>
    <t>EDWARD OKORE</t>
  </si>
  <si>
    <t>ALICE ONYANGO</t>
  </si>
  <si>
    <t>EMILY KORIR</t>
  </si>
  <si>
    <t>C6&amp;C7</t>
  </si>
  <si>
    <t>JOSEPH MWIKIA</t>
  </si>
  <si>
    <t>DEPOSIT</t>
  </si>
  <si>
    <t>RUTH WANJIRU</t>
  </si>
  <si>
    <t>SAMWEL OKWEMBA</t>
  </si>
  <si>
    <t>PHILLIP CHALO</t>
  </si>
  <si>
    <t>CYRUS KARAGU</t>
  </si>
  <si>
    <t>WYCLIFFE INGAVI</t>
  </si>
  <si>
    <t>AORON ERNESTY</t>
  </si>
  <si>
    <t>PAID ON 24/6</t>
  </si>
  <si>
    <t>BYRON OTIENO</t>
  </si>
  <si>
    <t>ELIZABETH ODHIAMBO</t>
  </si>
  <si>
    <t>FOR THE MONTH OF JULY 2021</t>
  </si>
  <si>
    <t>SILVIA PAID LL</t>
  </si>
  <si>
    <t>VACCATED LL</t>
  </si>
  <si>
    <t>WYCLIFFE B3 VACCATED</t>
  </si>
  <si>
    <t>N/AVAILABLE</t>
  </si>
  <si>
    <t>PAID ON 23/7</t>
  </si>
  <si>
    <t>LEONARD</t>
  </si>
  <si>
    <t>FOR THE MONTH OF AUGUST 2021</t>
  </si>
  <si>
    <t>IAN WAFULA</t>
  </si>
  <si>
    <t>NAMELESS</t>
  </si>
  <si>
    <t>ll</t>
  </si>
  <si>
    <t>NP</t>
  </si>
  <si>
    <t>N.P</t>
  </si>
  <si>
    <t>NP3MONTHS</t>
  </si>
  <si>
    <t>N.PLL</t>
  </si>
  <si>
    <t>FOR THE MONTH OF SEPTEMBER 2021</t>
  </si>
  <si>
    <t>PAID ON 11/9</t>
  </si>
  <si>
    <t>DUNCAN OCHWANI</t>
  </si>
  <si>
    <t>HASSAN LANGAT</t>
  </si>
  <si>
    <t>RICHARD</t>
  </si>
  <si>
    <t>MICHAEL KITONGU</t>
  </si>
  <si>
    <t>FOR THE MONTH OF OCTOBER 2021</t>
  </si>
  <si>
    <t>DEPOSIT B16</t>
  </si>
  <si>
    <t>TERESA NYABUTO</t>
  </si>
  <si>
    <t>FLORENCE OTOBE</t>
  </si>
  <si>
    <t>FOR THE MONTH OF NOVEMBER 2021</t>
  </si>
  <si>
    <t>BERNARD KIBET</t>
  </si>
  <si>
    <t>BENARD KIBET</t>
  </si>
  <si>
    <t>BYRON KENT</t>
  </si>
  <si>
    <t>YAVEI MOHAMAD</t>
  </si>
  <si>
    <t>ANNARITA NJAMBI</t>
  </si>
  <si>
    <t>ANNE NJERI</t>
  </si>
  <si>
    <t>HELLEN IRUNGU</t>
  </si>
  <si>
    <t>ISAIAH TIRANTA</t>
  </si>
  <si>
    <t>ISAIAH TURANTA</t>
  </si>
  <si>
    <t>PATRICK MWANDIA</t>
  </si>
  <si>
    <t>SAMWEL KABAU A6</t>
  </si>
  <si>
    <t>ANNIRITA NJAMBI</t>
  </si>
  <si>
    <t>PAID ON 4/11</t>
  </si>
  <si>
    <t>FROMLL</t>
  </si>
  <si>
    <t>PAID ON 25/11</t>
  </si>
  <si>
    <t>FOR THE MONTH OF DECEMBER 2021</t>
  </si>
  <si>
    <t>FOR THE MONTH OFDECEMBER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</si>
</sst>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#,##0.00;\-#,##0.00"/>
    <numFmt numFmtId="165" formatCode="_(* #,##0_);_(* \(#,##0\);_(* &quot;-&quot;??_);_(@_)"/>
  </numFmts>
  <fonts count="4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26"/>
      <color theme="1"/>
      <name val="Calibri"/>
      <family val="2"/>
      <scheme val="minor"/>
    </font>
    <font>
      <b/>
      <sz val="26"/>
      <color rgb="FF1A8600"/>
      <name val="Times New Roman"/>
      <family val="1"/>
    </font>
    <font>
      <b/>
      <u/>
      <sz val="14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u/>
      <sz val="8"/>
      <color rgb="FFFF0000"/>
      <name val="Cambria"/>
      <family val="1"/>
      <scheme val="major"/>
    </font>
    <font>
      <u/>
      <sz val="8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Times New Roman"/>
      <family val="1"/>
    </font>
    <font>
      <sz val="9"/>
      <color rgb="FFFF0000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sz val="7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u val="singleAccounting"/>
      <sz val="8"/>
      <name val="Calibri"/>
      <family val="2"/>
      <scheme val="minor"/>
    </font>
    <font>
      <b/>
      <u val="singleAccounting"/>
      <sz val="8"/>
      <color theme="1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sz val="8"/>
      <color rgb="FFC00000"/>
      <name val="Calibri"/>
      <family val="2"/>
      <scheme val="minor"/>
    </font>
    <font>
      <b/>
      <u/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u val="doubleAccounting"/>
      <sz val="10"/>
      <color rgb="FFFF0000"/>
      <name val="Calibri"/>
      <family val="2"/>
      <scheme val="minor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name val="Times New Roman"/>
      <family val="1"/>
    </font>
    <font>
      <sz val="9"/>
      <color rgb="FFFF0000"/>
      <name val="Times New Roman"/>
      <family val="1"/>
    </font>
    <font>
      <b/>
      <sz val="9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name val="Calibri"/>
      <family val="2"/>
      <scheme val="minor"/>
    </font>
    <font>
      <b/>
      <u/>
      <sz val="9"/>
      <color rgb="FFFF0000"/>
      <name val="Calibri"/>
      <family val="2"/>
      <scheme val="minor"/>
    </font>
    <font>
      <b/>
      <sz val="9"/>
      <color rgb="FF000000"/>
      <name val="Arial"/>
      <family val="2"/>
    </font>
    <font>
      <b/>
      <sz val="9"/>
      <name val="Calibri"/>
      <family val="2"/>
      <scheme val="minor"/>
    </font>
    <font>
      <b/>
      <u/>
      <sz val="9"/>
      <name val="Calibri"/>
      <family val="2"/>
      <scheme val="minor"/>
    </font>
    <font>
      <b/>
      <u/>
      <sz val="8"/>
      <name val="Cambria"/>
      <family val="1"/>
      <scheme val="major"/>
    </font>
    <font>
      <b/>
      <u/>
      <sz val="8"/>
      <name val="Calibri"/>
      <family val="2"/>
      <scheme val="minor"/>
    </font>
    <font>
      <sz val="11"/>
      <color rgb="FF00B0F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81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/>
    <xf numFmtId="0" fontId="6" fillId="0" borderId="0" xfId="0" applyFont="1"/>
    <xf numFmtId="0" fontId="7" fillId="0" borderId="1" xfId="0" applyFont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43" fontId="7" fillId="0" borderId="1" xfId="1" applyFont="1" applyFill="1" applyBorder="1" applyAlignment="1">
      <alignment horizontal="center" vertical="center"/>
    </xf>
    <xf numFmtId="0" fontId="9" fillId="0" borderId="1" xfId="0" applyFont="1" applyBorder="1"/>
    <xf numFmtId="0" fontId="10" fillId="0" borderId="1" xfId="0" applyFont="1" applyBorder="1" applyAlignment="1">
      <alignment horizontal="center"/>
    </xf>
    <xf numFmtId="0" fontId="10" fillId="0" borderId="1" xfId="0" applyFont="1" applyBorder="1"/>
    <xf numFmtId="0" fontId="10" fillId="0" borderId="1" xfId="0" applyFont="1" applyFill="1" applyBorder="1"/>
    <xf numFmtId="0" fontId="11" fillId="0" borderId="1" xfId="0" applyFont="1" applyBorder="1"/>
    <xf numFmtId="0" fontId="11" fillId="0" borderId="0" xfId="0" applyFont="1" applyBorder="1"/>
    <xf numFmtId="0" fontId="9" fillId="0" borderId="0" xfId="0" applyFont="1" applyBorder="1"/>
    <xf numFmtId="0" fontId="12" fillId="0" borderId="0" xfId="0" applyFont="1"/>
    <xf numFmtId="0" fontId="13" fillId="0" borderId="0" xfId="0" applyFont="1"/>
    <xf numFmtId="43" fontId="14" fillId="0" borderId="0" xfId="1" applyFont="1"/>
    <xf numFmtId="0" fontId="0" fillId="0" borderId="0" xfId="0" applyBorder="1"/>
    <xf numFmtId="43" fontId="15" fillId="0" borderId="0" xfId="1" applyFont="1" applyBorder="1" applyAlignment="1">
      <alignment vertical="center"/>
    </xf>
    <xf numFmtId="43" fontId="2" fillId="0" borderId="0" xfId="0" applyNumberFormat="1" applyFont="1"/>
    <xf numFmtId="0" fontId="15" fillId="0" borderId="0" xfId="0" applyFont="1"/>
    <xf numFmtId="43" fontId="16" fillId="0" borderId="0" xfId="1" applyFont="1"/>
    <xf numFmtId="43" fontId="2" fillId="0" borderId="0" xfId="1" applyFont="1"/>
    <xf numFmtId="43" fontId="17" fillId="0" borderId="0" xfId="1" applyFont="1"/>
    <xf numFmtId="43" fontId="18" fillId="0" borderId="0" xfId="1" applyFont="1"/>
    <xf numFmtId="0" fontId="2" fillId="0" borderId="0" xfId="0" applyFont="1"/>
    <xf numFmtId="43" fontId="0" fillId="0" borderId="0" xfId="0" applyNumberFormat="1" applyBorder="1"/>
    <xf numFmtId="0" fontId="14" fillId="0" borderId="0" xfId="0" applyFont="1"/>
    <xf numFmtId="43" fontId="19" fillId="0" borderId="0" xfId="1" applyFont="1"/>
    <xf numFmtId="0" fontId="15" fillId="0" borderId="0" xfId="0" applyFont="1" applyFill="1" applyBorder="1"/>
    <xf numFmtId="43" fontId="13" fillId="0" borderId="0" xfId="1" applyFont="1"/>
    <xf numFmtId="0" fontId="20" fillId="0" borderId="0" xfId="0" applyFont="1" applyBorder="1" applyAlignment="1">
      <alignment vertical="top" wrapText="1"/>
    </xf>
    <xf numFmtId="0" fontId="21" fillId="0" borderId="0" xfId="0" applyFont="1"/>
    <xf numFmtId="0" fontId="16" fillId="0" borderId="0" xfId="0" applyFont="1"/>
    <xf numFmtId="0" fontId="22" fillId="0" borderId="0" xfId="0" applyFont="1"/>
    <xf numFmtId="43" fontId="23" fillId="0" borderId="0" xfId="0" applyNumberFormat="1" applyFont="1"/>
    <xf numFmtId="0" fontId="22" fillId="0" borderId="0" xfId="0" applyFont="1" applyAlignment="1">
      <alignment horizontal="right"/>
    </xf>
    <xf numFmtId="49" fontId="24" fillId="0" borderId="2" xfId="0" applyNumberFormat="1" applyFont="1" applyBorder="1" applyAlignment="1">
      <alignment horizontal="center"/>
    </xf>
    <xf numFmtId="49" fontId="24" fillId="0" borderId="0" xfId="0" applyNumberFormat="1" applyFont="1"/>
    <xf numFmtId="164" fontId="24" fillId="0" borderId="0" xfId="0" applyNumberFormat="1" applyFont="1"/>
    <xf numFmtId="49" fontId="25" fillId="0" borderId="0" xfId="0" applyNumberFormat="1" applyFont="1"/>
    <xf numFmtId="164" fontId="25" fillId="0" borderId="0" xfId="0" applyNumberFormat="1" applyFont="1"/>
    <xf numFmtId="164" fontId="25" fillId="0" borderId="0" xfId="0" applyNumberFormat="1" applyFont="1" applyBorder="1"/>
    <xf numFmtId="164" fontId="25" fillId="0" borderId="3" xfId="0" applyNumberFormat="1" applyFont="1" applyBorder="1"/>
    <xf numFmtId="49" fontId="25" fillId="0" borderId="1" xfId="0" applyNumberFormat="1" applyFont="1" applyBorder="1"/>
    <xf numFmtId="164" fontId="25" fillId="0" borderId="1" xfId="0" applyNumberFormat="1" applyFont="1" applyBorder="1"/>
    <xf numFmtId="0" fontId="9" fillId="0" borderId="4" xfId="0" applyFont="1" applyFill="1" applyBorder="1"/>
    <xf numFmtId="49" fontId="25" fillId="0" borderId="0" xfId="0" applyNumberFormat="1" applyFont="1"/>
    <xf numFmtId="164" fontId="25" fillId="0" borderId="0" xfId="0" applyNumberFormat="1" applyFont="1"/>
    <xf numFmtId="164" fontId="25" fillId="0" borderId="0" xfId="0" applyNumberFormat="1" applyFont="1" applyBorder="1"/>
    <xf numFmtId="0" fontId="0" fillId="0" borderId="0" xfId="0"/>
    <xf numFmtId="49" fontId="24" fillId="0" borderId="0" xfId="0" applyNumberFormat="1" applyFont="1"/>
    <xf numFmtId="164" fontId="25" fillId="0" borderId="0" xfId="0" applyNumberFormat="1" applyFont="1"/>
    <xf numFmtId="164" fontId="25" fillId="0" borderId="0" xfId="0" applyNumberFormat="1" applyFont="1" applyBorder="1"/>
    <xf numFmtId="3" fontId="15" fillId="0" borderId="0" xfId="0" applyNumberFormat="1" applyFont="1"/>
    <xf numFmtId="43" fontId="15" fillId="0" borderId="0" xfId="0" applyNumberFormat="1" applyFont="1"/>
    <xf numFmtId="43" fontId="0" fillId="0" borderId="0" xfId="0" applyNumberFormat="1"/>
    <xf numFmtId="49" fontId="24" fillId="0" borderId="0" xfId="0" applyNumberFormat="1" applyFont="1" applyBorder="1"/>
    <xf numFmtId="49" fontId="25" fillId="0" borderId="0" xfId="0" applyNumberFormat="1" applyFont="1" applyBorder="1"/>
    <xf numFmtId="43" fontId="7" fillId="0" borderId="5" xfId="1" applyFont="1" applyFill="1" applyBorder="1" applyAlignment="1">
      <alignment horizontal="center" vertical="center"/>
    </xf>
    <xf numFmtId="164" fontId="25" fillId="0" borderId="5" xfId="0" applyNumberFormat="1" applyFont="1" applyBorder="1"/>
    <xf numFmtId="49" fontId="24" fillId="0" borderId="0" xfId="0" applyNumberFormat="1" applyFont="1" applyBorder="1" applyAlignment="1">
      <alignment horizontal="center"/>
    </xf>
    <xf numFmtId="3" fontId="0" fillId="0" borderId="0" xfId="0" applyNumberFormat="1"/>
    <xf numFmtId="49" fontId="24" fillId="0" borderId="0" xfId="0" applyNumberFormat="1" applyFont="1"/>
    <xf numFmtId="164" fontId="24" fillId="0" borderId="1" xfId="0" applyNumberFormat="1" applyFont="1" applyBorder="1"/>
    <xf numFmtId="9" fontId="15" fillId="0" borderId="0" xfId="1" applyNumberFormat="1" applyFont="1" applyBorder="1" applyAlignment="1">
      <alignment vertical="center"/>
    </xf>
    <xf numFmtId="0" fontId="0" fillId="0" borderId="0" xfId="0"/>
    <xf numFmtId="49" fontId="24" fillId="0" borderId="0" xfId="0" applyNumberFormat="1" applyFont="1"/>
    <xf numFmtId="49" fontId="25" fillId="0" borderId="0" xfId="0" applyNumberFormat="1" applyFont="1"/>
    <xf numFmtId="164" fontId="25" fillId="0" borderId="0" xfId="0" applyNumberFormat="1" applyFont="1"/>
    <xf numFmtId="164" fontId="25" fillId="0" borderId="0" xfId="0" applyNumberFormat="1" applyFont="1" applyBorder="1"/>
    <xf numFmtId="164" fontId="25" fillId="0" borderId="3" xfId="0" applyNumberFormat="1" applyFont="1" applyBorder="1"/>
    <xf numFmtId="164" fontId="24" fillId="0" borderId="6" xfId="0" applyNumberFormat="1" applyFont="1" applyBorder="1"/>
    <xf numFmtId="0" fontId="0" fillId="0" borderId="0" xfId="0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0" xfId="0" applyFont="1" applyFill="1" applyBorder="1"/>
    <xf numFmtId="0" fontId="10" fillId="0" borderId="4" xfId="0" applyFont="1" applyFill="1" applyBorder="1"/>
    <xf numFmtId="0" fontId="10" fillId="0" borderId="5" xfId="0" applyFont="1" applyBorder="1"/>
    <xf numFmtId="0" fontId="10" fillId="0" borderId="7" xfId="0" applyFont="1" applyFill="1" applyBorder="1"/>
    <xf numFmtId="0" fontId="11" fillId="0" borderId="5" xfId="0" applyFont="1" applyBorder="1"/>
    <xf numFmtId="0" fontId="0" fillId="0" borderId="1" xfId="0" applyBorder="1"/>
    <xf numFmtId="43" fontId="15" fillId="0" borderId="0" xfId="1" applyFont="1"/>
    <xf numFmtId="0" fontId="9" fillId="0" borderId="0" xfId="0" applyFont="1"/>
    <xf numFmtId="43" fontId="27" fillId="0" borderId="0" xfId="1" applyFont="1"/>
    <xf numFmtId="0" fontId="26" fillId="0" borderId="0" xfId="0" applyFont="1"/>
    <xf numFmtId="43" fontId="26" fillId="0" borderId="0" xfId="0" applyNumberFormat="1" applyFont="1"/>
    <xf numFmtId="14" fontId="15" fillId="0" borderId="0" xfId="0" applyNumberFormat="1" applyFont="1"/>
    <xf numFmtId="9" fontId="0" fillId="0" borderId="0" xfId="0" applyNumberFormat="1"/>
    <xf numFmtId="0" fontId="28" fillId="0" borderId="1" xfId="0" applyFont="1" applyBorder="1"/>
    <xf numFmtId="0" fontId="28" fillId="0" borderId="1" xfId="0" applyFont="1" applyFill="1" applyBorder="1"/>
    <xf numFmtId="0" fontId="29" fillId="0" borderId="1" xfId="0" applyFont="1" applyBorder="1"/>
    <xf numFmtId="0" fontId="2" fillId="0" borderId="1" xfId="0" applyFont="1" applyBorder="1"/>
    <xf numFmtId="0" fontId="30" fillId="0" borderId="1" xfId="0" applyFont="1" applyBorder="1"/>
    <xf numFmtId="43" fontId="31" fillId="0" borderId="0" xfId="1" applyFont="1"/>
    <xf numFmtId="0" fontId="32" fillId="0" borderId="0" xfId="0" applyFont="1"/>
    <xf numFmtId="43" fontId="32" fillId="0" borderId="0" xfId="0" applyNumberFormat="1" applyFont="1"/>
    <xf numFmtId="9" fontId="13" fillId="0" borderId="0" xfId="0" applyNumberFormat="1" applyFont="1"/>
    <xf numFmtId="0" fontId="10" fillId="0" borderId="0" xfId="0" applyFont="1" applyBorder="1" applyAlignment="1">
      <alignment horizontal="center"/>
    </xf>
    <xf numFmtId="0" fontId="10" fillId="0" borderId="0" xfId="0" applyFont="1" applyBorder="1"/>
    <xf numFmtId="14" fontId="14" fillId="0" borderId="0" xfId="0" applyNumberFormat="1" applyFont="1"/>
    <xf numFmtId="0" fontId="10" fillId="0" borderId="8" xfId="0" applyFont="1" applyBorder="1" applyAlignment="1">
      <alignment horizontal="center"/>
    </xf>
    <xf numFmtId="0" fontId="9" fillId="0" borderId="1" xfId="0" applyFont="1" applyFill="1" applyBorder="1"/>
    <xf numFmtId="0" fontId="10" fillId="0" borderId="1" xfId="0" applyFont="1" applyFill="1" applyBorder="1" applyAlignment="1">
      <alignment horizontal="center"/>
    </xf>
    <xf numFmtId="0" fontId="33" fillId="0" borderId="0" xfId="0" applyFont="1"/>
    <xf numFmtId="0" fontId="34" fillId="0" borderId="0" xfId="0" applyFont="1"/>
    <xf numFmtId="0" fontId="15" fillId="0" borderId="1" xfId="0" applyFont="1" applyBorder="1"/>
    <xf numFmtId="0" fontId="13" fillId="0" borderId="1" xfId="0" applyFont="1" applyBorder="1"/>
    <xf numFmtId="43" fontId="16" fillId="0" borderId="1" xfId="1" applyFont="1" applyBorder="1"/>
    <xf numFmtId="43" fontId="0" fillId="0" borderId="1" xfId="0" applyNumberFormat="1" applyBorder="1"/>
    <xf numFmtId="0" fontId="14" fillId="0" borderId="1" xfId="0" applyFont="1" applyBorder="1"/>
    <xf numFmtId="9" fontId="13" fillId="0" borderId="1" xfId="0" applyNumberFormat="1" applyFont="1" applyBorder="1"/>
    <xf numFmtId="9" fontId="0" fillId="0" borderId="1" xfId="0" applyNumberFormat="1" applyBorder="1"/>
    <xf numFmtId="43" fontId="27" fillId="0" borderId="1" xfId="1" applyFont="1" applyBorder="1"/>
    <xf numFmtId="14" fontId="15" fillId="0" borderId="1" xfId="0" applyNumberFormat="1" applyFont="1" applyBorder="1"/>
    <xf numFmtId="43" fontId="14" fillId="0" borderId="1" xfId="1" applyFont="1" applyBorder="1"/>
    <xf numFmtId="14" fontId="14" fillId="0" borderId="1" xfId="0" applyNumberFormat="1" applyFont="1" applyBorder="1"/>
    <xf numFmtId="0" fontId="26" fillId="0" borderId="1" xfId="0" applyFont="1" applyBorder="1"/>
    <xf numFmtId="43" fontId="26" fillId="0" borderId="1" xfId="0" applyNumberFormat="1" applyFont="1" applyBorder="1"/>
    <xf numFmtId="0" fontId="22" fillId="0" borderId="1" xfId="0" applyFont="1" applyBorder="1"/>
    <xf numFmtId="165" fontId="0" fillId="0" borderId="1" xfId="0" applyNumberFormat="1" applyBorder="1"/>
    <xf numFmtId="165" fontId="0" fillId="0" borderId="0" xfId="0" applyNumberFormat="1"/>
    <xf numFmtId="0" fontId="35" fillId="0" borderId="1" xfId="0" applyFont="1" applyBorder="1"/>
    <xf numFmtId="0" fontId="36" fillId="0" borderId="0" xfId="0" applyFont="1"/>
    <xf numFmtId="0" fontId="37" fillId="0" borderId="0" xfId="0" applyFont="1"/>
    <xf numFmtId="0" fontId="0" fillId="0" borderId="0" xfId="0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/>
    </xf>
    <xf numFmtId="14" fontId="26" fillId="0" borderId="1" xfId="0" applyNumberFormat="1" applyFont="1" applyBorder="1"/>
    <xf numFmtId="0" fontId="9" fillId="0" borderId="1" xfId="0" applyFont="1" applyBorder="1" applyAlignment="1">
      <alignment horizontal="center" vertical="center"/>
    </xf>
    <xf numFmtId="0" fontId="38" fillId="0" borderId="1" xfId="0" applyFont="1" applyBorder="1"/>
    <xf numFmtId="0" fontId="39" fillId="0" borderId="0" xfId="0" applyFont="1"/>
    <xf numFmtId="43" fontId="30" fillId="0" borderId="0" xfId="1" applyFont="1"/>
    <xf numFmtId="43" fontId="9" fillId="0" borderId="0" xfId="1" applyFont="1" applyBorder="1" applyAlignment="1">
      <alignment vertical="center"/>
    </xf>
    <xf numFmtId="49" fontId="40" fillId="0" borderId="0" xfId="0" applyNumberFormat="1" applyFont="1"/>
    <xf numFmtId="3" fontId="9" fillId="0" borderId="1" xfId="0" applyNumberFormat="1" applyFont="1" applyBorder="1"/>
    <xf numFmtId="4" fontId="30" fillId="0" borderId="1" xfId="0" applyNumberFormat="1" applyFont="1" applyBorder="1"/>
    <xf numFmtId="9" fontId="9" fillId="0" borderId="1" xfId="0" applyNumberFormat="1" applyFont="1" applyBorder="1"/>
    <xf numFmtId="0" fontId="30" fillId="0" borderId="1" xfId="0" applyFont="1" applyFill="1" applyBorder="1"/>
    <xf numFmtId="14" fontId="9" fillId="0" borderId="1" xfId="0" applyNumberFormat="1" applyFont="1" applyFill="1" applyBorder="1"/>
    <xf numFmtId="14" fontId="9" fillId="0" borderId="1" xfId="0" applyNumberFormat="1" applyFont="1" applyBorder="1"/>
    <xf numFmtId="3" fontId="11" fillId="0" borderId="1" xfId="0" applyNumberFormat="1" applyFont="1" applyBorder="1"/>
    <xf numFmtId="3" fontId="38" fillId="0" borderId="1" xfId="0" applyNumberFormat="1" applyFont="1" applyBorder="1"/>
    <xf numFmtId="4" fontId="9" fillId="0" borderId="1" xfId="0" applyNumberFormat="1" applyFont="1" applyBorder="1"/>
    <xf numFmtId="0" fontId="15" fillId="0" borderId="0" xfId="0" applyFont="1" applyBorder="1"/>
    <xf numFmtId="0" fontId="13" fillId="0" borderId="0" xfId="0" applyFont="1" applyBorder="1"/>
    <xf numFmtId="43" fontId="16" fillId="0" borderId="0" xfId="1" applyFont="1" applyBorder="1"/>
    <xf numFmtId="165" fontId="0" fillId="0" borderId="0" xfId="0" applyNumberFormat="1" applyBorder="1"/>
    <xf numFmtId="0" fontId="14" fillId="0" borderId="0" xfId="0" applyFont="1" applyBorder="1"/>
    <xf numFmtId="9" fontId="13" fillId="0" borderId="0" xfId="0" applyNumberFormat="1" applyFont="1" applyBorder="1"/>
    <xf numFmtId="43" fontId="27" fillId="0" borderId="0" xfId="1" applyFont="1" applyBorder="1"/>
    <xf numFmtId="9" fontId="0" fillId="0" borderId="0" xfId="0" applyNumberFormat="1" applyBorder="1"/>
    <xf numFmtId="14" fontId="15" fillId="0" borderId="0" xfId="0" applyNumberFormat="1" applyFont="1" applyBorder="1"/>
    <xf numFmtId="43" fontId="14" fillId="0" borderId="0" xfId="1" applyFont="1" applyBorder="1"/>
    <xf numFmtId="14" fontId="14" fillId="0" borderId="0" xfId="0" applyNumberFormat="1" applyFont="1" applyBorder="1"/>
    <xf numFmtId="0" fontId="26" fillId="0" borderId="0" xfId="0" applyFont="1" applyBorder="1"/>
    <xf numFmtId="43" fontId="26" fillId="0" borderId="0" xfId="0" applyNumberFormat="1" applyFont="1" applyBorder="1"/>
    <xf numFmtId="14" fontId="26" fillId="0" borderId="0" xfId="0" applyNumberFormat="1" applyFont="1" applyBorder="1"/>
    <xf numFmtId="0" fontId="22" fillId="0" borderId="0" xfId="0" applyFont="1" applyBorder="1"/>
    <xf numFmtId="14" fontId="0" fillId="0" borderId="1" xfId="0" applyNumberFormat="1" applyBorder="1"/>
    <xf numFmtId="43" fontId="9" fillId="0" borderId="9" xfId="1" applyFont="1" applyBorder="1" applyAlignment="1">
      <alignment vertical="center"/>
    </xf>
    <xf numFmtId="0" fontId="9" fillId="0" borderId="0" xfId="0" applyFont="1" applyFill="1" applyBorder="1"/>
    <xf numFmtId="0" fontId="41" fillId="0" borderId="1" xfId="0" applyFont="1" applyBorder="1"/>
    <xf numFmtId="3" fontId="41" fillId="0" borderId="1" xfId="0" applyNumberFormat="1" applyFont="1" applyBorder="1"/>
    <xf numFmtId="4" fontId="41" fillId="0" borderId="1" xfId="0" applyNumberFormat="1" applyFont="1" applyBorder="1"/>
    <xf numFmtId="0" fontId="42" fillId="0" borderId="0" xfId="0" applyFont="1"/>
    <xf numFmtId="0" fontId="41" fillId="0" borderId="0" xfId="0" applyFont="1" applyBorder="1"/>
    <xf numFmtId="0" fontId="43" fillId="0" borderId="1" xfId="0" applyFont="1" applyBorder="1" applyAlignment="1">
      <alignment horizontal="center" vertical="center"/>
    </xf>
    <xf numFmtId="0" fontId="43" fillId="0" borderId="1" xfId="0" applyFont="1" applyFill="1" applyBorder="1" applyAlignment="1">
      <alignment horizontal="center" vertical="center"/>
    </xf>
    <xf numFmtId="0" fontId="44" fillId="0" borderId="1" xfId="0" applyFont="1" applyBorder="1" applyAlignment="1">
      <alignment horizontal="center"/>
    </xf>
    <xf numFmtId="0" fontId="41" fillId="0" borderId="0" xfId="0" applyFont="1" applyFill="1" applyBorder="1"/>
    <xf numFmtId="3" fontId="22" fillId="0" borderId="0" xfId="0" applyNumberFormat="1" applyFont="1" applyBorder="1"/>
    <xf numFmtId="165" fontId="16" fillId="0" borderId="0" xfId="1" applyNumberFormat="1" applyFont="1" applyBorder="1"/>
    <xf numFmtId="0" fontId="42" fillId="0" borderId="1" xfId="0" applyFont="1" applyBorder="1" applyAlignment="1">
      <alignment horizontal="center" vertical="center"/>
    </xf>
    <xf numFmtId="0" fontId="42" fillId="0" borderId="1" xfId="0" applyFont="1" applyFill="1" applyBorder="1" applyAlignment="1">
      <alignment horizontal="center" vertical="center"/>
    </xf>
    <xf numFmtId="0" fontId="42" fillId="0" borderId="1" xfId="0" applyFont="1" applyBorder="1" applyAlignment="1">
      <alignment horizontal="center"/>
    </xf>
    <xf numFmtId="0" fontId="45" fillId="0" borderId="1" xfId="0" applyFont="1" applyBorder="1"/>
    <xf numFmtId="3" fontId="2" fillId="0" borderId="0" xfId="0" applyNumberFormat="1" applyFont="1"/>
    <xf numFmtId="0" fontId="0" fillId="0" borderId="0" xfId="0" applyFill="1" applyBorder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styles" Target="style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theme" Target="theme/theme1.xml"/><Relationship Id="rId8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0"/>
  <sheetViews>
    <sheetView topLeftCell="A7" workbookViewId="0">
      <selection activeCell="E42" sqref="E42"/>
    </sheetView>
  </sheetViews>
  <sheetFormatPr defaultRowHeight="15" x14ac:dyDescent="0.25"/>
  <cols>
    <col min="1" max="1" width="16.42578125" customWidth="1"/>
    <col min="2" max="2" width="16" customWidth="1"/>
    <col min="4" max="4" width="11.42578125" customWidth="1"/>
    <col min="5" max="5" width="11.28515625" customWidth="1"/>
    <col min="8" max="8" width="11.42578125" customWidth="1"/>
    <col min="9" max="9" width="8.85546875" customWidth="1"/>
    <col min="10" max="10" width="7.5703125" customWidth="1"/>
    <col min="11" max="11" width="12.28515625" customWidth="1"/>
    <col min="12" max="12" width="7.85546875" customWidth="1"/>
  </cols>
  <sheetData>
    <row r="1" spans="1:15" ht="34.5" thickBot="1" x14ac:dyDescent="0.3">
      <c r="A1" s="76"/>
      <c r="B1" s="2"/>
      <c r="C1" s="2"/>
      <c r="D1" s="3" t="s">
        <v>0</v>
      </c>
      <c r="E1" s="3"/>
      <c r="F1" s="2"/>
      <c r="G1" s="69"/>
      <c r="H1" s="69"/>
      <c r="I1" s="69"/>
      <c r="K1" s="40"/>
      <c r="L1" s="40"/>
      <c r="M1" s="40"/>
      <c r="N1" s="40"/>
      <c r="O1" s="40"/>
    </row>
    <row r="2" spans="1:15" ht="19.5" thickTop="1" x14ac:dyDescent="0.3">
      <c r="A2" s="4" t="s">
        <v>26</v>
      </c>
      <c r="B2" s="4"/>
      <c r="C2" s="4"/>
      <c r="D2" s="4"/>
      <c r="E2" s="4"/>
      <c r="F2" s="4"/>
      <c r="G2" s="4"/>
      <c r="H2" s="4"/>
      <c r="I2" s="4"/>
      <c r="J2" s="4"/>
      <c r="K2" s="41"/>
      <c r="L2" s="41"/>
      <c r="M2" s="42"/>
      <c r="N2" s="42"/>
      <c r="O2" s="42"/>
    </row>
    <row r="3" spans="1:15" ht="15.75" x14ac:dyDescent="0.25">
      <c r="A3" s="5" t="s">
        <v>1</v>
      </c>
      <c r="B3" s="5" t="s">
        <v>2</v>
      </c>
      <c r="C3" s="5"/>
      <c r="D3" s="5">
        <v>2015</v>
      </c>
      <c r="E3" s="69"/>
      <c r="F3" s="5"/>
      <c r="G3" s="5"/>
      <c r="H3" s="5"/>
      <c r="I3" s="69"/>
      <c r="K3" s="43"/>
      <c r="L3" s="43"/>
      <c r="M3" s="44"/>
      <c r="N3" s="44"/>
      <c r="O3" s="44"/>
    </row>
    <row r="4" spans="1:15" x14ac:dyDescent="0.25">
      <c r="A4" s="6" t="s">
        <v>3</v>
      </c>
      <c r="B4" s="6" t="s">
        <v>4</v>
      </c>
      <c r="C4" s="6" t="s">
        <v>5</v>
      </c>
      <c r="D4" s="6" t="s">
        <v>6</v>
      </c>
      <c r="E4" s="6" t="s">
        <v>7</v>
      </c>
      <c r="F4" s="7" t="s">
        <v>8</v>
      </c>
      <c r="G4" s="8" t="s">
        <v>9</v>
      </c>
      <c r="H4" s="8" t="s">
        <v>10</v>
      </c>
      <c r="I4" s="62" t="s">
        <v>11</v>
      </c>
      <c r="J4" s="9"/>
      <c r="K4" s="50"/>
      <c r="L4" s="51"/>
      <c r="M4" s="51"/>
      <c r="N4" s="44"/>
      <c r="O4" s="44"/>
    </row>
    <row r="5" spans="1:15" x14ac:dyDescent="0.25">
      <c r="A5" s="10" t="s">
        <v>27</v>
      </c>
      <c r="B5" s="11">
        <v>1</v>
      </c>
      <c r="C5" s="10"/>
      <c r="D5" s="12">
        <v>2500</v>
      </c>
      <c r="E5" s="12"/>
      <c r="F5" s="12">
        <f>C5+D5</f>
        <v>2500</v>
      </c>
      <c r="G5" s="12"/>
      <c r="H5" s="47"/>
      <c r="I5" s="63">
        <f>F5-G5</f>
        <v>2500</v>
      </c>
      <c r="J5" s="48"/>
      <c r="K5" s="50"/>
      <c r="L5" s="51"/>
      <c r="M5" s="51"/>
      <c r="N5" s="44"/>
      <c r="O5" s="44"/>
    </row>
    <row r="6" spans="1:15" x14ac:dyDescent="0.25">
      <c r="A6" s="10" t="s">
        <v>36</v>
      </c>
      <c r="B6" s="11">
        <v>2</v>
      </c>
      <c r="C6" s="10"/>
      <c r="D6" s="12">
        <v>2500</v>
      </c>
      <c r="E6" s="12"/>
      <c r="F6" s="12">
        <f>C6+D6</f>
        <v>2500</v>
      </c>
      <c r="G6" s="12"/>
      <c r="H6" s="47"/>
      <c r="I6" s="63">
        <f>F6-G6</f>
        <v>2500</v>
      </c>
      <c r="J6" s="48"/>
      <c r="K6" s="50"/>
      <c r="L6" s="51"/>
      <c r="M6" s="51"/>
      <c r="N6" s="44"/>
      <c r="O6" s="44"/>
    </row>
    <row r="7" spans="1:15" x14ac:dyDescent="0.25">
      <c r="A7" s="10" t="s">
        <v>32</v>
      </c>
      <c r="B7" s="11">
        <v>3</v>
      </c>
      <c r="C7" s="10"/>
      <c r="D7" s="12">
        <v>2500</v>
      </c>
      <c r="E7" s="12"/>
      <c r="F7" s="12">
        <f t="shared" ref="F7:F12" si="0">C7+D7</f>
        <v>2500</v>
      </c>
      <c r="G7" s="12"/>
      <c r="H7" s="47"/>
      <c r="I7" s="63">
        <f t="shared" ref="I7:I12" si="1">F7-G7</f>
        <v>2500</v>
      </c>
      <c r="J7" s="48"/>
      <c r="K7" s="50"/>
      <c r="L7" s="51"/>
      <c r="M7" s="51"/>
      <c r="N7" s="44"/>
      <c r="O7" s="44"/>
    </row>
    <row r="8" spans="1:15" x14ac:dyDescent="0.25">
      <c r="A8" s="10" t="s">
        <v>53</v>
      </c>
      <c r="B8" s="11">
        <v>4</v>
      </c>
      <c r="C8" s="10"/>
      <c r="D8" s="12">
        <v>2500</v>
      </c>
      <c r="E8" s="12"/>
      <c r="F8" s="12"/>
      <c r="G8" s="12"/>
      <c r="H8" s="47"/>
      <c r="I8" s="63"/>
      <c r="J8" s="48"/>
      <c r="K8" s="50"/>
      <c r="L8" s="51"/>
      <c r="M8" s="51"/>
      <c r="N8" s="44"/>
      <c r="O8" s="44"/>
    </row>
    <row r="9" spans="1:15" x14ac:dyDescent="0.25">
      <c r="A9" s="10" t="s">
        <v>33</v>
      </c>
      <c r="B9" s="11">
        <v>5</v>
      </c>
      <c r="C9" s="10"/>
      <c r="D9" s="12">
        <v>2500</v>
      </c>
      <c r="E9" s="12"/>
      <c r="F9" s="12">
        <f t="shared" si="0"/>
        <v>2500</v>
      </c>
      <c r="G9" s="12">
        <v>2500</v>
      </c>
      <c r="H9" s="47"/>
      <c r="I9" s="63">
        <f t="shared" si="1"/>
        <v>0</v>
      </c>
      <c r="J9" s="48"/>
      <c r="K9" s="50"/>
      <c r="L9" s="51"/>
      <c r="M9" s="51"/>
      <c r="N9" s="44"/>
      <c r="O9" s="44"/>
    </row>
    <row r="10" spans="1:15" x14ac:dyDescent="0.25">
      <c r="A10" s="10" t="s">
        <v>34</v>
      </c>
      <c r="B10" s="11">
        <v>6</v>
      </c>
      <c r="C10" s="10"/>
      <c r="D10" s="12">
        <v>5500</v>
      </c>
      <c r="E10" s="12"/>
      <c r="F10" s="12">
        <f t="shared" si="0"/>
        <v>5500</v>
      </c>
      <c r="G10" s="12"/>
      <c r="H10" s="47"/>
      <c r="I10" s="63">
        <f t="shared" si="1"/>
        <v>5500</v>
      </c>
      <c r="J10" s="48"/>
      <c r="K10" s="50"/>
      <c r="L10" s="51"/>
      <c r="M10" s="51"/>
      <c r="N10" s="44"/>
      <c r="O10" s="44"/>
    </row>
    <row r="11" spans="1:15" x14ac:dyDescent="0.25">
      <c r="A11" s="10" t="s">
        <v>28</v>
      </c>
      <c r="B11" s="11">
        <v>7</v>
      </c>
      <c r="C11" s="10"/>
      <c r="D11" s="12">
        <v>2500</v>
      </c>
      <c r="E11" s="12"/>
      <c r="F11" s="12">
        <v>5500</v>
      </c>
      <c r="G11" s="12">
        <v>2500</v>
      </c>
      <c r="H11" s="47"/>
      <c r="I11" s="63">
        <f t="shared" si="1"/>
        <v>3000</v>
      </c>
      <c r="J11" s="48"/>
      <c r="K11" s="50"/>
      <c r="L11" s="51"/>
      <c r="M11" s="51"/>
      <c r="N11" s="44"/>
      <c r="O11" s="44"/>
    </row>
    <row r="12" spans="1:15" x14ac:dyDescent="0.25">
      <c r="A12" s="10" t="s">
        <v>35</v>
      </c>
      <c r="B12" s="11">
        <v>8</v>
      </c>
      <c r="C12" s="10"/>
      <c r="D12" s="12">
        <v>2500</v>
      </c>
      <c r="E12" s="12"/>
      <c r="F12" s="12">
        <f t="shared" si="0"/>
        <v>2500</v>
      </c>
      <c r="G12" s="12"/>
      <c r="H12" s="47"/>
      <c r="I12" s="63">
        <f t="shared" si="1"/>
        <v>2500</v>
      </c>
      <c r="J12" s="48"/>
      <c r="K12" s="50"/>
      <c r="L12" s="51"/>
      <c r="M12" s="51"/>
      <c r="N12" s="44"/>
      <c r="O12" s="44"/>
    </row>
    <row r="13" spans="1:15" x14ac:dyDescent="0.25">
      <c r="A13" s="10" t="s">
        <v>37</v>
      </c>
      <c r="B13" s="77">
        <v>9</v>
      </c>
      <c r="C13" s="69"/>
      <c r="D13" s="79">
        <v>2500</v>
      </c>
      <c r="E13" s="69"/>
      <c r="F13" s="69"/>
      <c r="G13" s="69"/>
      <c r="H13" s="69"/>
      <c r="I13" s="69"/>
      <c r="J13" s="48"/>
      <c r="K13" s="50"/>
      <c r="L13" s="51"/>
      <c r="M13" s="51"/>
      <c r="N13" s="44"/>
      <c r="O13" s="44"/>
    </row>
    <row r="14" spans="1:15" x14ac:dyDescent="0.25">
      <c r="A14" s="10" t="s">
        <v>30</v>
      </c>
      <c r="B14" s="11">
        <v>10</v>
      </c>
      <c r="C14" s="10"/>
      <c r="D14" s="12">
        <v>2500</v>
      </c>
      <c r="E14" s="12"/>
      <c r="F14" s="12">
        <v>2500</v>
      </c>
      <c r="G14" s="12">
        <v>2500</v>
      </c>
      <c r="H14" s="47"/>
      <c r="I14" s="48">
        <f>F14-G14</f>
        <v>0</v>
      </c>
      <c r="J14" s="48"/>
      <c r="K14" s="50"/>
      <c r="L14" s="51"/>
      <c r="M14" s="51"/>
      <c r="N14" s="44"/>
      <c r="O14" s="44"/>
    </row>
    <row r="15" spans="1:15" x14ac:dyDescent="0.25">
      <c r="A15" s="49" t="s">
        <v>29</v>
      </c>
      <c r="B15" s="11">
        <v>11</v>
      </c>
      <c r="C15" s="10"/>
      <c r="D15" s="12">
        <v>2500</v>
      </c>
      <c r="E15" s="12"/>
      <c r="F15" s="12">
        <v>2500</v>
      </c>
      <c r="G15" s="12">
        <v>4500</v>
      </c>
      <c r="H15" s="47"/>
      <c r="I15" s="48">
        <f>F15-G15</f>
        <v>-2000</v>
      </c>
      <c r="J15" s="48"/>
      <c r="K15" s="50"/>
      <c r="L15" s="52"/>
      <c r="M15" s="52"/>
      <c r="N15" s="44"/>
      <c r="O15" s="44"/>
    </row>
    <row r="16" spans="1:15" x14ac:dyDescent="0.25">
      <c r="A16" s="49" t="s">
        <v>31</v>
      </c>
      <c r="B16" s="77">
        <v>12</v>
      </c>
      <c r="C16" s="69"/>
      <c r="D16" s="78"/>
      <c r="E16" s="69"/>
      <c r="F16" s="69"/>
      <c r="G16" s="69"/>
      <c r="H16" s="69"/>
      <c r="I16" s="69"/>
      <c r="J16" s="48"/>
      <c r="K16" s="44"/>
      <c r="L16" s="43"/>
      <c r="M16" s="44"/>
      <c r="N16" s="44"/>
      <c r="O16" s="44"/>
    </row>
    <row r="17" spans="1:15" x14ac:dyDescent="0.25">
      <c r="A17" s="10" t="s">
        <v>38</v>
      </c>
      <c r="B17" s="11">
        <v>14</v>
      </c>
      <c r="C17" s="10"/>
      <c r="D17" s="12">
        <v>2700</v>
      </c>
      <c r="E17" s="12"/>
      <c r="F17" s="12">
        <v>2700</v>
      </c>
      <c r="G17" s="13">
        <v>2500</v>
      </c>
      <c r="H17" s="47"/>
      <c r="I17" s="48">
        <f>F17-G17</f>
        <v>200</v>
      </c>
      <c r="J17" s="48"/>
      <c r="K17" s="44"/>
      <c r="L17" s="43"/>
      <c r="M17" s="44"/>
      <c r="N17" s="44"/>
      <c r="O17" s="44"/>
    </row>
    <row r="18" spans="1:15" ht="15.75" thickBot="1" x14ac:dyDescent="0.3">
      <c r="A18" s="69"/>
      <c r="B18" s="69"/>
      <c r="C18" s="69"/>
      <c r="D18" s="69"/>
      <c r="E18" s="69"/>
      <c r="F18" s="69"/>
      <c r="G18" s="69"/>
      <c r="H18" s="69"/>
      <c r="I18" s="69"/>
      <c r="J18" s="48"/>
      <c r="K18" s="45"/>
      <c r="L18" s="43"/>
      <c r="M18" s="44"/>
      <c r="N18" s="44"/>
      <c r="O18" s="44"/>
    </row>
    <row r="19" spans="1:15" x14ac:dyDescent="0.25">
      <c r="A19" s="14" t="s">
        <v>39</v>
      </c>
      <c r="B19" s="14"/>
      <c r="C19" s="10">
        <v>0</v>
      </c>
      <c r="D19" s="14">
        <f>SUM(D5:D17)</f>
        <v>33200</v>
      </c>
      <c r="E19" s="14"/>
      <c r="F19" s="14">
        <f>SUM(F5:F17)</f>
        <v>31200</v>
      </c>
      <c r="G19" s="10">
        <f>SUM(G5:G17)</f>
        <v>14500</v>
      </c>
      <c r="H19" s="10"/>
      <c r="I19" s="48">
        <f>F19-G19</f>
        <v>16700</v>
      </c>
      <c r="J19" s="48"/>
      <c r="K19" s="43"/>
      <c r="L19" s="43"/>
      <c r="M19" s="46"/>
      <c r="N19" s="46"/>
      <c r="O19" s="46"/>
    </row>
    <row r="20" spans="1:15" x14ac:dyDescent="0.25">
      <c r="A20" s="15"/>
      <c r="B20" s="15"/>
      <c r="C20" s="15"/>
      <c r="D20" s="15"/>
      <c r="E20" s="15"/>
      <c r="F20" s="15"/>
      <c r="G20" s="16"/>
      <c r="H20" s="16"/>
      <c r="I20" s="16"/>
      <c r="J20" s="16"/>
    </row>
    <row r="21" spans="1:15" x14ac:dyDescent="0.25">
      <c r="A21" s="17" t="s">
        <v>12</v>
      </c>
      <c r="B21" s="69"/>
      <c r="C21" s="18"/>
      <c r="D21" s="19"/>
      <c r="E21" s="20"/>
      <c r="F21" s="21"/>
      <c r="G21" s="70"/>
      <c r="H21" s="72"/>
      <c r="I21" s="22"/>
      <c r="J21" s="22"/>
    </row>
    <row r="22" spans="1:15" x14ac:dyDescent="0.25">
      <c r="A22" s="23" t="s">
        <v>13</v>
      </c>
      <c r="B22" s="69"/>
      <c r="C22" s="18"/>
      <c r="D22" s="24">
        <f>D19</f>
        <v>33200</v>
      </c>
      <c r="E22" s="20"/>
      <c r="F22" s="21"/>
      <c r="G22" s="70"/>
      <c r="H22" s="72"/>
      <c r="I22" s="25"/>
      <c r="J22" s="25"/>
    </row>
    <row r="23" spans="1:15" ht="16.5" x14ac:dyDescent="0.35">
      <c r="A23" s="23" t="s">
        <v>42</v>
      </c>
      <c r="B23" s="69"/>
      <c r="C23" s="18"/>
      <c r="D23" s="26">
        <f>D22*F23</f>
        <v>2656</v>
      </c>
      <c r="E23" s="20"/>
      <c r="F23" s="68">
        <v>0.08</v>
      </c>
      <c r="G23" s="70"/>
      <c r="H23" s="72"/>
      <c r="I23" s="25"/>
      <c r="J23" s="25"/>
    </row>
    <row r="24" spans="1:15" ht="16.5" x14ac:dyDescent="0.35">
      <c r="A24" s="23" t="s">
        <v>14</v>
      </c>
      <c r="B24" s="69"/>
      <c r="C24" s="18"/>
      <c r="D24" s="27">
        <f>D22-D23</f>
        <v>30544</v>
      </c>
      <c r="E24" s="20"/>
      <c r="F24" s="20"/>
      <c r="G24" s="70"/>
      <c r="H24" s="72"/>
      <c r="I24" s="28"/>
      <c r="J24" s="28"/>
    </row>
    <row r="25" spans="1:15" s="53" customFormat="1" x14ac:dyDescent="0.25">
      <c r="A25" s="69"/>
      <c r="B25" s="69"/>
      <c r="C25" s="69"/>
      <c r="D25" s="69"/>
      <c r="E25" s="20"/>
      <c r="F25" s="20"/>
      <c r="G25" s="70"/>
      <c r="H25" s="72"/>
      <c r="I25" s="28"/>
      <c r="J25" s="28"/>
    </row>
    <row r="26" spans="1:15" s="53" customFormat="1" ht="16.5" x14ac:dyDescent="0.35">
      <c r="A26" s="23" t="s">
        <v>41</v>
      </c>
      <c r="B26" s="69"/>
      <c r="C26" s="18"/>
      <c r="D26" s="27"/>
      <c r="E26" s="20"/>
      <c r="F26" s="20"/>
      <c r="G26" s="70"/>
      <c r="H26" s="72"/>
      <c r="I26" s="28"/>
      <c r="J26" s="28"/>
    </row>
    <row r="27" spans="1:15" x14ac:dyDescent="0.25">
      <c r="A27" s="23" t="s">
        <v>15</v>
      </c>
      <c r="B27" s="69"/>
      <c r="C27" s="18"/>
      <c r="D27" s="19"/>
      <c r="E27" s="29"/>
      <c r="F27" s="20"/>
      <c r="G27" s="70"/>
      <c r="H27" s="73"/>
      <c r="I27" s="22"/>
      <c r="J27" s="22"/>
    </row>
    <row r="28" spans="1:15" x14ac:dyDescent="0.25">
      <c r="A28" s="30" t="s">
        <v>16</v>
      </c>
      <c r="B28" s="69"/>
      <c r="C28" s="18"/>
      <c r="D28" s="31">
        <f>D22-D23</f>
        <v>30544</v>
      </c>
      <c r="E28" s="69"/>
      <c r="F28" s="32"/>
      <c r="G28" s="69"/>
      <c r="H28" s="69"/>
      <c r="I28" s="69"/>
    </row>
    <row r="29" spans="1:15" x14ac:dyDescent="0.25">
      <c r="A29" s="23"/>
      <c r="B29" s="69"/>
      <c r="C29" s="18"/>
      <c r="D29" s="33"/>
      <c r="E29" s="69"/>
      <c r="F29" s="69"/>
      <c r="G29" s="69"/>
      <c r="H29" s="69"/>
      <c r="I29" s="34"/>
      <c r="J29" s="34"/>
    </row>
    <row r="30" spans="1:15" x14ac:dyDescent="0.25">
      <c r="A30" s="35" t="s">
        <v>17</v>
      </c>
      <c r="B30" s="69"/>
      <c r="C30" s="18"/>
      <c r="D30" s="33"/>
      <c r="E30" s="69"/>
      <c r="F30" s="69"/>
      <c r="G30" s="69"/>
      <c r="H30" s="69"/>
      <c r="I30" s="28"/>
      <c r="J30" s="28"/>
    </row>
    <row r="31" spans="1:15" x14ac:dyDescent="0.25">
      <c r="A31" s="37"/>
      <c r="B31" s="32"/>
      <c r="C31" s="32"/>
      <c r="D31" s="57">
        <v>15055</v>
      </c>
      <c r="E31" s="23"/>
      <c r="F31" s="23"/>
      <c r="G31" s="23"/>
      <c r="H31" s="23"/>
      <c r="I31" s="36"/>
      <c r="J31" s="36"/>
    </row>
    <row r="32" spans="1:15" x14ac:dyDescent="0.25">
      <c r="A32" s="37"/>
      <c r="B32" s="23"/>
      <c r="C32" s="23"/>
      <c r="D32" s="69">
        <v>10055</v>
      </c>
      <c r="E32" s="23"/>
      <c r="F32" s="23"/>
      <c r="G32" s="23"/>
      <c r="H32" s="23"/>
      <c r="I32" s="36"/>
      <c r="J32" s="36"/>
    </row>
    <row r="33" spans="1:10" s="53" customFormat="1" x14ac:dyDescent="0.25">
      <c r="A33" s="37"/>
      <c r="B33" s="23"/>
      <c r="C33" s="23"/>
      <c r="D33" s="65">
        <v>6230</v>
      </c>
      <c r="E33" s="23"/>
      <c r="F33" s="23"/>
      <c r="G33" s="23"/>
      <c r="H33" s="23"/>
      <c r="I33" s="36"/>
      <c r="J33" s="36"/>
    </row>
    <row r="34" spans="1:10" s="53" customFormat="1" x14ac:dyDescent="0.25">
      <c r="A34" s="23"/>
      <c r="B34" s="69"/>
      <c r="C34" s="18"/>
      <c r="D34" s="59">
        <f>SUM(D31:D33)</f>
        <v>31340</v>
      </c>
      <c r="E34" s="23"/>
      <c r="F34" s="23"/>
      <c r="G34" s="23"/>
      <c r="H34" s="23"/>
      <c r="I34" s="36"/>
      <c r="J34" s="36"/>
    </row>
    <row r="35" spans="1:10" ht="16.5" x14ac:dyDescent="0.35">
      <c r="A35" s="37" t="s">
        <v>18</v>
      </c>
      <c r="B35" s="23" t="s">
        <v>54</v>
      </c>
      <c r="C35" s="23">
        <v>1900</v>
      </c>
      <c r="D35" s="38">
        <f>D34-D28</f>
        <v>796</v>
      </c>
      <c r="E35" s="23"/>
      <c r="F35" s="23"/>
      <c r="G35" s="23"/>
      <c r="H35" s="23"/>
      <c r="I35" s="36"/>
      <c r="J35" s="36"/>
    </row>
    <row r="36" spans="1:10" x14ac:dyDescent="0.25">
      <c r="A36" s="39" t="s">
        <v>40</v>
      </c>
      <c r="B36" s="23"/>
      <c r="C36" s="23"/>
      <c r="D36" s="58">
        <f>C35+D35</f>
        <v>2696</v>
      </c>
      <c r="E36" s="23" t="s">
        <v>58</v>
      </c>
      <c r="F36" s="58"/>
      <c r="G36" s="23"/>
      <c r="H36" s="23"/>
      <c r="I36" s="36"/>
      <c r="J36" s="36"/>
    </row>
    <row r="37" spans="1:10" x14ac:dyDescent="0.25">
      <c r="A37" s="37"/>
      <c r="B37" s="32" t="s">
        <v>19</v>
      </c>
      <c r="C37" s="32"/>
      <c r="D37" s="23" t="s">
        <v>20</v>
      </c>
      <c r="E37" s="23"/>
      <c r="F37" s="23" t="s">
        <v>21</v>
      </c>
      <c r="G37" s="23"/>
      <c r="H37" s="69"/>
      <c r="I37" s="36"/>
      <c r="J37" s="36"/>
    </row>
    <row r="38" spans="1:10" x14ac:dyDescent="0.25">
      <c r="A38" s="37"/>
      <c r="B38" s="23"/>
      <c r="C38" s="23"/>
      <c r="D38" s="23"/>
      <c r="E38" s="23"/>
      <c r="F38" s="23"/>
      <c r="G38" s="23"/>
      <c r="H38" s="69"/>
      <c r="I38" s="36"/>
      <c r="J38" s="36"/>
    </row>
    <row r="39" spans="1:10" x14ac:dyDescent="0.25">
      <c r="A39" s="37"/>
      <c r="B39" s="23" t="s">
        <v>51</v>
      </c>
      <c r="C39" s="23"/>
      <c r="D39" s="23" t="s">
        <v>22</v>
      </c>
      <c r="E39" s="23"/>
      <c r="F39" s="23" t="s">
        <v>56</v>
      </c>
      <c r="G39" s="23"/>
      <c r="H39" s="69"/>
      <c r="I39" s="36"/>
      <c r="J39" s="36"/>
    </row>
    <row r="40" spans="1:10" x14ac:dyDescent="0.25">
      <c r="A40" s="39" t="s">
        <v>23</v>
      </c>
      <c r="B40" s="23" t="s">
        <v>24</v>
      </c>
      <c r="C40" s="23"/>
      <c r="D40" s="23" t="s">
        <v>24</v>
      </c>
      <c r="E40" s="23"/>
      <c r="F40" s="23" t="s">
        <v>25</v>
      </c>
      <c r="G40" s="23"/>
      <c r="H40" s="69"/>
      <c r="I40" s="36"/>
      <c r="J40" s="36"/>
    </row>
  </sheetData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workbookViewId="0">
      <selection sqref="A1:H37"/>
    </sheetView>
  </sheetViews>
  <sheetFormatPr defaultRowHeight="15" x14ac:dyDescent="0.25"/>
  <cols>
    <col min="1" max="1" width="17.28515625" customWidth="1"/>
    <col min="4" max="4" width="10.42578125" customWidth="1"/>
    <col min="7" max="7" width="10.5703125" bestFit="1" customWidth="1"/>
    <col min="9" max="9" width="12.140625" customWidth="1"/>
  </cols>
  <sheetData>
    <row r="1" spans="1:9" ht="33.75" x14ac:dyDescent="0.25">
      <c r="A1" s="76"/>
      <c r="B1" s="2"/>
      <c r="C1" s="2"/>
      <c r="D1" s="3" t="s">
        <v>0</v>
      </c>
      <c r="E1" s="3"/>
      <c r="F1" s="2"/>
      <c r="G1" s="69"/>
    </row>
    <row r="2" spans="1:9" ht="18.75" x14ac:dyDescent="0.3">
      <c r="A2" s="4" t="s">
        <v>26</v>
      </c>
      <c r="B2" s="4"/>
      <c r="C2" s="4"/>
      <c r="D2" s="4"/>
      <c r="E2" s="4"/>
      <c r="F2" s="4"/>
      <c r="G2" s="4"/>
    </row>
    <row r="3" spans="1:9" ht="15.75" x14ac:dyDescent="0.25">
      <c r="A3" s="5" t="s">
        <v>1</v>
      </c>
      <c r="B3" s="5" t="s">
        <v>66</v>
      </c>
      <c r="C3" s="5"/>
      <c r="D3" s="5">
        <v>2015</v>
      </c>
      <c r="E3" s="69"/>
      <c r="F3" s="5"/>
      <c r="G3" s="5"/>
    </row>
    <row r="4" spans="1:9" x14ac:dyDescent="0.25">
      <c r="A4" s="6" t="s">
        <v>3</v>
      </c>
      <c r="B4" s="6" t="s">
        <v>4</v>
      </c>
      <c r="C4" s="6" t="s">
        <v>5</v>
      </c>
      <c r="D4" s="6" t="s">
        <v>6</v>
      </c>
      <c r="E4" s="6" t="s">
        <v>7</v>
      </c>
      <c r="F4" s="7" t="s">
        <v>8</v>
      </c>
      <c r="G4" s="8" t="s">
        <v>9</v>
      </c>
      <c r="H4" s="83"/>
    </row>
    <row r="5" spans="1:9" x14ac:dyDescent="0.25">
      <c r="A5" s="10" t="s">
        <v>27</v>
      </c>
      <c r="B5" s="11">
        <v>1</v>
      </c>
      <c r="C5" s="10"/>
      <c r="D5" s="12">
        <v>2500</v>
      </c>
      <c r="E5" s="12"/>
      <c r="F5" s="12">
        <f>C5+D5</f>
        <v>2500</v>
      </c>
      <c r="G5" s="12">
        <v>2000</v>
      </c>
      <c r="H5" s="83">
        <f t="shared" ref="H5:H10" si="0">F5-G5</f>
        <v>500</v>
      </c>
    </row>
    <row r="6" spans="1:9" x14ac:dyDescent="0.25">
      <c r="A6" s="10" t="s">
        <v>36</v>
      </c>
      <c r="B6" s="11">
        <v>2</v>
      </c>
      <c r="C6" s="10"/>
      <c r="D6" s="12">
        <v>2500</v>
      </c>
      <c r="E6" s="12"/>
      <c r="F6" s="12">
        <f>C6+D6</f>
        <v>2500</v>
      </c>
      <c r="G6" s="12">
        <v>2500</v>
      </c>
      <c r="H6" s="83">
        <f t="shared" si="0"/>
        <v>0</v>
      </c>
    </row>
    <row r="7" spans="1:9" x14ac:dyDescent="0.25">
      <c r="A7" s="10" t="s">
        <v>52</v>
      </c>
      <c r="B7" s="11"/>
      <c r="C7" s="10"/>
      <c r="D7" s="12">
        <v>0</v>
      </c>
      <c r="E7" s="12"/>
      <c r="F7" s="12"/>
      <c r="G7" s="12"/>
      <c r="H7" s="83">
        <f t="shared" si="0"/>
        <v>0</v>
      </c>
    </row>
    <row r="8" spans="1:9" x14ac:dyDescent="0.25">
      <c r="A8" s="10" t="s">
        <v>52</v>
      </c>
      <c r="B8" s="11"/>
      <c r="C8" s="10"/>
      <c r="D8" s="12">
        <v>0</v>
      </c>
      <c r="E8" s="12"/>
      <c r="F8" s="12"/>
      <c r="G8" s="12"/>
      <c r="H8" s="83">
        <f t="shared" si="0"/>
        <v>0</v>
      </c>
    </row>
    <row r="9" spans="1:9" x14ac:dyDescent="0.25">
      <c r="A9" s="10" t="s">
        <v>33</v>
      </c>
      <c r="B9" s="11">
        <v>5</v>
      </c>
      <c r="C9" s="10"/>
      <c r="D9" s="12">
        <v>2500</v>
      </c>
      <c r="E9" s="12"/>
      <c r="F9" s="12">
        <f>C9+D9</f>
        <v>2500</v>
      </c>
      <c r="G9" s="12">
        <v>2500</v>
      </c>
      <c r="H9" s="83">
        <f t="shared" si="0"/>
        <v>0</v>
      </c>
    </row>
    <row r="10" spans="1:9" x14ac:dyDescent="0.25">
      <c r="A10" s="10" t="s">
        <v>34</v>
      </c>
      <c r="B10" s="11">
        <v>6</v>
      </c>
      <c r="C10" s="10"/>
      <c r="D10" s="12">
        <v>5500</v>
      </c>
      <c r="E10" s="12"/>
      <c r="F10" s="12">
        <f>C10+D10</f>
        <v>5500</v>
      </c>
      <c r="G10" s="12">
        <v>3500</v>
      </c>
      <c r="H10" s="83">
        <f t="shared" si="0"/>
        <v>2000</v>
      </c>
      <c r="I10" s="69" t="s">
        <v>31</v>
      </c>
    </row>
    <row r="11" spans="1:9" x14ac:dyDescent="0.25">
      <c r="A11" s="10" t="s">
        <v>28</v>
      </c>
      <c r="B11" s="11">
        <v>7</v>
      </c>
      <c r="C11" s="10"/>
      <c r="D11" s="12">
        <v>5500</v>
      </c>
      <c r="E11" s="12"/>
      <c r="F11" s="12">
        <v>5500</v>
      </c>
      <c r="G11" s="12">
        <v>2500</v>
      </c>
      <c r="H11" s="83">
        <f t="shared" ref="H11:H18" si="1">F11-G11</f>
        <v>3000</v>
      </c>
      <c r="I11" s="69" t="s">
        <v>31</v>
      </c>
    </row>
    <row r="12" spans="1:9" x14ac:dyDescent="0.25">
      <c r="A12" s="10" t="s">
        <v>35</v>
      </c>
      <c r="B12" s="11">
        <v>8</v>
      </c>
      <c r="C12" s="10"/>
      <c r="D12" s="80">
        <v>2500</v>
      </c>
      <c r="E12" s="12"/>
      <c r="F12" s="12">
        <f>C12+D12</f>
        <v>2500</v>
      </c>
      <c r="G12" s="12">
        <v>2500</v>
      </c>
      <c r="H12" s="83">
        <f t="shared" si="1"/>
        <v>0</v>
      </c>
    </row>
    <row r="13" spans="1:9" x14ac:dyDescent="0.25">
      <c r="A13" s="10" t="s">
        <v>52</v>
      </c>
      <c r="B13" s="77"/>
      <c r="C13" s="69"/>
      <c r="D13" s="81">
        <v>0</v>
      </c>
      <c r="E13" s="79"/>
      <c r="F13" s="83"/>
      <c r="G13" s="83"/>
      <c r="H13" s="83">
        <f t="shared" si="1"/>
        <v>0</v>
      </c>
    </row>
    <row r="14" spans="1:9" x14ac:dyDescent="0.25">
      <c r="A14" s="10" t="s">
        <v>30</v>
      </c>
      <c r="B14" s="11">
        <v>10</v>
      </c>
      <c r="C14" s="10"/>
      <c r="D14" s="80">
        <v>2500</v>
      </c>
      <c r="E14" s="12"/>
      <c r="F14" s="12">
        <v>2500</v>
      </c>
      <c r="G14" s="12">
        <v>2500</v>
      </c>
      <c r="H14" s="83">
        <f t="shared" si="1"/>
        <v>0</v>
      </c>
    </row>
    <row r="15" spans="1:9" x14ac:dyDescent="0.25">
      <c r="A15" s="49" t="s">
        <v>29</v>
      </c>
      <c r="B15" s="11">
        <v>11</v>
      </c>
      <c r="C15" s="10"/>
      <c r="D15" s="80">
        <v>4500</v>
      </c>
      <c r="E15" s="12"/>
      <c r="F15" s="12">
        <v>4500</v>
      </c>
      <c r="G15" s="12">
        <v>4000</v>
      </c>
      <c r="H15" s="83">
        <f t="shared" si="1"/>
        <v>500</v>
      </c>
    </row>
    <row r="16" spans="1:9" x14ac:dyDescent="0.25">
      <c r="A16" s="10" t="s">
        <v>38</v>
      </c>
      <c r="B16" s="11">
        <v>14</v>
      </c>
      <c r="C16" s="10"/>
      <c r="D16" s="80">
        <v>2700</v>
      </c>
      <c r="E16" s="12"/>
      <c r="F16" s="12">
        <v>2700</v>
      </c>
      <c r="G16" s="13">
        <v>2500</v>
      </c>
      <c r="H16" s="83">
        <f t="shared" si="1"/>
        <v>200</v>
      </c>
    </row>
    <row r="17" spans="1:9" x14ac:dyDescent="0.25">
      <c r="A17" s="83"/>
      <c r="B17" s="83"/>
      <c r="C17" s="83"/>
      <c r="D17" s="83"/>
      <c r="E17" s="83"/>
      <c r="F17" s="83"/>
      <c r="G17" s="83"/>
      <c r="H17" s="83">
        <f t="shared" si="1"/>
        <v>0</v>
      </c>
    </row>
    <row r="18" spans="1:9" x14ac:dyDescent="0.25">
      <c r="A18" s="14" t="s">
        <v>39</v>
      </c>
      <c r="B18" s="14"/>
      <c r="C18" s="10">
        <v>0</v>
      </c>
      <c r="D18" s="82">
        <f>SUM(D5:D16)</f>
        <v>30700</v>
      </c>
      <c r="E18" s="14"/>
      <c r="F18" s="14">
        <f>SUM(F5:F16)</f>
        <v>30700</v>
      </c>
      <c r="G18" s="10">
        <f>SUM(G5:G16)</f>
        <v>24500</v>
      </c>
      <c r="H18" s="83">
        <f t="shared" si="1"/>
        <v>6200</v>
      </c>
    </row>
    <row r="19" spans="1:9" x14ac:dyDescent="0.25">
      <c r="A19" s="15"/>
      <c r="B19" s="15"/>
      <c r="C19" s="15"/>
      <c r="D19" s="15"/>
      <c r="E19" s="15"/>
      <c r="F19" s="15"/>
      <c r="G19" s="16"/>
    </row>
    <row r="20" spans="1:9" x14ac:dyDescent="0.25">
      <c r="A20" s="17" t="s">
        <v>12</v>
      </c>
      <c r="B20" s="69"/>
      <c r="C20" s="18"/>
      <c r="D20" s="19"/>
      <c r="E20" s="20"/>
      <c r="F20" s="21"/>
      <c r="G20" s="70"/>
    </row>
    <row r="21" spans="1:9" x14ac:dyDescent="0.25">
      <c r="A21" s="23" t="s">
        <v>13</v>
      </c>
      <c r="B21" s="69"/>
      <c r="C21" s="18"/>
      <c r="D21" s="24">
        <f>G18</f>
        <v>24500</v>
      </c>
      <c r="E21" s="20"/>
      <c r="F21" s="21"/>
      <c r="G21" s="70"/>
    </row>
    <row r="22" spans="1:9" x14ac:dyDescent="0.25">
      <c r="A22" s="30" t="s">
        <v>67</v>
      </c>
      <c r="B22" s="69"/>
      <c r="C22" s="18"/>
      <c r="D22" s="24"/>
      <c r="E22" s="20"/>
      <c r="F22" s="21"/>
      <c r="G22" s="70"/>
    </row>
    <row r="23" spans="1:9" x14ac:dyDescent="0.25">
      <c r="A23" s="23" t="s">
        <v>62</v>
      </c>
      <c r="B23" s="69"/>
      <c r="C23" s="18"/>
      <c r="D23" s="86">
        <f>D21*F23</f>
        <v>1960</v>
      </c>
      <c r="E23" s="20"/>
      <c r="F23" s="68">
        <v>0.08</v>
      </c>
      <c r="G23" s="70"/>
    </row>
    <row r="24" spans="1:9" x14ac:dyDescent="0.25">
      <c r="A24" s="23" t="s">
        <v>68</v>
      </c>
      <c r="B24" s="69"/>
      <c r="C24" s="18"/>
      <c r="D24" s="19">
        <v>17080</v>
      </c>
      <c r="E24" s="20"/>
      <c r="F24" s="20"/>
      <c r="G24" s="70"/>
    </row>
    <row r="25" spans="1:9" x14ac:dyDescent="0.25">
      <c r="A25" s="23" t="s">
        <v>69</v>
      </c>
      <c r="B25" s="69"/>
      <c r="C25" s="18"/>
      <c r="D25" s="59">
        <v>5400</v>
      </c>
      <c r="E25" s="69"/>
      <c r="F25" s="32"/>
      <c r="G25" s="69"/>
    </row>
    <row r="26" spans="1:9" x14ac:dyDescent="0.25">
      <c r="A26" s="85" t="s">
        <v>70</v>
      </c>
      <c r="B26" s="69"/>
      <c r="C26" s="18"/>
      <c r="D26" s="33">
        <v>5000</v>
      </c>
      <c r="E26" s="69"/>
      <c r="F26" s="69"/>
      <c r="G26" s="69"/>
    </row>
    <row r="27" spans="1:9" x14ac:dyDescent="0.25">
      <c r="A27" s="30" t="s">
        <v>39</v>
      </c>
      <c r="B27" s="87"/>
      <c r="C27" s="87"/>
      <c r="D27" s="88">
        <f>SUM(D23:D26)</f>
        <v>29440</v>
      </c>
      <c r="E27" s="69"/>
      <c r="F27" s="69"/>
      <c r="G27" s="59"/>
      <c r="I27" s="59"/>
    </row>
    <row r="28" spans="1:9" x14ac:dyDescent="0.25">
      <c r="D28" s="59">
        <f>D21-D27</f>
        <v>-4940</v>
      </c>
      <c r="E28" s="23"/>
      <c r="F28" s="23"/>
      <c r="G28" s="23"/>
    </row>
    <row r="29" spans="1:9" x14ac:dyDescent="0.25">
      <c r="A29" s="37"/>
      <c r="B29" s="23"/>
      <c r="C29" s="23"/>
      <c r="D29" s="59"/>
      <c r="E29" s="23"/>
      <c r="F29" s="23"/>
      <c r="G29" s="23"/>
    </row>
    <row r="30" spans="1:9" x14ac:dyDescent="0.25">
      <c r="A30" s="37"/>
      <c r="B30" s="23"/>
      <c r="C30" s="23"/>
      <c r="D30" s="65"/>
      <c r="E30" s="23"/>
      <c r="F30" s="23"/>
      <c r="G30" s="23"/>
    </row>
    <row r="31" spans="1:9" x14ac:dyDescent="0.25">
      <c r="A31" s="69"/>
      <c r="B31" s="69"/>
      <c r="C31" s="69"/>
      <c r="D31" s="69"/>
      <c r="E31" s="23"/>
      <c r="F31" s="23"/>
      <c r="G31" s="23"/>
    </row>
    <row r="32" spans="1:9" x14ac:dyDescent="0.25">
      <c r="A32" s="37"/>
      <c r="B32" s="32" t="s">
        <v>19</v>
      </c>
      <c r="C32" s="32"/>
      <c r="D32" s="23" t="s">
        <v>20</v>
      </c>
      <c r="E32" s="23"/>
      <c r="F32" s="23" t="s">
        <v>21</v>
      </c>
      <c r="G32" s="23"/>
    </row>
    <row r="33" spans="1:7" x14ac:dyDescent="0.25">
      <c r="A33" s="37"/>
      <c r="B33" s="23"/>
      <c r="C33" s="23"/>
      <c r="D33" s="23"/>
      <c r="E33" s="23"/>
      <c r="F33" s="23"/>
      <c r="G33" s="23"/>
    </row>
    <row r="34" spans="1:7" x14ac:dyDescent="0.25">
      <c r="A34" s="37"/>
      <c r="B34" s="23" t="s">
        <v>51</v>
      </c>
      <c r="C34" s="23"/>
      <c r="D34" s="23" t="s">
        <v>22</v>
      </c>
      <c r="E34" s="23"/>
      <c r="F34" s="23" t="s">
        <v>63</v>
      </c>
      <c r="G34" s="23"/>
    </row>
    <row r="35" spans="1:7" x14ac:dyDescent="0.25">
      <c r="A35" s="39" t="s">
        <v>23</v>
      </c>
      <c r="B35" s="23" t="s">
        <v>24</v>
      </c>
      <c r="C35" s="23"/>
      <c r="D35" s="23" t="s">
        <v>24</v>
      </c>
      <c r="E35" s="23"/>
      <c r="F35" s="23" t="s">
        <v>25</v>
      </c>
      <c r="G35" s="23"/>
    </row>
    <row r="36" spans="1:7" x14ac:dyDescent="0.25">
      <c r="A36" s="69"/>
      <c r="B36" s="69"/>
      <c r="C36" s="69"/>
      <c r="D36" s="69"/>
      <c r="E36" s="69"/>
      <c r="F36" s="69"/>
      <c r="G36" s="69"/>
    </row>
    <row r="37" spans="1:7" x14ac:dyDescent="0.25">
      <c r="A37" s="69"/>
      <c r="B37" s="69"/>
      <c r="C37" s="69"/>
      <c r="D37" s="69"/>
      <c r="E37" s="69"/>
      <c r="F37" s="69"/>
      <c r="G37" s="69"/>
    </row>
    <row r="38" spans="1:7" x14ac:dyDescent="0.25">
      <c r="A38" s="69"/>
      <c r="B38" s="69"/>
      <c r="C38" s="69"/>
      <c r="D38" s="69"/>
      <c r="E38" s="69"/>
      <c r="F38" s="69"/>
      <c r="G38" s="69"/>
    </row>
  </sheetData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workbookViewId="0">
      <selection sqref="A1:H34"/>
    </sheetView>
  </sheetViews>
  <sheetFormatPr defaultRowHeight="15" x14ac:dyDescent="0.25"/>
  <cols>
    <col min="1" max="1" width="20" customWidth="1"/>
    <col min="4" max="4" width="10.85546875" customWidth="1"/>
  </cols>
  <sheetData>
    <row r="1" spans="1:8" ht="33.75" x14ac:dyDescent="0.25">
      <c r="A1" s="76"/>
      <c r="B1" s="2"/>
      <c r="C1" s="2"/>
      <c r="D1" s="3" t="s">
        <v>0</v>
      </c>
      <c r="E1" s="3"/>
      <c r="F1" s="2"/>
      <c r="G1" s="69"/>
      <c r="H1" s="69"/>
    </row>
    <row r="2" spans="1:8" ht="18.75" x14ac:dyDescent="0.3">
      <c r="A2" s="4" t="s">
        <v>71</v>
      </c>
      <c r="B2" s="4"/>
      <c r="C2" s="4"/>
      <c r="D2" s="4"/>
      <c r="E2" s="4"/>
      <c r="F2" s="4"/>
      <c r="G2" s="4"/>
      <c r="H2" s="69"/>
    </row>
    <row r="3" spans="1:8" ht="15.75" x14ac:dyDescent="0.25">
      <c r="A3" s="5"/>
      <c r="B3" s="5"/>
      <c r="C3" s="5"/>
      <c r="D3" s="5"/>
      <c r="E3" s="69"/>
      <c r="F3" s="5"/>
      <c r="G3" s="5"/>
      <c r="H3" s="69"/>
    </row>
    <row r="4" spans="1:8" x14ac:dyDescent="0.25">
      <c r="A4" s="6" t="s">
        <v>3</v>
      </c>
      <c r="B4" s="6" t="s">
        <v>4</v>
      </c>
      <c r="C4" s="6" t="s">
        <v>5</v>
      </c>
      <c r="D4" s="6" t="s">
        <v>6</v>
      </c>
      <c r="E4" s="6" t="s">
        <v>7</v>
      </c>
      <c r="F4" s="7" t="s">
        <v>8</v>
      </c>
      <c r="G4" s="8" t="s">
        <v>9</v>
      </c>
      <c r="H4" s="83"/>
    </row>
    <row r="5" spans="1:8" x14ac:dyDescent="0.25">
      <c r="A5" s="10" t="s">
        <v>27</v>
      </c>
      <c r="B5" s="11">
        <v>1</v>
      </c>
      <c r="C5" s="10"/>
      <c r="D5" s="12">
        <v>2500</v>
      </c>
      <c r="E5" s="12"/>
      <c r="F5" s="12">
        <f>C5+D5</f>
        <v>2500</v>
      </c>
      <c r="G5" s="12"/>
      <c r="H5" s="83">
        <f>F5-G5</f>
        <v>2500</v>
      </c>
    </row>
    <row r="6" spans="1:8" x14ac:dyDescent="0.25">
      <c r="A6" s="10" t="s">
        <v>36</v>
      </c>
      <c r="B6" s="11">
        <v>2</v>
      </c>
      <c r="C6" s="10"/>
      <c r="D6" s="12">
        <v>2500</v>
      </c>
      <c r="E6" s="12"/>
      <c r="F6" s="12">
        <f>C6+D6</f>
        <v>2500</v>
      </c>
      <c r="G6" s="12">
        <v>2500</v>
      </c>
      <c r="H6" s="83">
        <f>F6-G6</f>
        <v>0</v>
      </c>
    </row>
    <row r="7" spans="1:8" x14ac:dyDescent="0.25">
      <c r="A7" s="10" t="s">
        <v>52</v>
      </c>
      <c r="B7" s="11"/>
      <c r="C7" s="10"/>
      <c r="D7" s="12">
        <v>0</v>
      </c>
      <c r="E7" s="12"/>
      <c r="F7" s="12"/>
      <c r="G7" s="12"/>
      <c r="H7" s="83">
        <f>F7-G7</f>
        <v>0</v>
      </c>
    </row>
    <row r="8" spans="1:8" x14ac:dyDescent="0.25">
      <c r="A8" s="10" t="s">
        <v>52</v>
      </c>
      <c r="B8" s="11"/>
      <c r="C8" s="10"/>
      <c r="D8" s="12">
        <v>0</v>
      </c>
      <c r="E8" s="12"/>
      <c r="F8" s="12"/>
      <c r="G8" s="12"/>
      <c r="H8" s="83">
        <f>F8-G8</f>
        <v>0</v>
      </c>
    </row>
    <row r="9" spans="1:8" x14ac:dyDescent="0.25">
      <c r="A9" s="10" t="s">
        <v>33</v>
      </c>
      <c r="B9" s="11">
        <v>5</v>
      </c>
      <c r="C9" s="10"/>
      <c r="D9" s="12">
        <v>2500</v>
      </c>
      <c r="E9" s="12"/>
      <c r="F9" s="12">
        <f>C9+D9</f>
        <v>2500</v>
      </c>
      <c r="G9" s="12">
        <v>2700</v>
      </c>
      <c r="H9" s="83">
        <v>0</v>
      </c>
    </row>
    <row r="10" spans="1:8" x14ac:dyDescent="0.25">
      <c r="A10" s="10" t="s">
        <v>34</v>
      </c>
      <c r="B10" s="11">
        <v>6</v>
      </c>
      <c r="C10" s="10"/>
      <c r="D10" s="12">
        <v>5500</v>
      </c>
      <c r="E10" s="12"/>
      <c r="F10" s="12">
        <f>C10+D10</f>
        <v>5500</v>
      </c>
      <c r="G10" s="12">
        <v>5500</v>
      </c>
      <c r="H10" s="83">
        <f>F10-G10</f>
        <v>0</v>
      </c>
    </row>
    <row r="11" spans="1:8" x14ac:dyDescent="0.25">
      <c r="A11" s="10" t="s">
        <v>28</v>
      </c>
      <c r="B11" s="11">
        <v>7</v>
      </c>
      <c r="C11" s="10"/>
      <c r="D11" s="12">
        <v>5500</v>
      </c>
      <c r="E11" s="12"/>
      <c r="F11" s="12">
        <v>5500</v>
      </c>
      <c r="G11" s="12"/>
      <c r="H11" s="83">
        <f t="shared" ref="H11:H18" si="0">F11-G11</f>
        <v>5500</v>
      </c>
    </row>
    <row r="12" spans="1:8" x14ac:dyDescent="0.25">
      <c r="A12" s="10" t="s">
        <v>35</v>
      </c>
      <c r="B12" s="11">
        <v>8</v>
      </c>
      <c r="C12" s="10"/>
      <c r="D12" s="80">
        <v>2500</v>
      </c>
      <c r="E12" s="12"/>
      <c r="F12" s="12">
        <f>C12+D12</f>
        <v>2500</v>
      </c>
      <c r="G12" s="12">
        <v>2500</v>
      </c>
      <c r="H12" s="83">
        <f t="shared" si="0"/>
        <v>0</v>
      </c>
    </row>
    <row r="13" spans="1:8" x14ac:dyDescent="0.25">
      <c r="A13" s="10" t="s">
        <v>52</v>
      </c>
      <c r="B13" s="77"/>
      <c r="C13" s="69"/>
      <c r="D13" s="81">
        <v>0</v>
      </c>
      <c r="E13" s="79"/>
      <c r="F13" s="83"/>
      <c r="G13" s="83"/>
      <c r="H13" s="83">
        <f t="shared" si="0"/>
        <v>0</v>
      </c>
    </row>
    <row r="14" spans="1:8" x14ac:dyDescent="0.25">
      <c r="A14" s="10" t="s">
        <v>30</v>
      </c>
      <c r="B14" s="11">
        <v>10</v>
      </c>
      <c r="C14" s="10"/>
      <c r="D14" s="80">
        <v>2500</v>
      </c>
      <c r="E14" s="12"/>
      <c r="F14" s="12">
        <v>2500</v>
      </c>
      <c r="G14" s="12">
        <v>2500</v>
      </c>
      <c r="H14" s="83">
        <f t="shared" si="0"/>
        <v>0</v>
      </c>
    </row>
    <row r="15" spans="1:8" x14ac:dyDescent="0.25">
      <c r="A15" s="49" t="s">
        <v>29</v>
      </c>
      <c r="B15" s="11">
        <v>11</v>
      </c>
      <c r="C15" s="10"/>
      <c r="D15" s="80">
        <v>4500</v>
      </c>
      <c r="E15" s="12"/>
      <c r="F15" s="12">
        <v>4500</v>
      </c>
      <c r="G15" s="12"/>
      <c r="H15" s="83">
        <f t="shared" si="0"/>
        <v>4500</v>
      </c>
    </row>
    <row r="16" spans="1:8" x14ac:dyDescent="0.25">
      <c r="A16" s="10" t="s">
        <v>38</v>
      </c>
      <c r="B16" s="11">
        <v>14</v>
      </c>
      <c r="C16" s="10"/>
      <c r="D16" s="80">
        <v>2700</v>
      </c>
      <c r="E16" s="12"/>
      <c r="F16" s="12">
        <v>2700</v>
      </c>
      <c r="G16" s="13">
        <v>2500</v>
      </c>
      <c r="H16" s="83">
        <f t="shared" si="0"/>
        <v>200</v>
      </c>
    </row>
    <row r="17" spans="1:8" x14ac:dyDescent="0.25">
      <c r="A17" s="83"/>
      <c r="B17" s="83"/>
      <c r="C17" s="83"/>
      <c r="D17" s="83"/>
      <c r="E17" s="83"/>
      <c r="F17" s="83"/>
      <c r="G17" s="83"/>
      <c r="H17" s="83">
        <f t="shared" si="0"/>
        <v>0</v>
      </c>
    </row>
    <row r="18" spans="1:8" x14ac:dyDescent="0.25">
      <c r="A18" s="14" t="s">
        <v>39</v>
      </c>
      <c r="B18" s="14"/>
      <c r="C18" s="10">
        <v>0</v>
      </c>
      <c r="D18" s="82">
        <f>SUM(D5:D16)</f>
        <v>30700</v>
      </c>
      <c r="E18" s="14"/>
      <c r="F18" s="14">
        <f>SUM(F5:F16)</f>
        <v>30700</v>
      </c>
      <c r="G18" s="10">
        <f>SUM(G5:G16)</f>
        <v>18200</v>
      </c>
      <c r="H18" s="83">
        <f t="shared" si="0"/>
        <v>12500</v>
      </c>
    </row>
    <row r="19" spans="1:8" x14ac:dyDescent="0.25">
      <c r="A19" s="15"/>
      <c r="B19" s="15"/>
      <c r="C19" s="15"/>
      <c r="D19" s="15"/>
      <c r="E19" s="15"/>
      <c r="F19" s="15"/>
      <c r="G19" s="16"/>
      <c r="H19" s="69"/>
    </row>
    <row r="20" spans="1:8" x14ac:dyDescent="0.25">
      <c r="A20" s="17" t="s">
        <v>12</v>
      </c>
      <c r="B20" s="69"/>
      <c r="C20" s="18"/>
      <c r="D20" s="19"/>
      <c r="E20" s="20"/>
      <c r="F20" s="21"/>
      <c r="G20" s="70"/>
      <c r="H20" s="69"/>
    </row>
    <row r="21" spans="1:8" x14ac:dyDescent="0.25">
      <c r="A21" s="23" t="s">
        <v>73</v>
      </c>
      <c r="B21" s="69"/>
      <c r="C21" s="18"/>
      <c r="D21" s="24">
        <v>30700</v>
      </c>
      <c r="E21" s="20"/>
      <c r="F21" s="21"/>
      <c r="G21" s="70"/>
      <c r="H21" s="69"/>
    </row>
    <row r="22" spans="1:8" x14ac:dyDescent="0.25">
      <c r="A22" s="30" t="s">
        <v>67</v>
      </c>
      <c r="B22" s="69"/>
      <c r="C22" s="18"/>
      <c r="D22" s="24"/>
      <c r="E22" s="20"/>
      <c r="F22" s="21"/>
      <c r="G22" s="70"/>
      <c r="H22" s="69"/>
    </row>
    <row r="23" spans="1:8" x14ac:dyDescent="0.25">
      <c r="A23" s="23" t="s">
        <v>75</v>
      </c>
      <c r="B23" s="69"/>
      <c r="C23" s="18"/>
      <c r="D23" s="86">
        <f>D21*F23</f>
        <v>2456</v>
      </c>
      <c r="E23" s="20"/>
      <c r="F23" s="68">
        <v>0.08</v>
      </c>
      <c r="G23" s="70"/>
      <c r="H23" s="69"/>
    </row>
    <row r="24" spans="1:8" x14ac:dyDescent="0.25">
      <c r="A24" s="89">
        <v>42013</v>
      </c>
      <c r="B24" s="69"/>
      <c r="C24" s="18"/>
      <c r="D24" s="19" t="s">
        <v>74</v>
      </c>
      <c r="E24" s="20"/>
      <c r="F24" s="20"/>
      <c r="G24" s="70"/>
      <c r="H24" s="69"/>
    </row>
    <row r="25" spans="1:8" x14ac:dyDescent="0.25">
      <c r="A25" s="30" t="s">
        <v>39</v>
      </c>
      <c r="B25" s="87"/>
      <c r="C25" s="87"/>
      <c r="D25" s="88">
        <f ca="1">SUM(D23:D26)</f>
        <v>19377732112</v>
      </c>
      <c r="E25" s="69"/>
      <c r="F25" s="32"/>
      <c r="G25" s="69"/>
      <c r="H25" s="69"/>
    </row>
    <row r="26" spans="1:8" x14ac:dyDescent="0.25">
      <c r="A26" s="69"/>
      <c r="B26" s="69"/>
      <c r="C26" s="69"/>
      <c r="D26" s="59"/>
      <c r="E26" s="69"/>
      <c r="F26" s="69"/>
      <c r="G26" s="69"/>
      <c r="H26" s="69"/>
    </row>
    <row r="27" spans="1:8" x14ac:dyDescent="0.25">
      <c r="A27" s="69" t="s">
        <v>72</v>
      </c>
      <c r="D27" s="59">
        <v>18244</v>
      </c>
      <c r="E27" s="69"/>
      <c r="F27" s="69"/>
      <c r="G27" s="59"/>
      <c r="H27" s="69"/>
    </row>
    <row r="28" spans="1:8" x14ac:dyDescent="0.25">
      <c r="E28" s="23"/>
      <c r="F28" s="23"/>
      <c r="G28" s="23"/>
      <c r="H28" s="69"/>
    </row>
    <row r="29" spans="1:8" x14ac:dyDescent="0.25">
      <c r="A29" s="37"/>
      <c r="B29" s="32" t="s">
        <v>19</v>
      </c>
      <c r="C29" s="32"/>
      <c r="D29" s="23" t="s">
        <v>20</v>
      </c>
      <c r="E29" s="23"/>
      <c r="F29" s="23" t="s">
        <v>21</v>
      </c>
      <c r="G29" s="23"/>
      <c r="H29" s="69"/>
    </row>
    <row r="30" spans="1:8" x14ac:dyDescent="0.25">
      <c r="A30" s="37"/>
      <c r="B30" s="23"/>
      <c r="C30" s="23"/>
      <c r="D30" s="23"/>
      <c r="E30" s="23"/>
      <c r="F30" s="23"/>
      <c r="G30" s="23"/>
      <c r="H30" s="69"/>
    </row>
    <row r="31" spans="1:8" x14ac:dyDescent="0.25">
      <c r="A31" s="37"/>
      <c r="B31" s="23" t="s">
        <v>51</v>
      </c>
      <c r="C31" s="23"/>
      <c r="D31" s="23" t="s">
        <v>22</v>
      </c>
      <c r="E31" s="23"/>
      <c r="F31" s="23" t="s">
        <v>63</v>
      </c>
      <c r="G31" s="23"/>
      <c r="H31" s="69"/>
    </row>
    <row r="32" spans="1:8" x14ac:dyDescent="0.25">
      <c r="A32" s="39" t="s">
        <v>23</v>
      </c>
      <c r="B32" s="23" t="s">
        <v>24</v>
      </c>
      <c r="C32" s="23"/>
      <c r="D32" s="23" t="s">
        <v>24</v>
      </c>
      <c r="E32" s="23"/>
      <c r="F32" s="23" t="s">
        <v>25</v>
      </c>
      <c r="G32" s="23"/>
      <c r="H32" s="69"/>
    </row>
    <row r="33" spans="1:8" x14ac:dyDescent="0.25">
      <c r="H33" s="69"/>
    </row>
    <row r="34" spans="1:8" x14ac:dyDescent="0.25">
      <c r="H34" s="69"/>
    </row>
    <row r="35" spans="1:8" x14ac:dyDescent="0.25">
      <c r="H35" s="69"/>
    </row>
    <row r="36" spans="1:8" x14ac:dyDescent="0.25">
      <c r="A36" s="69"/>
      <c r="B36" s="69"/>
      <c r="C36" s="69"/>
      <c r="D36" s="69"/>
      <c r="E36" s="69"/>
      <c r="F36" s="69"/>
      <c r="G36" s="69"/>
      <c r="H36" s="69"/>
    </row>
    <row r="37" spans="1:8" x14ac:dyDescent="0.25">
      <c r="A37" s="69"/>
      <c r="B37" s="69"/>
      <c r="C37" s="69"/>
      <c r="D37" s="69"/>
      <c r="E37" s="69"/>
      <c r="F37" s="69"/>
      <c r="G37" s="69"/>
      <c r="H37" s="69"/>
    </row>
  </sheetData>
  <pageMargins left="0.7" right="0.7" top="0.75" bottom="0.75" header="0.3" footer="0.3"/>
  <pageSetup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workbookViewId="0">
      <selection activeCell="I26" sqref="I26"/>
    </sheetView>
  </sheetViews>
  <sheetFormatPr defaultRowHeight="15" x14ac:dyDescent="0.25"/>
  <cols>
    <col min="4" max="4" width="11.5703125" customWidth="1"/>
  </cols>
  <sheetData>
    <row r="1" spans="1:8" ht="33.75" x14ac:dyDescent="0.25">
      <c r="A1" s="76"/>
      <c r="B1" s="2"/>
      <c r="C1" s="2"/>
      <c r="D1" s="3" t="s">
        <v>0</v>
      </c>
      <c r="E1" s="3"/>
      <c r="F1" s="2"/>
      <c r="G1" s="69"/>
      <c r="H1" s="69"/>
    </row>
    <row r="2" spans="1:8" ht="18.75" x14ac:dyDescent="0.3">
      <c r="A2" s="4" t="s">
        <v>71</v>
      </c>
      <c r="B2" s="4"/>
      <c r="C2" s="4"/>
      <c r="D2" s="4"/>
      <c r="E2" s="4"/>
      <c r="F2" s="4"/>
      <c r="G2" s="4"/>
      <c r="H2" s="69"/>
    </row>
    <row r="3" spans="1:8" ht="15.75" x14ac:dyDescent="0.25">
      <c r="A3" s="5"/>
      <c r="B3" s="5"/>
      <c r="C3" s="5"/>
      <c r="D3" s="5"/>
      <c r="E3" s="69"/>
      <c r="F3" s="5"/>
      <c r="G3" s="5"/>
      <c r="H3" s="69"/>
    </row>
    <row r="4" spans="1:8" x14ac:dyDescent="0.25">
      <c r="A4" s="6" t="s">
        <v>3</v>
      </c>
      <c r="B4" s="6" t="s">
        <v>4</v>
      </c>
      <c r="C4" s="6" t="s">
        <v>5</v>
      </c>
      <c r="D4" s="6" t="s">
        <v>6</v>
      </c>
      <c r="E4" s="6" t="s">
        <v>7</v>
      </c>
      <c r="F4" s="7" t="s">
        <v>8</v>
      </c>
      <c r="G4" s="8" t="s">
        <v>9</v>
      </c>
      <c r="H4" s="83"/>
    </row>
    <row r="5" spans="1:8" x14ac:dyDescent="0.25">
      <c r="A5" s="10" t="s">
        <v>27</v>
      </c>
      <c r="B5" s="11">
        <v>1</v>
      </c>
      <c r="C5" s="10"/>
      <c r="D5" s="12">
        <v>2500</v>
      </c>
      <c r="E5" s="12"/>
      <c r="F5" s="12">
        <f>C5+D5</f>
        <v>2500</v>
      </c>
      <c r="G5" s="12"/>
      <c r="H5" s="83">
        <f>F5-G5</f>
        <v>2500</v>
      </c>
    </row>
    <row r="6" spans="1:8" x14ac:dyDescent="0.25">
      <c r="A6" s="10" t="s">
        <v>36</v>
      </c>
      <c r="B6" s="11">
        <v>2</v>
      </c>
      <c r="C6" s="10"/>
      <c r="D6" s="12">
        <v>2500</v>
      </c>
      <c r="E6" s="12"/>
      <c r="F6" s="12">
        <f>C6+D6</f>
        <v>2500</v>
      </c>
      <c r="G6" s="12">
        <v>2500</v>
      </c>
      <c r="H6" s="83">
        <f>F6-G6</f>
        <v>0</v>
      </c>
    </row>
    <row r="7" spans="1:8" x14ac:dyDescent="0.25">
      <c r="A7" s="10" t="s">
        <v>52</v>
      </c>
      <c r="B7" s="11"/>
      <c r="C7" s="10"/>
      <c r="D7" s="12">
        <v>0</v>
      </c>
      <c r="E7" s="12"/>
      <c r="F7" s="12"/>
      <c r="G7" s="12"/>
      <c r="H7" s="83">
        <f>F7-G7</f>
        <v>0</v>
      </c>
    </row>
    <row r="8" spans="1:8" x14ac:dyDescent="0.25">
      <c r="A8" s="10" t="s">
        <v>52</v>
      </c>
      <c r="B8" s="11"/>
      <c r="C8" s="10"/>
      <c r="D8" s="12">
        <v>0</v>
      </c>
      <c r="E8" s="12"/>
      <c r="F8" s="12"/>
      <c r="G8" s="12"/>
      <c r="H8" s="83">
        <f>F8-G8</f>
        <v>0</v>
      </c>
    </row>
    <row r="9" spans="1:8" x14ac:dyDescent="0.25">
      <c r="A9" s="10" t="s">
        <v>33</v>
      </c>
      <c r="B9" s="11">
        <v>5</v>
      </c>
      <c r="C9" s="10"/>
      <c r="D9" s="12">
        <v>2500</v>
      </c>
      <c r="E9" s="12"/>
      <c r="F9" s="12">
        <f>C9+D9</f>
        <v>2500</v>
      </c>
      <c r="G9" s="12">
        <v>2700</v>
      </c>
      <c r="H9" s="83">
        <v>0</v>
      </c>
    </row>
    <row r="10" spans="1:8" x14ac:dyDescent="0.25">
      <c r="A10" s="10" t="s">
        <v>34</v>
      </c>
      <c r="B10" s="11">
        <v>6</v>
      </c>
      <c r="C10" s="10"/>
      <c r="D10" s="12">
        <v>5500</v>
      </c>
      <c r="E10" s="12"/>
      <c r="F10" s="12">
        <f>C10+D10</f>
        <v>5500</v>
      </c>
      <c r="G10" s="12">
        <v>5500</v>
      </c>
      <c r="H10" s="83">
        <f>F10-G10</f>
        <v>0</v>
      </c>
    </row>
    <row r="11" spans="1:8" x14ac:dyDescent="0.25">
      <c r="A11" s="10" t="s">
        <v>28</v>
      </c>
      <c r="B11" s="11">
        <v>7</v>
      </c>
      <c r="C11" s="10"/>
      <c r="D11" s="12">
        <v>5500</v>
      </c>
      <c r="E11" s="12"/>
      <c r="F11" s="12">
        <v>5500</v>
      </c>
      <c r="G11" s="12"/>
      <c r="H11" s="83">
        <f t="shared" ref="H11:H18" si="0">F11-G11</f>
        <v>5500</v>
      </c>
    </row>
    <row r="12" spans="1:8" x14ac:dyDescent="0.25">
      <c r="A12" s="10" t="s">
        <v>35</v>
      </c>
      <c r="B12" s="11">
        <v>8</v>
      </c>
      <c r="C12" s="10"/>
      <c r="D12" s="80">
        <v>2500</v>
      </c>
      <c r="E12" s="12"/>
      <c r="F12" s="12">
        <f>C12+D12</f>
        <v>2500</v>
      </c>
      <c r="G12" s="12">
        <v>2500</v>
      </c>
      <c r="H12" s="83">
        <f t="shared" si="0"/>
        <v>0</v>
      </c>
    </row>
    <row r="13" spans="1:8" x14ac:dyDescent="0.25">
      <c r="A13" s="10" t="s">
        <v>52</v>
      </c>
      <c r="B13" s="77"/>
      <c r="C13" s="69"/>
      <c r="D13" s="81">
        <v>0</v>
      </c>
      <c r="E13" s="79"/>
      <c r="F13" s="83"/>
      <c r="G13" s="83"/>
      <c r="H13" s="83">
        <f t="shared" si="0"/>
        <v>0</v>
      </c>
    </row>
    <row r="14" spans="1:8" x14ac:dyDescent="0.25">
      <c r="A14" s="10" t="s">
        <v>30</v>
      </c>
      <c r="B14" s="11">
        <v>10</v>
      </c>
      <c r="C14" s="10"/>
      <c r="D14" s="80">
        <v>2500</v>
      </c>
      <c r="E14" s="12"/>
      <c r="F14" s="12">
        <v>2500</v>
      </c>
      <c r="G14" s="12">
        <v>2500</v>
      </c>
      <c r="H14" s="83">
        <f t="shared" si="0"/>
        <v>0</v>
      </c>
    </row>
    <row r="15" spans="1:8" x14ac:dyDescent="0.25">
      <c r="A15" s="49" t="s">
        <v>29</v>
      </c>
      <c r="B15" s="11">
        <v>11</v>
      </c>
      <c r="C15" s="10"/>
      <c r="D15" s="80">
        <v>4500</v>
      </c>
      <c r="E15" s="12"/>
      <c r="F15" s="12">
        <v>4500</v>
      </c>
      <c r="G15" s="12"/>
      <c r="H15" s="83">
        <f t="shared" si="0"/>
        <v>4500</v>
      </c>
    </row>
    <row r="16" spans="1:8" x14ac:dyDescent="0.25">
      <c r="A16" s="10" t="s">
        <v>38</v>
      </c>
      <c r="B16" s="11">
        <v>14</v>
      </c>
      <c r="C16" s="10"/>
      <c r="D16" s="80">
        <v>2700</v>
      </c>
      <c r="E16" s="12"/>
      <c r="F16" s="12">
        <v>2700</v>
      </c>
      <c r="G16" s="13">
        <v>2500</v>
      </c>
      <c r="H16" s="83">
        <f t="shared" si="0"/>
        <v>200</v>
      </c>
    </row>
    <row r="17" spans="1:8" x14ac:dyDescent="0.25">
      <c r="A17" s="83"/>
      <c r="B17" s="83"/>
      <c r="C17" s="83"/>
      <c r="D17" s="83"/>
      <c r="E17" s="83"/>
      <c r="F17" s="83"/>
      <c r="G17" s="83"/>
      <c r="H17" s="83">
        <f t="shared" si="0"/>
        <v>0</v>
      </c>
    </row>
    <row r="18" spans="1:8" x14ac:dyDescent="0.25">
      <c r="A18" s="14" t="s">
        <v>39</v>
      </c>
      <c r="B18" s="14"/>
      <c r="C18" s="10">
        <v>0</v>
      </c>
      <c r="D18" s="82">
        <f>SUM(D5:D16)</f>
        <v>30700</v>
      </c>
      <c r="E18" s="14"/>
      <c r="F18" s="14">
        <f>SUM(F5:F16)</f>
        <v>30700</v>
      </c>
      <c r="G18" s="10">
        <f>SUM(G5:G16)</f>
        <v>18200</v>
      </c>
      <c r="H18" s="83">
        <f t="shared" si="0"/>
        <v>12500</v>
      </c>
    </row>
    <row r="19" spans="1:8" x14ac:dyDescent="0.25">
      <c r="A19" s="15"/>
      <c r="B19" s="15"/>
      <c r="C19" s="15"/>
      <c r="D19" s="15"/>
      <c r="E19" s="15"/>
      <c r="F19" s="15"/>
      <c r="G19" s="16"/>
      <c r="H19" s="69"/>
    </row>
    <row r="20" spans="1:8" x14ac:dyDescent="0.25">
      <c r="A20" s="17" t="s">
        <v>12</v>
      </c>
      <c r="B20" s="69"/>
      <c r="C20" s="18"/>
      <c r="D20" s="19"/>
      <c r="E20" s="20"/>
      <c r="F20" s="21"/>
      <c r="G20" s="70"/>
      <c r="H20" s="69"/>
    </row>
    <row r="21" spans="1:8" x14ac:dyDescent="0.25">
      <c r="A21" s="23" t="s">
        <v>73</v>
      </c>
      <c r="B21" s="69"/>
      <c r="C21" s="18"/>
      <c r="D21" s="24">
        <v>30700</v>
      </c>
      <c r="E21" s="20"/>
      <c r="F21" s="21"/>
      <c r="G21" s="70"/>
      <c r="H21" s="69"/>
    </row>
    <row r="22" spans="1:8" x14ac:dyDescent="0.25">
      <c r="A22" s="30" t="s">
        <v>67</v>
      </c>
      <c r="B22" s="69"/>
      <c r="C22" s="18"/>
      <c r="D22" s="24"/>
      <c r="E22" s="20"/>
      <c r="F22" s="21"/>
      <c r="G22" s="70"/>
      <c r="H22" s="69"/>
    </row>
    <row r="23" spans="1:8" x14ac:dyDescent="0.25">
      <c r="A23" s="23" t="s">
        <v>75</v>
      </c>
      <c r="B23" s="69"/>
      <c r="C23" s="18"/>
      <c r="D23" s="86">
        <f>D21*F23</f>
        <v>2456</v>
      </c>
      <c r="E23" s="20"/>
      <c r="F23" s="68">
        <v>0.08</v>
      </c>
      <c r="G23" s="70"/>
      <c r="H23" s="69"/>
    </row>
    <row r="24" spans="1:8" x14ac:dyDescent="0.25">
      <c r="A24" s="89">
        <v>42013</v>
      </c>
      <c r="B24" s="69"/>
      <c r="C24" s="18"/>
      <c r="D24" s="19">
        <v>17110</v>
      </c>
      <c r="E24" s="20"/>
      <c r="F24" s="20"/>
      <c r="G24" s="70"/>
      <c r="H24" s="69"/>
    </row>
    <row r="25" spans="1:8" x14ac:dyDescent="0.25">
      <c r="A25" s="30" t="s">
        <v>39</v>
      </c>
      <c r="B25" s="87"/>
      <c r="C25" s="87"/>
      <c r="D25" s="88">
        <f>SUM(D23:D24)</f>
        <v>19566</v>
      </c>
      <c r="E25" s="69"/>
      <c r="F25" s="32"/>
      <c r="G25" s="69"/>
      <c r="H25" s="69"/>
    </row>
    <row r="26" spans="1:8" x14ac:dyDescent="0.25">
      <c r="A26" s="69" t="s">
        <v>40</v>
      </c>
      <c r="B26" s="69"/>
      <c r="C26" s="69"/>
      <c r="D26" s="59">
        <f>D21-D25</f>
        <v>11134</v>
      </c>
      <c r="E26" s="69"/>
      <c r="F26" s="69"/>
      <c r="G26" s="69"/>
      <c r="H26" s="69"/>
    </row>
    <row r="27" spans="1:8" x14ac:dyDescent="0.25">
      <c r="A27" s="69"/>
      <c r="B27" s="69"/>
      <c r="C27" s="69"/>
      <c r="D27" s="59"/>
      <c r="E27" s="69"/>
      <c r="F27" s="69"/>
      <c r="G27" s="59"/>
      <c r="H27" s="69"/>
    </row>
    <row r="28" spans="1:8" x14ac:dyDescent="0.25">
      <c r="A28" s="69"/>
      <c r="B28" s="69"/>
      <c r="C28" s="69"/>
      <c r="D28" s="69"/>
      <c r="E28" s="23"/>
      <c r="F28" s="23"/>
      <c r="G28" s="23"/>
      <c r="H28" s="69"/>
    </row>
    <row r="29" spans="1:8" x14ac:dyDescent="0.25">
      <c r="A29" s="37"/>
      <c r="B29" s="32" t="s">
        <v>19</v>
      </c>
      <c r="C29" s="32"/>
      <c r="D29" s="23" t="s">
        <v>20</v>
      </c>
      <c r="E29" s="23"/>
      <c r="F29" s="23" t="s">
        <v>21</v>
      </c>
      <c r="G29" s="23"/>
      <c r="H29" s="69"/>
    </row>
    <row r="30" spans="1:8" x14ac:dyDescent="0.25">
      <c r="A30" s="37"/>
      <c r="B30" s="23"/>
      <c r="C30" s="23"/>
      <c r="D30" s="23"/>
      <c r="E30" s="23"/>
      <c r="F30" s="23"/>
      <c r="G30" s="23"/>
      <c r="H30" s="69"/>
    </row>
    <row r="31" spans="1:8" x14ac:dyDescent="0.25">
      <c r="A31" s="37"/>
      <c r="B31" s="23" t="s">
        <v>51</v>
      </c>
      <c r="C31" s="23"/>
      <c r="D31" s="23" t="s">
        <v>22</v>
      </c>
      <c r="E31" s="23"/>
      <c r="F31" s="23" t="s">
        <v>63</v>
      </c>
      <c r="G31" s="23"/>
      <c r="H31" s="69"/>
    </row>
    <row r="32" spans="1:8" x14ac:dyDescent="0.25">
      <c r="A32" s="39" t="s">
        <v>23</v>
      </c>
      <c r="B32" s="23" t="s">
        <v>24</v>
      </c>
      <c r="C32" s="23"/>
      <c r="D32" s="23" t="s">
        <v>24</v>
      </c>
      <c r="E32" s="23"/>
      <c r="F32" s="23" t="s">
        <v>25</v>
      </c>
      <c r="G32" s="23"/>
      <c r="H32" s="69"/>
    </row>
    <row r="33" spans="1:8" x14ac:dyDescent="0.25">
      <c r="A33" s="69"/>
      <c r="B33" s="69"/>
      <c r="C33" s="69"/>
      <c r="D33" s="69"/>
      <c r="E33" s="69"/>
      <c r="F33" s="69"/>
      <c r="G33" s="69"/>
      <c r="H33" s="69"/>
    </row>
    <row r="34" spans="1:8" x14ac:dyDescent="0.25">
      <c r="A34" s="69"/>
      <c r="B34" s="69"/>
      <c r="C34" s="69"/>
      <c r="D34" s="69"/>
      <c r="E34" s="69"/>
      <c r="F34" s="69"/>
      <c r="G34" s="69"/>
      <c r="H34" s="69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topLeftCell="A4" workbookViewId="0">
      <selection activeCell="D28" sqref="D28"/>
    </sheetView>
  </sheetViews>
  <sheetFormatPr defaultRowHeight="15" x14ac:dyDescent="0.25"/>
  <cols>
    <col min="1" max="1" width="16.85546875" customWidth="1"/>
    <col min="4" max="4" width="12.85546875" customWidth="1"/>
  </cols>
  <sheetData>
    <row r="1" spans="1:9" ht="33.75" x14ac:dyDescent="0.25">
      <c r="A1" s="76"/>
      <c r="B1" s="2"/>
      <c r="C1" s="2"/>
      <c r="D1" s="3" t="s">
        <v>0</v>
      </c>
      <c r="E1" s="3"/>
      <c r="F1" s="2"/>
      <c r="G1" s="69"/>
      <c r="H1" s="69"/>
      <c r="I1" s="69"/>
    </row>
    <row r="2" spans="1:9" ht="18.75" x14ac:dyDescent="0.3">
      <c r="A2" s="4" t="s">
        <v>79</v>
      </c>
      <c r="B2" s="4"/>
      <c r="C2" s="4"/>
      <c r="D2" s="4"/>
      <c r="E2" s="4"/>
      <c r="F2" s="4"/>
      <c r="G2" s="4"/>
      <c r="H2" s="69"/>
      <c r="I2" s="69"/>
    </row>
    <row r="3" spans="1:9" ht="15.75" x14ac:dyDescent="0.25">
      <c r="A3" s="5"/>
      <c r="B3" s="5"/>
      <c r="C3" s="5"/>
      <c r="D3" s="5"/>
      <c r="E3" s="69"/>
      <c r="F3" s="5"/>
      <c r="G3" s="5"/>
      <c r="H3" s="69"/>
      <c r="I3" s="69"/>
    </row>
    <row r="4" spans="1:9" x14ac:dyDescent="0.25">
      <c r="A4" s="6" t="s">
        <v>3</v>
      </c>
      <c r="B4" s="6" t="s">
        <v>4</v>
      </c>
      <c r="C4" s="6" t="s">
        <v>5</v>
      </c>
      <c r="D4" s="6" t="s">
        <v>6</v>
      </c>
      <c r="E4" s="6" t="s">
        <v>7</v>
      </c>
      <c r="F4" s="7" t="s">
        <v>8</v>
      </c>
      <c r="G4" s="8" t="s">
        <v>9</v>
      </c>
      <c r="H4" s="83"/>
      <c r="I4" s="69"/>
    </row>
    <row r="5" spans="1:9" x14ac:dyDescent="0.25">
      <c r="A5" s="10"/>
      <c r="B5" s="11">
        <v>1</v>
      </c>
      <c r="C5" s="10"/>
      <c r="D5" s="12"/>
      <c r="E5" s="12"/>
      <c r="F5" s="12">
        <f>C5+D5</f>
        <v>0</v>
      </c>
      <c r="G5" s="12"/>
      <c r="H5" s="83">
        <f>F5-G5</f>
        <v>0</v>
      </c>
      <c r="I5" s="69"/>
    </row>
    <row r="6" spans="1:9" x14ac:dyDescent="0.25">
      <c r="A6" s="10" t="s">
        <v>36</v>
      </c>
      <c r="B6" s="11">
        <v>2</v>
      </c>
      <c r="C6" s="10"/>
      <c r="D6" s="12">
        <v>2500</v>
      </c>
      <c r="E6" s="12"/>
      <c r="F6" s="12">
        <f>C6+D6</f>
        <v>2500</v>
      </c>
      <c r="G6" s="12">
        <v>2500</v>
      </c>
      <c r="H6" s="83">
        <f>F6-G6</f>
        <v>0</v>
      </c>
      <c r="I6" s="69"/>
    </row>
    <row r="7" spans="1:9" x14ac:dyDescent="0.25">
      <c r="A7" s="10" t="s">
        <v>52</v>
      </c>
      <c r="B7" s="11"/>
      <c r="C7" s="10"/>
      <c r="D7" s="12">
        <v>0</v>
      </c>
      <c r="E7" s="12"/>
      <c r="F7" s="12"/>
      <c r="G7" s="12"/>
      <c r="H7" s="83">
        <f>F7-G7</f>
        <v>0</v>
      </c>
      <c r="I7" s="69"/>
    </row>
    <row r="8" spans="1:9" x14ac:dyDescent="0.25">
      <c r="A8" s="10" t="s">
        <v>52</v>
      </c>
      <c r="B8" s="11"/>
      <c r="C8" s="10"/>
      <c r="D8" s="12">
        <v>0</v>
      </c>
      <c r="E8" s="12"/>
      <c r="F8" s="12"/>
      <c r="G8" s="12"/>
      <c r="H8" s="83">
        <f>F8-G8</f>
        <v>0</v>
      </c>
      <c r="I8" s="69"/>
    </row>
    <row r="9" spans="1:9" x14ac:dyDescent="0.25">
      <c r="A9" s="10" t="s">
        <v>33</v>
      </c>
      <c r="B9" s="11">
        <v>5</v>
      </c>
      <c r="C9" s="10"/>
      <c r="D9" s="12">
        <v>2500</v>
      </c>
      <c r="E9" s="12"/>
      <c r="F9" s="12">
        <f>C9+D9</f>
        <v>2500</v>
      </c>
      <c r="G9" s="12">
        <v>2700</v>
      </c>
      <c r="H9" s="83">
        <v>0</v>
      </c>
      <c r="I9" s="69"/>
    </row>
    <row r="10" spans="1:9" x14ac:dyDescent="0.25">
      <c r="A10" s="10" t="s">
        <v>34</v>
      </c>
      <c r="B10" s="11">
        <v>6</v>
      </c>
      <c r="C10" s="10"/>
      <c r="D10" s="12">
        <v>5500</v>
      </c>
      <c r="E10" s="12"/>
      <c r="F10" s="12">
        <f>C10+D10</f>
        <v>5500</v>
      </c>
      <c r="G10" s="12">
        <v>5500</v>
      </c>
      <c r="H10" s="83">
        <f>F10-G10</f>
        <v>0</v>
      </c>
      <c r="I10" s="69"/>
    </row>
    <row r="11" spans="1:9" x14ac:dyDescent="0.25">
      <c r="A11" s="10" t="s">
        <v>28</v>
      </c>
      <c r="B11" s="11">
        <v>7</v>
      </c>
      <c r="C11" s="10"/>
      <c r="D11" s="12">
        <v>5500</v>
      </c>
      <c r="E11" s="12"/>
      <c r="F11" s="12">
        <v>5500</v>
      </c>
      <c r="G11" s="12"/>
      <c r="H11" s="83">
        <f t="shared" ref="H11:H18" si="0">F11-G11</f>
        <v>5500</v>
      </c>
      <c r="I11" s="69"/>
    </row>
    <row r="12" spans="1:9" x14ac:dyDescent="0.25">
      <c r="A12" s="10" t="s">
        <v>35</v>
      </c>
      <c r="B12" s="11">
        <v>8</v>
      </c>
      <c r="C12" s="10"/>
      <c r="D12" s="80">
        <v>2500</v>
      </c>
      <c r="E12" s="12"/>
      <c r="F12" s="12">
        <f>C12+D12</f>
        <v>2500</v>
      </c>
      <c r="G12" s="12">
        <v>2500</v>
      </c>
      <c r="H12" s="83">
        <f t="shared" si="0"/>
        <v>0</v>
      </c>
      <c r="I12" s="69"/>
    </row>
    <row r="13" spans="1:9" x14ac:dyDescent="0.25">
      <c r="A13" s="10" t="s">
        <v>52</v>
      </c>
      <c r="B13" s="77"/>
      <c r="C13" s="69"/>
      <c r="D13" s="81">
        <v>0</v>
      </c>
      <c r="E13" s="79"/>
      <c r="F13" s="83"/>
      <c r="G13" s="83"/>
      <c r="H13" s="83">
        <f t="shared" si="0"/>
        <v>0</v>
      </c>
      <c r="I13" s="69"/>
    </row>
    <row r="14" spans="1:9" x14ac:dyDescent="0.25">
      <c r="A14" s="10" t="s">
        <v>30</v>
      </c>
      <c r="B14" s="11">
        <v>10</v>
      </c>
      <c r="C14" s="10"/>
      <c r="D14" s="80">
        <v>2500</v>
      </c>
      <c r="E14" s="12"/>
      <c r="F14" s="12">
        <v>2500</v>
      </c>
      <c r="G14" s="12">
        <v>2500</v>
      </c>
      <c r="H14" s="83">
        <f t="shared" si="0"/>
        <v>0</v>
      </c>
      <c r="I14" s="69"/>
    </row>
    <row r="15" spans="1:9" x14ac:dyDescent="0.25">
      <c r="A15" s="49" t="s">
        <v>29</v>
      </c>
      <c r="B15" s="11">
        <v>11</v>
      </c>
      <c r="C15" s="10"/>
      <c r="D15" s="80">
        <v>3000</v>
      </c>
      <c r="E15" s="12"/>
      <c r="F15" s="12">
        <v>4500</v>
      </c>
      <c r="G15" s="12"/>
      <c r="H15" s="83">
        <f t="shared" si="0"/>
        <v>4500</v>
      </c>
      <c r="I15" s="69"/>
    </row>
    <row r="16" spans="1:9" x14ac:dyDescent="0.25">
      <c r="A16" s="10" t="s">
        <v>38</v>
      </c>
      <c r="B16" s="11">
        <v>14</v>
      </c>
      <c r="C16" s="10"/>
      <c r="D16" s="80">
        <v>2700</v>
      </c>
      <c r="E16" s="12"/>
      <c r="F16" s="12">
        <v>2700</v>
      </c>
      <c r="G16" s="13">
        <v>2500</v>
      </c>
      <c r="H16" s="83">
        <f t="shared" si="0"/>
        <v>200</v>
      </c>
      <c r="I16" s="69"/>
    </row>
    <row r="17" spans="1:9" x14ac:dyDescent="0.25">
      <c r="A17" s="83"/>
      <c r="B17" s="83"/>
      <c r="C17" s="83"/>
      <c r="D17" s="83"/>
      <c r="E17" s="83"/>
      <c r="F17" s="83"/>
      <c r="G17" s="83"/>
      <c r="H17" s="83">
        <f t="shared" si="0"/>
        <v>0</v>
      </c>
      <c r="I17" s="69"/>
    </row>
    <row r="18" spans="1:9" x14ac:dyDescent="0.25">
      <c r="A18" s="14" t="s">
        <v>39</v>
      </c>
      <c r="B18" s="14"/>
      <c r="C18" s="10">
        <v>0</v>
      </c>
      <c r="D18" s="82">
        <f>SUM(D5:D16)</f>
        <v>26700</v>
      </c>
      <c r="E18" s="14"/>
      <c r="F18" s="14">
        <f>SUM(F5:F16)</f>
        <v>28200</v>
      </c>
      <c r="G18" s="10">
        <f>SUM(G5:G16)</f>
        <v>18200</v>
      </c>
      <c r="H18" s="83">
        <f t="shared" si="0"/>
        <v>10000</v>
      </c>
      <c r="I18" s="69"/>
    </row>
    <row r="19" spans="1:9" x14ac:dyDescent="0.25">
      <c r="A19" s="15"/>
      <c r="B19" s="15"/>
      <c r="C19" s="15"/>
      <c r="D19" s="15"/>
      <c r="E19" s="15"/>
      <c r="F19" s="15"/>
      <c r="G19" s="16"/>
      <c r="H19" s="69"/>
      <c r="I19" s="69"/>
    </row>
    <row r="20" spans="1:9" x14ac:dyDescent="0.25">
      <c r="A20" s="17" t="s">
        <v>12</v>
      </c>
      <c r="B20" s="69"/>
      <c r="C20" s="18"/>
      <c r="D20" s="19"/>
      <c r="E20" s="20"/>
      <c r="F20" s="21"/>
      <c r="G20" s="70"/>
      <c r="H20" s="69"/>
      <c r="I20" s="69"/>
    </row>
    <row r="21" spans="1:9" x14ac:dyDescent="0.25">
      <c r="A21" s="23" t="s">
        <v>73</v>
      </c>
      <c r="B21" s="69"/>
      <c r="C21" s="18"/>
      <c r="D21" s="24">
        <v>26700</v>
      </c>
      <c r="E21" s="20"/>
      <c r="F21" s="21"/>
      <c r="G21" s="70"/>
      <c r="H21" s="69"/>
      <c r="I21" s="69"/>
    </row>
    <row r="22" spans="1:9" s="69" customFormat="1" x14ac:dyDescent="0.25">
      <c r="A22" s="23"/>
      <c r="C22" s="18"/>
      <c r="D22" s="24"/>
      <c r="E22" s="20"/>
      <c r="F22" s="21"/>
      <c r="G22" s="70"/>
    </row>
    <row r="23" spans="1:9" x14ac:dyDescent="0.25">
      <c r="A23" s="30" t="s">
        <v>73</v>
      </c>
      <c r="B23" s="69"/>
      <c r="C23" s="18"/>
      <c r="D23" s="24"/>
      <c r="E23" s="20"/>
      <c r="F23" s="21"/>
      <c r="G23" s="70"/>
      <c r="H23" s="69"/>
      <c r="I23" s="69"/>
    </row>
    <row r="24" spans="1:9" x14ac:dyDescent="0.25">
      <c r="A24" s="23" t="s">
        <v>75</v>
      </c>
      <c r="B24" s="69"/>
      <c r="C24" s="18"/>
      <c r="D24" s="86">
        <f>D21*F24</f>
        <v>2136</v>
      </c>
      <c r="E24" s="20"/>
      <c r="F24" s="68">
        <v>0.08</v>
      </c>
      <c r="G24" s="70"/>
      <c r="H24" s="69"/>
      <c r="I24" s="69"/>
    </row>
    <row r="25" spans="1:9" x14ac:dyDescent="0.25">
      <c r="A25" s="89" t="s">
        <v>78</v>
      </c>
      <c r="B25" s="69"/>
      <c r="C25" s="18"/>
      <c r="D25" s="19">
        <v>17500</v>
      </c>
      <c r="E25" s="20"/>
      <c r="F25" s="20"/>
      <c r="G25" s="70"/>
      <c r="H25" s="69"/>
      <c r="I25" s="69"/>
    </row>
    <row r="26" spans="1:9" x14ac:dyDescent="0.25">
      <c r="A26" s="30" t="s">
        <v>77</v>
      </c>
      <c r="B26" s="87"/>
      <c r="C26" s="87"/>
      <c r="D26" s="88">
        <f>SUM(D24:D25)</f>
        <v>19636</v>
      </c>
      <c r="E26" s="69"/>
      <c r="F26" s="32"/>
      <c r="G26" s="69"/>
      <c r="H26" s="69"/>
      <c r="I26" s="69"/>
    </row>
    <row r="27" spans="1:9" x14ac:dyDescent="0.25">
      <c r="A27" s="69" t="s">
        <v>76</v>
      </c>
      <c r="B27" s="69"/>
      <c r="C27" s="69"/>
      <c r="D27" s="59">
        <f>D21-D26</f>
        <v>7064</v>
      </c>
      <c r="E27" s="69"/>
      <c r="F27" s="69"/>
      <c r="G27" s="69"/>
      <c r="H27" s="69"/>
      <c r="I27" s="69"/>
    </row>
    <row r="28" spans="1:9" x14ac:dyDescent="0.25">
      <c r="A28" s="69"/>
      <c r="B28" s="69"/>
      <c r="C28" s="69"/>
      <c r="D28" s="59"/>
      <c r="E28" s="69"/>
      <c r="F28" s="69"/>
      <c r="G28" s="59"/>
      <c r="H28" s="69"/>
      <c r="I28" s="69"/>
    </row>
    <row r="29" spans="1:9" x14ac:dyDescent="0.25">
      <c r="A29" s="69"/>
      <c r="B29" s="69"/>
      <c r="C29" s="69"/>
      <c r="D29" s="69"/>
      <c r="E29" s="23"/>
      <c r="F29" s="23"/>
      <c r="G29" s="23"/>
      <c r="H29" s="69"/>
      <c r="I29" s="69"/>
    </row>
    <row r="30" spans="1:9" x14ac:dyDescent="0.25">
      <c r="A30" s="37"/>
      <c r="B30" s="32" t="s">
        <v>19</v>
      </c>
      <c r="C30" s="32"/>
      <c r="D30" s="23" t="s">
        <v>20</v>
      </c>
      <c r="E30" s="23"/>
      <c r="F30" s="23" t="s">
        <v>21</v>
      </c>
      <c r="G30" s="23"/>
      <c r="H30" s="69"/>
      <c r="I30" s="69"/>
    </row>
    <row r="31" spans="1:9" x14ac:dyDescent="0.25">
      <c r="A31" s="37"/>
      <c r="B31" s="23"/>
      <c r="C31" s="23"/>
      <c r="D31" s="23"/>
      <c r="E31" s="23"/>
      <c r="F31" s="23"/>
      <c r="G31" s="23"/>
      <c r="H31" s="69"/>
      <c r="I31" s="69"/>
    </row>
    <row r="32" spans="1:9" x14ac:dyDescent="0.25">
      <c r="A32" s="37"/>
      <c r="B32" s="23" t="s">
        <v>51</v>
      </c>
      <c r="C32" s="23"/>
      <c r="D32" s="23" t="s">
        <v>22</v>
      </c>
      <c r="E32" s="23"/>
      <c r="F32" s="23" t="s">
        <v>63</v>
      </c>
      <c r="G32" s="23"/>
      <c r="H32" s="69"/>
      <c r="I32" s="69"/>
    </row>
    <row r="33" spans="1:9" x14ac:dyDescent="0.25">
      <c r="A33" s="39" t="s">
        <v>23</v>
      </c>
      <c r="B33" s="23" t="s">
        <v>24</v>
      </c>
      <c r="C33" s="23"/>
      <c r="D33" s="23" t="s">
        <v>24</v>
      </c>
      <c r="E33" s="23"/>
      <c r="F33" s="23" t="s">
        <v>25</v>
      </c>
      <c r="G33" s="23"/>
      <c r="H33" s="69"/>
      <c r="I33" s="69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workbookViewId="0">
      <selection activeCell="D25" sqref="D25"/>
    </sheetView>
  </sheetViews>
  <sheetFormatPr defaultRowHeight="15" x14ac:dyDescent="0.25"/>
  <cols>
    <col min="1" max="1" width="16.140625" customWidth="1"/>
    <col min="4" max="4" width="13.42578125" customWidth="1"/>
  </cols>
  <sheetData>
    <row r="1" spans="1:8" ht="33.75" x14ac:dyDescent="0.25">
      <c r="A1" s="76"/>
      <c r="B1" s="2"/>
      <c r="C1" s="2"/>
      <c r="D1" s="3" t="s">
        <v>0</v>
      </c>
      <c r="E1" s="3"/>
      <c r="F1" s="2"/>
      <c r="G1" s="69"/>
      <c r="H1" s="69"/>
    </row>
    <row r="2" spans="1:8" ht="18.75" x14ac:dyDescent="0.3">
      <c r="A2" s="4" t="s">
        <v>79</v>
      </c>
      <c r="B2" s="4"/>
      <c r="C2" s="4"/>
      <c r="D2" s="4"/>
      <c r="E2" s="4"/>
      <c r="F2" s="4"/>
      <c r="G2" s="4"/>
      <c r="H2" s="69"/>
    </row>
    <row r="3" spans="1:8" ht="15.75" x14ac:dyDescent="0.25">
      <c r="A3" s="5"/>
      <c r="B3" s="5"/>
      <c r="C3" s="5"/>
      <c r="D3" s="5"/>
      <c r="E3" s="69"/>
      <c r="F3" s="5"/>
      <c r="G3" s="5"/>
      <c r="H3" s="69"/>
    </row>
    <row r="4" spans="1:8" x14ac:dyDescent="0.25">
      <c r="A4" s="6" t="s">
        <v>3</v>
      </c>
      <c r="B4" s="6" t="s">
        <v>4</v>
      </c>
      <c r="C4" s="6" t="s">
        <v>5</v>
      </c>
      <c r="D4" s="6" t="s">
        <v>6</v>
      </c>
      <c r="E4" s="6" t="s">
        <v>7</v>
      </c>
      <c r="F4" s="7" t="s">
        <v>8</v>
      </c>
      <c r="G4" s="8" t="s">
        <v>9</v>
      </c>
      <c r="H4" s="83"/>
    </row>
    <row r="5" spans="1:8" x14ac:dyDescent="0.25">
      <c r="A5" s="10"/>
      <c r="B5" s="11">
        <v>1</v>
      </c>
      <c r="C5" s="10"/>
      <c r="D5" s="12"/>
      <c r="E5" s="12"/>
      <c r="F5" s="12">
        <f>C5+D5</f>
        <v>0</v>
      </c>
      <c r="G5" s="12"/>
      <c r="H5" s="83">
        <f>F5-G5</f>
        <v>0</v>
      </c>
    </row>
    <row r="6" spans="1:8" x14ac:dyDescent="0.25">
      <c r="A6" s="10" t="s">
        <v>36</v>
      </c>
      <c r="B6" s="11">
        <v>2</v>
      </c>
      <c r="C6" s="10"/>
      <c r="D6" s="12">
        <v>2500</v>
      </c>
      <c r="E6" s="12"/>
      <c r="F6" s="12">
        <f>C6+D6</f>
        <v>2500</v>
      </c>
      <c r="G6" s="12">
        <v>2500</v>
      </c>
      <c r="H6" s="83">
        <f>F6-G6</f>
        <v>0</v>
      </c>
    </row>
    <row r="7" spans="1:8" x14ac:dyDescent="0.25">
      <c r="A7" s="10" t="s">
        <v>52</v>
      </c>
      <c r="B7" s="11"/>
      <c r="C7" s="10"/>
      <c r="D7" s="12">
        <v>2500</v>
      </c>
      <c r="E7" s="12"/>
      <c r="F7" s="12"/>
      <c r="G7" s="12"/>
      <c r="H7" s="83">
        <f>F7-G7</f>
        <v>0</v>
      </c>
    </row>
    <row r="8" spans="1:8" x14ac:dyDescent="0.25">
      <c r="A8" s="10" t="s">
        <v>52</v>
      </c>
      <c r="B8" s="11"/>
      <c r="C8" s="10"/>
      <c r="D8" s="12">
        <v>0</v>
      </c>
      <c r="E8" s="12"/>
      <c r="F8" s="12"/>
      <c r="G8" s="12"/>
      <c r="H8" s="83">
        <f>F8-G8</f>
        <v>0</v>
      </c>
    </row>
    <row r="9" spans="1:8" x14ac:dyDescent="0.25">
      <c r="A9" s="10" t="s">
        <v>33</v>
      </c>
      <c r="B9" s="11">
        <v>5</v>
      </c>
      <c r="C9" s="10"/>
      <c r="D9" s="12">
        <v>2500</v>
      </c>
      <c r="E9" s="12"/>
      <c r="F9" s="12">
        <f>C9+D9</f>
        <v>2500</v>
      </c>
      <c r="G9" s="12">
        <v>2700</v>
      </c>
      <c r="H9" s="83">
        <v>0</v>
      </c>
    </row>
    <row r="10" spans="1:8" x14ac:dyDescent="0.25">
      <c r="A10" s="10" t="s">
        <v>34</v>
      </c>
      <c r="B10" s="11">
        <v>6</v>
      </c>
      <c r="C10" s="10"/>
      <c r="D10" s="12">
        <v>5500</v>
      </c>
      <c r="E10" s="12"/>
      <c r="F10" s="12">
        <f>C10+D10</f>
        <v>5500</v>
      </c>
      <c r="G10" s="12">
        <v>5500</v>
      </c>
      <c r="H10" s="83">
        <f>F10-G10</f>
        <v>0</v>
      </c>
    </row>
    <row r="11" spans="1:8" x14ac:dyDescent="0.25">
      <c r="A11" s="10" t="s">
        <v>28</v>
      </c>
      <c r="B11" s="11">
        <v>7</v>
      </c>
      <c r="C11" s="10"/>
      <c r="D11" s="12">
        <v>5500</v>
      </c>
      <c r="E11" s="12"/>
      <c r="F11" s="12">
        <v>5500</v>
      </c>
      <c r="G11" s="12"/>
      <c r="H11" s="83">
        <f t="shared" ref="H11:H18" si="0">F11-G11</f>
        <v>5500</v>
      </c>
    </row>
    <row r="12" spans="1:8" x14ac:dyDescent="0.25">
      <c r="A12" s="10" t="s">
        <v>35</v>
      </c>
      <c r="B12" s="11">
        <v>8</v>
      </c>
      <c r="C12" s="10"/>
      <c r="D12" s="80">
        <v>2500</v>
      </c>
      <c r="E12" s="12"/>
      <c r="F12" s="12">
        <f>C12+D12</f>
        <v>2500</v>
      </c>
      <c r="G12" s="12">
        <v>2500</v>
      </c>
      <c r="H12" s="83">
        <f t="shared" si="0"/>
        <v>0</v>
      </c>
    </row>
    <row r="13" spans="1:8" x14ac:dyDescent="0.25">
      <c r="A13" s="10" t="s">
        <v>52</v>
      </c>
      <c r="B13" s="77"/>
      <c r="C13" s="69"/>
      <c r="D13" s="81">
        <v>0</v>
      </c>
      <c r="E13" s="79"/>
      <c r="F13" s="83"/>
      <c r="G13" s="83"/>
      <c r="H13" s="83">
        <f t="shared" si="0"/>
        <v>0</v>
      </c>
    </row>
    <row r="14" spans="1:8" x14ac:dyDescent="0.25">
      <c r="A14" s="10" t="s">
        <v>30</v>
      </c>
      <c r="B14" s="11">
        <v>10</v>
      </c>
      <c r="C14" s="10"/>
      <c r="D14" s="80">
        <v>2500</v>
      </c>
      <c r="E14" s="12"/>
      <c r="F14" s="12">
        <v>2500</v>
      </c>
      <c r="G14" s="12">
        <v>2500</v>
      </c>
      <c r="H14" s="83">
        <f t="shared" si="0"/>
        <v>0</v>
      </c>
    </row>
    <row r="15" spans="1:8" x14ac:dyDescent="0.25">
      <c r="A15" s="49" t="s">
        <v>29</v>
      </c>
      <c r="B15" s="11">
        <v>11</v>
      </c>
      <c r="C15" s="10"/>
      <c r="D15" s="80">
        <v>3000</v>
      </c>
      <c r="E15" s="12"/>
      <c r="F15" s="12">
        <v>4500</v>
      </c>
      <c r="G15" s="12"/>
      <c r="H15" s="83">
        <f t="shared" si="0"/>
        <v>4500</v>
      </c>
    </row>
    <row r="16" spans="1:8" x14ac:dyDescent="0.25">
      <c r="A16" s="10" t="s">
        <v>38</v>
      </c>
      <c r="B16" s="11">
        <v>14</v>
      </c>
      <c r="C16" s="10"/>
      <c r="D16" s="80">
        <v>2700</v>
      </c>
      <c r="E16" s="12"/>
      <c r="F16" s="12">
        <v>2700</v>
      </c>
      <c r="G16" s="13">
        <v>2500</v>
      </c>
      <c r="H16" s="83">
        <f t="shared" si="0"/>
        <v>200</v>
      </c>
    </row>
    <row r="17" spans="1:8" x14ac:dyDescent="0.25">
      <c r="A17" s="83"/>
      <c r="B17" s="83"/>
      <c r="C17" s="83"/>
      <c r="D17" s="83"/>
      <c r="E17" s="83"/>
      <c r="F17" s="83"/>
      <c r="G17" s="83"/>
      <c r="H17" s="83">
        <f t="shared" si="0"/>
        <v>0</v>
      </c>
    </row>
    <row r="18" spans="1:8" x14ac:dyDescent="0.25">
      <c r="A18" s="14" t="s">
        <v>39</v>
      </c>
      <c r="B18" s="14"/>
      <c r="C18" s="10">
        <v>0</v>
      </c>
      <c r="D18" s="82">
        <f>SUM(D5:D16)</f>
        <v>29200</v>
      </c>
      <c r="E18" s="14"/>
      <c r="F18" s="14">
        <f>SUM(F5:F16)</f>
        <v>28200</v>
      </c>
      <c r="G18" s="10">
        <f>SUM(G5:G16)</f>
        <v>18200</v>
      </c>
      <c r="H18" s="83">
        <f t="shared" si="0"/>
        <v>10000</v>
      </c>
    </row>
    <row r="19" spans="1:8" x14ac:dyDescent="0.25">
      <c r="A19" s="15"/>
      <c r="B19" s="15"/>
      <c r="C19" s="15"/>
      <c r="D19" s="15"/>
      <c r="E19" s="15"/>
      <c r="F19" s="15"/>
      <c r="G19" s="16"/>
      <c r="H19" s="69"/>
    </row>
    <row r="20" spans="1:8" x14ac:dyDescent="0.25">
      <c r="A20" s="17" t="s">
        <v>12</v>
      </c>
      <c r="B20" s="69"/>
      <c r="C20" s="18"/>
      <c r="D20" s="19"/>
      <c r="E20" s="20"/>
      <c r="F20" s="21"/>
      <c r="G20" s="70"/>
      <c r="H20" s="69"/>
    </row>
    <row r="21" spans="1:8" x14ac:dyDescent="0.25">
      <c r="A21" s="23" t="s">
        <v>73</v>
      </c>
      <c r="B21" s="69"/>
      <c r="C21" s="18"/>
      <c r="D21" s="24">
        <f>D18</f>
        <v>29200</v>
      </c>
      <c r="E21" s="20"/>
      <c r="F21" s="21"/>
      <c r="G21" s="70"/>
      <c r="H21" s="69"/>
    </row>
    <row r="22" spans="1:8" x14ac:dyDescent="0.25">
      <c r="A22" s="23" t="s">
        <v>80</v>
      </c>
      <c r="B22" s="69"/>
      <c r="C22" s="18"/>
      <c r="D22" s="24">
        <v>8064</v>
      </c>
      <c r="E22" s="20"/>
      <c r="F22" s="21"/>
      <c r="G22" s="70"/>
      <c r="H22" s="69"/>
    </row>
    <row r="23" spans="1:8" x14ac:dyDescent="0.25">
      <c r="A23" s="30" t="s">
        <v>73</v>
      </c>
      <c r="B23" s="69"/>
      <c r="C23" s="18"/>
      <c r="D23" s="24">
        <f>SUM(D21:D22)</f>
        <v>37264</v>
      </c>
      <c r="E23" s="20"/>
      <c r="F23" s="21"/>
      <c r="G23" s="70"/>
      <c r="H23" s="69"/>
    </row>
    <row r="24" spans="1:8" x14ac:dyDescent="0.25">
      <c r="A24" s="23" t="s">
        <v>75</v>
      </c>
      <c r="B24" s="69"/>
      <c r="C24" s="18"/>
      <c r="D24" s="86">
        <f>D21*F24</f>
        <v>2336</v>
      </c>
      <c r="E24" s="20"/>
      <c r="F24" s="68">
        <v>0.08</v>
      </c>
      <c r="G24" s="70"/>
      <c r="H24" s="69"/>
    </row>
    <row r="25" spans="1:8" x14ac:dyDescent="0.25">
      <c r="A25" s="89" t="s">
        <v>78</v>
      </c>
      <c r="B25" s="69"/>
      <c r="C25" s="18"/>
      <c r="D25" s="19">
        <v>35000</v>
      </c>
      <c r="E25" s="20"/>
      <c r="F25" s="20"/>
      <c r="G25" s="70"/>
      <c r="H25" s="69">
        <v>2564</v>
      </c>
    </row>
    <row r="26" spans="1:8" x14ac:dyDescent="0.25">
      <c r="A26" s="30" t="s">
        <v>77</v>
      </c>
      <c r="B26" s="87"/>
      <c r="C26" s="87"/>
      <c r="D26" s="88">
        <f>SUM(D24:D25)</f>
        <v>37336</v>
      </c>
      <c r="E26" s="69"/>
      <c r="F26" s="32"/>
      <c r="G26" s="69"/>
      <c r="H26" s="69">
        <v>7000</v>
      </c>
    </row>
    <row r="27" spans="1:8" x14ac:dyDescent="0.25">
      <c r="A27" s="69" t="s">
        <v>76</v>
      </c>
      <c r="B27" s="69"/>
      <c r="C27" s="69"/>
      <c r="D27" s="59">
        <f>D23-D26</f>
        <v>-72</v>
      </c>
      <c r="E27" s="69"/>
      <c r="F27" s="69"/>
      <c r="G27" s="69"/>
      <c r="H27" s="69">
        <f>SUM(H25:H26)</f>
        <v>9564</v>
      </c>
    </row>
    <row r="28" spans="1:8" x14ac:dyDescent="0.25">
      <c r="A28" s="69"/>
      <c r="B28" s="69"/>
      <c r="C28" s="69"/>
      <c r="D28" s="59"/>
      <c r="E28" s="69"/>
      <c r="F28" s="69"/>
      <c r="G28" s="59"/>
      <c r="H28" s="69"/>
    </row>
    <row r="29" spans="1:8" x14ac:dyDescent="0.25">
      <c r="A29" s="69"/>
      <c r="B29" s="69"/>
      <c r="C29" s="69"/>
      <c r="D29" s="69"/>
      <c r="E29" s="23"/>
      <c r="F29" s="23"/>
      <c r="G29" s="23"/>
      <c r="H29" s="69"/>
    </row>
    <row r="30" spans="1:8" x14ac:dyDescent="0.25">
      <c r="A30" s="37"/>
      <c r="B30" s="32" t="s">
        <v>19</v>
      </c>
      <c r="C30" s="32"/>
      <c r="D30" s="23" t="s">
        <v>20</v>
      </c>
      <c r="E30" s="23"/>
      <c r="F30" s="23" t="s">
        <v>21</v>
      </c>
      <c r="G30" s="23"/>
      <c r="H30" s="69"/>
    </row>
    <row r="31" spans="1:8" x14ac:dyDescent="0.25">
      <c r="A31" s="37"/>
      <c r="B31" s="23"/>
      <c r="C31" s="23"/>
      <c r="D31" s="23"/>
      <c r="E31" s="23"/>
      <c r="F31" s="23"/>
      <c r="G31" s="23"/>
      <c r="H31" s="69"/>
    </row>
    <row r="32" spans="1:8" x14ac:dyDescent="0.25">
      <c r="A32" s="37"/>
      <c r="B32" s="23" t="s">
        <v>51</v>
      </c>
      <c r="C32" s="23"/>
      <c r="D32" s="23" t="s">
        <v>22</v>
      </c>
      <c r="E32" s="23"/>
      <c r="F32" s="23" t="s">
        <v>63</v>
      </c>
      <c r="G32" s="23"/>
      <c r="H32" s="69"/>
    </row>
    <row r="33" spans="1:8" x14ac:dyDescent="0.25">
      <c r="A33" s="39" t="s">
        <v>23</v>
      </c>
      <c r="B33" s="23" t="s">
        <v>24</v>
      </c>
      <c r="C33" s="23"/>
      <c r="D33" s="23" t="s">
        <v>24</v>
      </c>
      <c r="E33" s="23"/>
      <c r="F33" s="23" t="s">
        <v>25</v>
      </c>
      <c r="G33" s="23"/>
      <c r="H33" s="69"/>
    </row>
    <row r="34" spans="1:8" x14ac:dyDescent="0.25">
      <c r="A34" s="69"/>
      <c r="B34" s="69"/>
      <c r="C34" s="69"/>
      <c r="D34" s="69"/>
      <c r="E34" s="69"/>
      <c r="F34" s="69"/>
      <c r="G34" s="69"/>
      <c r="H34" s="69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workbookViewId="0">
      <selection activeCell="D25" sqref="D25"/>
    </sheetView>
  </sheetViews>
  <sheetFormatPr defaultRowHeight="15" x14ac:dyDescent="0.25"/>
  <cols>
    <col min="1" max="1" width="14.28515625" customWidth="1"/>
    <col min="4" max="4" width="10.85546875" customWidth="1"/>
  </cols>
  <sheetData>
    <row r="1" spans="1:9" ht="33.75" x14ac:dyDescent="0.25">
      <c r="A1" s="76"/>
      <c r="B1" s="2"/>
      <c r="C1" s="2"/>
      <c r="D1" s="3" t="s">
        <v>0</v>
      </c>
      <c r="E1" s="3"/>
      <c r="F1" s="2"/>
      <c r="G1" s="69"/>
      <c r="H1" s="69"/>
      <c r="I1" s="69"/>
    </row>
    <row r="2" spans="1:9" ht="18.75" x14ac:dyDescent="0.3">
      <c r="A2" s="4" t="s">
        <v>79</v>
      </c>
      <c r="B2" s="4"/>
      <c r="C2" s="4"/>
      <c r="D2" s="4"/>
      <c r="E2" s="4"/>
      <c r="F2" s="4"/>
      <c r="G2" s="4"/>
      <c r="H2" s="69"/>
      <c r="I2" s="69"/>
    </row>
    <row r="3" spans="1:9" ht="15.75" x14ac:dyDescent="0.25">
      <c r="A3" s="5"/>
      <c r="B3" s="5"/>
      <c r="C3" s="5"/>
      <c r="D3" s="5"/>
      <c r="E3" s="69"/>
      <c r="F3" s="5"/>
      <c r="G3" s="5"/>
      <c r="H3" s="69"/>
      <c r="I3" s="69"/>
    </row>
    <row r="4" spans="1:9" x14ac:dyDescent="0.25">
      <c r="A4" s="6" t="s">
        <v>3</v>
      </c>
      <c r="B4" s="6" t="s">
        <v>4</v>
      </c>
      <c r="C4" s="6" t="s">
        <v>5</v>
      </c>
      <c r="D4" s="6" t="s">
        <v>6</v>
      </c>
      <c r="E4" s="6" t="s">
        <v>7</v>
      </c>
      <c r="F4" s="7" t="s">
        <v>8</v>
      </c>
      <c r="G4" s="8" t="s">
        <v>9</v>
      </c>
      <c r="H4" s="83"/>
      <c r="I4" s="69"/>
    </row>
    <row r="5" spans="1:9" x14ac:dyDescent="0.25">
      <c r="A5" s="10"/>
      <c r="B5" s="11">
        <v>1</v>
      </c>
      <c r="C5" s="10"/>
      <c r="D5" s="12"/>
      <c r="E5" s="12"/>
      <c r="F5" s="12">
        <f>C5+D5</f>
        <v>0</v>
      </c>
      <c r="G5" s="12"/>
      <c r="H5" s="83">
        <f>F5-G5</f>
        <v>0</v>
      </c>
      <c r="I5" s="69"/>
    </row>
    <row r="6" spans="1:9" x14ac:dyDescent="0.25">
      <c r="A6" s="10" t="s">
        <v>36</v>
      </c>
      <c r="B6" s="11">
        <v>2</v>
      </c>
      <c r="C6" s="10"/>
      <c r="D6" s="12">
        <v>2500</v>
      </c>
      <c r="E6" s="12"/>
      <c r="F6" s="12">
        <f>C6+D6</f>
        <v>2500</v>
      </c>
      <c r="G6" s="12">
        <v>2500</v>
      </c>
      <c r="H6" s="83">
        <f>F6-G6</f>
        <v>0</v>
      </c>
      <c r="I6" s="69"/>
    </row>
    <row r="7" spans="1:9" x14ac:dyDescent="0.25">
      <c r="A7" s="10" t="s">
        <v>52</v>
      </c>
      <c r="B7" s="11"/>
      <c r="C7" s="10"/>
      <c r="D7" s="12">
        <v>2500</v>
      </c>
      <c r="E7" s="12"/>
      <c r="F7" s="12"/>
      <c r="G7" s="12"/>
      <c r="H7" s="83">
        <f>F7-G7</f>
        <v>0</v>
      </c>
      <c r="I7" s="69"/>
    </row>
    <row r="8" spans="1:9" x14ac:dyDescent="0.25">
      <c r="A8" s="10" t="s">
        <v>52</v>
      </c>
      <c r="B8" s="11"/>
      <c r="C8" s="10"/>
      <c r="D8" s="12">
        <v>0</v>
      </c>
      <c r="E8" s="12"/>
      <c r="F8" s="12"/>
      <c r="G8" s="12"/>
      <c r="H8" s="83">
        <f>F8-G8</f>
        <v>0</v>
      </c>
      <c r="I8" s="69"/>
    </row>
    <row r="9" spans="1:9" x14ac:dyDescent="0.25">
      <c r="A9" s="10" t="s">
        <v>33</v>
      </c>
      <c r="B9" s="11">
        <v>5</v>
      </c>
      <c r="C9" s="10"/>
      <c r="D9" s="12">
        <v>2500</v>
      </c>
      <c r="E9" s="12"/>
      <c r="F9" s="12">
        <f>C9+D9</f>
        <v>2500</v>
      </c>
      <c r="G9" s="12">
        <v>2700</v>
      </c>
      <c r="H9" s="83">
        <v>0</v>
      </c>
      <c r="I9" s="69"/>
    </row>
    <row r="10" spans="1:9" x14ac:dyDescent="0.25">
      <c r="A10" s="10" t="s">
        <v>34</v>
      </c>
      <c r="B10" s="11">
        <v>6</v>
      </c>
      <c r="C10" s="10"/>
      <c r="D10" s="12">
        <v>5500</v>
      </c>
      <c r="E10" s="12"/>
      <c r="F10" s="12">
        <f>C10+D10</f>
        <v>5500</v>
      </c>
      <c r="G10" s="12">
        <v>5500</v>
      </c>
      <c r="H10" s="83">
        <f>F10-G10</f>
        <v>0</v>
      </c>
      <c r="I10" s="69"/>
    </row>
    <row r="11" spans="1:9" x14ac:dyDescent="0.25">
      <c r="A11" s="10" t="s">
        <v>28</v>
      </c>
      <c r="B11" s="11">
        <v>7</v>
      </c>
      <c r="C11" s="10"/>
      <c r="D11" s="12">
        <v>5500</v>
      </c>
      <c r="E11" s="12"/>
      <c r="F11" s="12">
        <v>5500</v>
      </c>
      <c r="G11" s="12"/>
      <c r="H11" s="83">
        <f t="shared" ref="H11:H18" si="0">F11-G11</f>
        <v>5500</v>
      </c>
      <c r="I11" s="69"/>
    </row>
    <row r="12" spans="1:9" x14ac:dyDescent="0.25">
      <c r="A12" s="10" t="s">
        <v>35</v>
      </c>
      <c r="B12" s="11">
        <v>8</v>
      </c>
      <c r="C12" s="10"/>
      <c r="D12" s="80">
        <v>2500</v>
      </c>
      <c r="E12" s="12"/>
      <c r="F12" s="12">
        <f>C12+D12</f>
        <v>2500</v>
      </c>
      <c r="G12" s="12">
        <v>2500</v>
      </c>
      <c r="H12" s="83">
        <f t="shared" si="0"/>
        <v>0</v>
      </c>
      <c r="I12" s="69"/>
    </row>
    <row r="13" spans="1:9" x14ac:dyDescent="0.25">
      <c r="A13" s="10" t="s">
        <v>52</v>
      </c>
      <c r="B13" s="77"/>
      <c r="C13" s="69"/>
      <c r="D13" s="81">
        <v>0</v>
      </c>
      <c r="E13" s="79"/>
      <c r="F13" s="83"/>
      <c r="G13" s="83"/>
      <c r="H13" s="83">
        <f t="shared" si="0"/>
        <v>0</v>
      </c>
      <c r="I13" s="69"/>
    </row>
    <row r="14" spans="1:9" x14ac:dyDescent="0.25">
      <c r="A14" s="10" t="s">
        <v>30</v>
      </c>
      <c r="B14" s="11">
        <v>10</v>
      </c>
      <c r="C14" s="10"/>
      <c r="D14" s="80">
        <v>2500</v>
      </c>
      <c r="E14" s="12"/>
      <c r="F14" s="12">
        <v>2500</v>
      </c>
      <c r="G14" s="12">
        <v>2500</v>
      </c>
      <c r="H14" s="83">
        <f t="shared" si="0"/>
        <v>0</v>
      </c>
      <c r="I14" s="69"/>
    </row>
    <row r="15" spans="1:9" x14ac:dyDescent="0.25">
      <c r="A15" s="49" t="s">
        <v>29</v>
      </c>
      <c r="B15" s="11">
        <v>11</v>
      </c>
      <c r="C15" s="10"/>
      <c r="D15" s="80">
        <v>3000</v>
      </c>
      <c r="E15" s="12"/>
      <c r="F15" s="12">
        <v>4500</v>
      </c>
      <c r="G15" s="12"/>
      <c r="H15" s="83">
        <f t="shared" si="0"/>
        <v>4500</v>
      </c>
      <c r="I15" s="69"/>
    </row>
    <row r="16" spans="1:9" x14ac:dyDescent="0.25">
      <c r="A16" s="10" t="s">
        <v>38</v>
      </c>
      <c r="B16" s="11">
        <v>14</v>
      </c>
      <c r="C16" s="10"/>
      <c r="D16" s="80">
        <v>2700</v>
      </c>
      <c r="E16" s="12"/>
      <c r="F16" s="12">
        <v>2700</v>
      </c>
      <c r="G16" s="13">
        <v>2500</v>
      </c>
      <c r="H16" s="83">
        <f t="shared" si="0"/>
        <v>200</v>
      </c>
      <c r="I16" s="69"/>
    </row>
    <row r="17" spans="1:9" x14ac:dyDescent="0.25">
      <c r="A17" s="83"/>
      <c r="B17" s="83"/>
      <c r="C17" s="83"/>
      <c r="D17" s="83"/>
      <c r="E17" s="83"/>
      <c r="F17" s="83"/>
      <c r="G17" s="83"/>
      <c r="H17" s="83">
        <f t="shared" si="0"/>
        <v>0</v>
      </c>
      <c r="I17" s="69"/>
    </row>
    <row r="18" spans="1:9" x14ac:dyDescent="0.25">
      <c r="A18" s="14" t="s">
        <v>39</v>
      </c>
      <c r="B18" s="14"/>
      <c r="C18" s="10">
        <v>0</v>
      </c>
      <c r="D18" s="82">
        <f>SUM(D5:D16)</f>
        <v>29200</v>
      </c>
      <c r="E18" s="14"/>
      <c r="F18" s="14">
        <f>SUM(F5:F16)</f>
        <v>28200</v>
      </c>
      <c r="G18" s="10">
        <f>SUM(G5:G16)</f>
        <v>18200</v>
      </c>
      <c r="H18" s="83">
        <f t="shared" si="0"/>
        <v>10000</v>
      </c>
      <c r="I18" s="69"/>
    </row>
    <row r="19" spans="1:9" x14ac:dyDescent="0.25">
      <c r="A19" s="15"/>
      <c r="B19" s="15"/>
      <c r="C19" s="15"/>
      <c r="D19" s="15"/>
      <c r="E19" s="15"/>
      <c r="F19" s="15"/>
      <c r="G19" s="16"/>
      <c r="H19" s="69"/>
      <c r="I19" s="69"/>
    </row>
    <row r="20" spans="1:9" x14ac:dyDescent="0.25">
      <c r="A20" s="17" t="s">
        <v>12</v>
      </c>
      <c r="B20" s="69"/>
      <c r="C20" s="18"/>
      <c r="D20" s="19"/>
      <c r="E20" s="20"/>
      <c r="F20" s="21"/>
      <c r="G20" s="70"/>
      <c r="H20" s="69"/>
      <c r="I20" s="69"/>
    </row>
    <row r="21" spans="1:9" x14ac:dyDescent="0.25">
      <c r="A21" s="23" t="s">
        <v>73</v>
      </c>
      <c r="B21" s="69"/>
      <c r="C21" s="18"/>
      <c r="D21" s="24">
        <f>D18</f>
        <v>29200</v>
      </c>
      <c r="E21" s="20"/>
      <c r="F21" s="21"/>
      <c r="G21" s="70"/>
      <c r="H21" s="69"/>
      <c r="I21" s="69"/>
    </row>
    <row r="22" spans="1:9" x14ac:dyDescent="0.25">
      <c r="A22" s="23" t="s">
        <v>80</v>
      </c>
      <c r="B22" s="69"/>
      <c r="C22" s="18"/>
      <c r="D22" s="24">
        <v>-72</v>
      </c>
      <c r="E22" s="20"/>
      <c r="F22" s="21"/>
      <c r="G22" s="70"/>
      <c r="H22" s="69"/>
      <c r="I22" s="69"/>
    </row>
    <row r="23" spans="1:9" x14ac:dyDescent="0.25">
      <c r="A23" s="30" t="s">
        <v>73</v>
      </c>
      <c r="B23" s="69"/>
      <c r="C23" s="18"/>
      <c r="D23" s="24">
        <f>SUM(D21:D22)</f>
        <v>29128</v>
      </c>
      <c r="E23" s="20"/>
      <c r="F23" s="21"/>
      <c r="G23" s="70"/>
      <c r="H23" s="69"/>
      <c r="I23" s="69"/>
    </row>
    <row r="24" spans="1:9" x14ac:dyDescent="0.25">
      <c r="A24" s="23" t="s">
        <v>75</v>
      </c>
      <c r="B24" s="69"/>
      <c r="C24" s="18"/>
      <c r="D24" s="86">
        <f>D21*F24</f>
        <v>2336</v>
      </c>
      <c r="E24" s="20"/>
      <c r="F24" s="68">
        <v>0.08</v>
      </c>
      <c r="G24" s="70"/>
      <c r="H24" s="69"/>
      <c r="I24" s="69"/>
    </row>
    <row r="25" spans="1:9" x14ac:dyDescent="0.25">
      <c r="A25" s="89" t="s">
        <v>78</v>
      </c>
      <c r="B25" s="69"/>
      <c r="C25" s="18"/>
      <c r="D25" s="19">
        <v>24220</v>
      </c>
      <c r="E25" s="20"/>
      <c r="F25" s="20"/>
      <c r="G25" s="70"/>
      <c r="H25" s="69">
        <v>2564</v>
      </c>
      <c r="I25" s="69"/>
    </row>
    <row r="26" spans="1:9" x14ac:dyDescent="0.25">
      <c r="A26" s="30" t="s">
        <v>77</v>
      </c>
      <c r="B26" s="87"/>
      <c r="C26" s="87"/>
      <c r="D26" s="88">
        <f>SUM(D24:D25)</f>
        <v>26556</v>
      </c>
      <c r="E26" s="69"/>
      <c r="F26" s="32"/>
      <c r="G26" s="69"/>
      <c r="H26" s="69">
        <v>7000</v>
      </c>
      <c r="I26" s="69"/>
    </row>
    <row r="27" spans="1:9" x14ac:dyDescent="0.25">
      <c r="A27" s="69" t="s">
        <v>76</v>
      </c>
      <c r="B27" s="69"/>
      <c r="C27" s="69"/>
      <c r="D27" s="59">
        <f>D23-D26</f>
        <v>2572</v>
      </c>
      <c r="E27" s="69"/>
      <c r="F27" s="69"/>
      <c r="G27" s="69"/>
      <c r="H27" s="69">
        <f>SUM(H25:H26)</f>
        <v>9564</v>
      </c>
      <c r="I27" s="69"/>
    </row>
    <row r="28" spans="1:9" x14ac:dyDescent="0.25">
      <c r="A28" s="69"/>
      <c r="B28" s="69"/>
      <c r="C28" s="69"/>
      <c r="D28" s="59"/>
      <c r="E28" s="69"/>
      <c r="F28" s="69"/>
      <c r="G28" s="59"/>
      <c r="H28" s="69"/>
      <c r="I28" s="69"/>
    </row>
    <row r="29" spans="1:9" x14ac:dyDescent="0.25">
      <c r="A29" s="69"/>
      <c r="B29" s="69"/>
      <c r="C29" s="69"/>
      <c r="D29" s="69"/>
      <c r="E29" s="23"/>
      <c r="F29" s="23"/>
      <c r="G29" s="23"/>
      <c r="H29" s="69"/>
      <c r="I29" s="69"/>
    </row>
    <row r="30" spans="1:9" x14ac:dyDescent="0.25">
      <c r="A30" s="37"/>
      <c r="B30" s="32" t="s">
        <v>19</v>
      </c>
      <c r="C30" s="32"/>
      <c r="D30" s="23" t="s">
        <v>20</v>
      </c>
      <c r="E30" s="23"/>
      <c r="F30" s="23" t="s">
        <v>21</v>
      </c>
      <c r="G30" s="23"/>
      <c r="H30" s="69"/>
      <c r="I30" s="69"/>
    </row>
    <row r="31" spans="1:9" x14ac:dyDescent="0.25">
      <c r="A31" s="37"/>
      <c r="B31" s="23"/>
      <c r="C31" s="23"/>
      <c r="D31" s="23"/>
      <c r="E31" s="23"/>
      <c r="F31" s="23"/>
      <c r="G31" s="23"/>
      <c r="H31" s="69"/>
      <c r="I31" s="69"/>
    </row>
    <row r="32" spans="1:9" x14ac:dyDescent="0.25">
      <c r="A32" s="37"/>
      <c r="B32" s="23" t="s">
        <v>51</v>
      </c>
      <c r="C32" s="23"/>
      <c r="D32" s="23" t="s">
        <v>22</v>
      </c>
      <c r="E32" s="23"/>
      <c r="F32" s="23" t="s">
        <v>63</v>
      </c>
      <c r="G32" s="23"/>
      <c r="H32" s="69"/>
      <c r="I32" s="69"/>
    </row>
    <row r="33" spans="1:9" x14ac:dyDescent="0.25">
      <c r="A33" s="39" t="s">
        <v>23</v>
      </c>
      <c r="B33" s="23" t="s">
        <v>24</v>
      </c>
      <c r="C33" s="23"/>
      <c r="D33" s="23" t="s">
        <v>24</v>
      </c>
      <c r="E33" s="23"/>
      <c r="F33" s="23" t="s">
        <v>25</v>
      </c>
      <c r="G33" s="23"/>
      <c r="H33" s="69"/>
      <c r="I33" s="69"/>
    </row>
    <row r="34" spans="1:9" x14ac:dyDescent="0.25">
      <c r="A34" s="69"/>
      <c r="B34" s="69"/>
      <c r="C34" s="69"/>
      <c r="D34" s="69"/>
      <c r="E34" s="69"/>
      <c r="F34" s="69"/>
      <c r="G34" s="69"/>
      <c r="H34" s="69"/>
      <c r="I34" s="69"/>
    </row>
    <row r="35" spans="1:9" x14ac:dyDescent="0.25">
      <c r="A35" s="69"/>
      <c r="B35" s="69"/>
      <c r="C35" s="69"/>
      <c r="D35" s="69"/>
      <c r="E35" s="69"/>
      <c r="F35" s="69"/>
      <c r="G35" s="69"/>
      <c r="H35" s="69"/>
      <c r="I35" s="69"/>
    </row>
    <row r="36" spans="1:9" x14ac:dyDescent="0.25">
      <c r="A36" s="69"/>
      <c r="B36" s="69"/>
      <c r="C36" s="69"/>
      <c r="D36" s="69"/>
      <c r="E36" s="69"/>
      <c r="F36" s="69"/>
      <c r="G36" s="69"/>
      <c r="H36" s="69"/>
      <c r="I36" s="69"/>
    </row>
    <row r="37" spans="1:9" x14ac:dyDescent="0.25">
      <c r="A37" s="69"/>
      <c r="B37" s="69"/>
      <c r="C37" s="69"/>
      <c r="D37" s="69"/>
      <c r="E37" s="69"/>
      <c r="F37" s="69"/>
      <c r="G37" s="69"/>
      <c r="H37" s="69"/>
      <c r="I37" s="69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workbookViewId="0">
      <selection activeCell="G33" sqref="G33"/>
    </sheetView>
  </sheetViews>
  <sheetFormatPr defaultRowHeight="15" x14ac:dyDescent="0.25"/>
  <cols>
    <col min="1" max="1" width="14.28515625" customWidth="1"/>
    <col min="4" max="4" width="11.85546875" customWidth="1"/>
  </cols>
  <sheetData>
    <row r="1" spans="1:13" ht="33.75" x14ac:dyDescent="0.25">
      <c r="A1" s="76"/>
      <c r="B1" s="2"/>
      <c r="C1" s="2"/>
      <c r="D1" s="3" t="s">
        <v>0</v>
      </c>
      <c r="E1" s="3"/>
      <c r="F1" s="2"/>
      <c r="G1" s="69"/>
      <c r="H1" s="69"/>
      <c r="I1" s="69"/>
    </row>
    <row r="2" spans="1:13" ht="18.75" x14ac:dyDescent="0.3">
      <c r="A2" s="4" t="s">
        <v>81</v>
      </c>
      <c r="B2" s="4"/>
      <c r="C2" s="4"/>
      <c r="D2" s="4"/>
      <c r="E2" s="4"/>
      <c r="F2" s="4"/>
      <c r="G2" s="4"/>
      <c r="H2" s="69"/>
      <c r="I2" s="69"/>
    </row>
    <row r="3" spans="1:13" ht="15.75" x14ac:dyDescent="0.25">
      <c r="A3" s="5"/>
      <c r="B3" s="5"/>
      <c r="C3" s="5"/>
      <c r="D3" s="5"/>
      <c r="E3" s="69"/>
      <c r="F3" s="5"/>
      <c r="G3" s="5"/>
      <c r="H3" s="69"/>
      <c r="I3" s="69"/>
    </row>
    <row r="4" spans="1:13" x14ac:dyDescent="0.25">
      <c r="A4" s="6" t="s">
        <v>3</v>
      </c>
      <c r="B4" s="6" t="s">
        <v>4</v>
      </c>
      <c r="C4" s="6" t="s">
        <v>5</v>
      </c>
      <c r="D4" s="6" t="s">
        <v>6</v>
      </c>
      <c r="E4" s="6" t="s">
        <v>7</v>
      </c>
      <c r="F4" s="7" t="s">
        <v>8</v>
      </c>
      <c r="G4" s="8" t="s">
        <v>9</v>
      </c>
      <c r="H4" s="83"/>
      <c r="I4" s="69"/>
    </row>
    <row r="5" spans="1:13" x14ac:dyDescent="0.25">
      <c r="A5" s="10"/>
      <c r="B5" s="11">
        <v>1</v>
      </c>
      <c r="C5" s="10"/>
      <c r="D5" s="12"/>
      <c r="E5" s="12"/>
      <c r="F5" s="12">
        <f>C5+D5</f>
        <v>0</v>
      </c>
      <c r="G5" s="12"/>
      <c r="H5" s="83">
        <f>F5-G5</f>
        <v>0</v>
      </c>
      <c r="I5" s="69"/>
    </row>
    <row r="6" spans="1:13" x14ac:dyDescent="0.25">
      <c r="A6" s="10" t="s">
        <v>36</v>
      </c>
      <c r="B6" s="11">
        <v>2</v>
      </c>
      <c r="C6" s="10"/>
      <c r="D6" s="12">
        <v>2500</v>
      </c>
      <c r="E6" s="12"/>
      <c r="F6" s="12">
        <f>C6+D6</f>
        <v>2500</v>
      </c>
      <c r="G6" s="12">
        <v>2500</v>
      </c>
      <c r="H6" s="83">
        <f>F6-G6</f>
        <v>0</v>
      </c>
      <c r="I6" s="69"/>
    </row>
    <row r="7" spans="1:13" x14ac:dyDescent="0.25">
      <c r="A7" s="10" t="s">
        <v>52</v>
      </c>
      <c r="B7" s="11"/>
      <c r="C7" s="10"/>
      <c r="D7" s="12">
        <v>2500</v>
      </c>
      <c r="E7" s="12"/>
      <c r="F7" s="12"/>
      <c r="G7" s="12"/>
      <c r="H7" s="83">
        <f>F7-G7</f>
        <v>0</v>
      </c>
      <c r="I7" s="69"/>
    </row>
    <row r="8" spans="1:13" x14ac:dyDescent="0.25">
      <c r="A8" s="10" t="s">
        <v>52</v>
      </c>
      <c r="B8" s="11"/>
      <c r="C8" s="10"/>
      <c r="D8" s="12">
        <v>0</v>
      </c>
      <c r="E8" s="12"/>
      <c r="F8" s="12"/>
      <c r="G8" s="12"/>
      <c r="H8" s="83">
        <f>F8-G8</f>
        <v>0</v>
      </c>
      <c r="I8" s="69"/>
    </row>
    <row r="9" spans="1:13" x14ac:dyDescent="0.25">
      <c r="A9" s="10" t="s">
        <v>33</v>
      </c>
      <c r="B9" s="11">
        <v>5</v>
      </c>
      <c r="C9" s="10"/>
      <c r="D9" s="12">
        <v>2500</v>
      </c>
      <c r="E9" s="12"/>
      <c r="F9" s="12">
        <f>C9+D9</f>
        <v>2500</v>
      </c>
      <c r="G9" s="12">
        <v>2700</v>
      </c>
      <c r="H9" s="83">
        <v>0</v>
      </c>
      <c r="I9" s="69"/>
    </row>
    <row r="10" spans="1:13" x14ac:dyDescent="0.25">
      <c r="A10" s="10" t="s">
        <v>34</v>
      </c>
      <c r="B10" s="11">
        <v>6</v>
      </c>
      <c r="C10" s="10"/>
      <c r="D10" s="12">
        <v>5500</v>
      </c>
      <c r="E10" s="12"/>
      <c r="F10" s="12">
        <f>C10+D10</f>
        <v>5500</v>
      </c>
      <c r="G10" s="12">
        <v>5500</v>
      </c>
      <c r="H10" s="83">
        <f>F10-G10</f>
        <v>0</v>
      </c>
      <c r="I10" s="69"/>
    </row>
    <row r="11" spans="1:13" x14ac:dyDescent="0.25">
      <c r="A11" s="10" t="s">
        <v>28</v>
      </c>
      <c r="B11" s="11">
        <v>7</v>
      </c>
      <c r="C11" s="10"/>
      <c r="D11" s="12">
        <v>5500</v>
      </c>
      <c r="E11" s="12"/>
      <c r="F11" s="12">
        <v>5500</v>
      </c>
      <c r="G11" s="12"/>
      <c r="H11" s="83">
        <f t="shared" ref="H11:H18" si="0">F11-G11</f>
        <v>5500</v>
      </c>
      <c r="I11" s="69"/>
    </row>
    <row r="12" spans="1:13" x14ac:dyDescent="0.25">
      <c r="A12" s="10" t="s">
        <v>35</v>
      </c>
      <c r="B12" s="11">
        <v>8</v>
      </c>
      <c r="C12" s="10"/>
      <c r="D12" s="80">
        <v>2500</v>
      </c>
      <c r="E12" s="12"/>
      <c r="F12" s="12">
        <f>C12+D12</f>
        <v>2500</v>
      </c>
      <c r="G12" s="12">
        <v>2500</v>
      </c>
      <c r="H12" s="83">
        <f t="shared" si="0"/>
        <v>0</v>
      </c>
      <c r="I12" s="69"/>
    </row>
    <row r="13" spans="1:13" x14ac:dyDescent="0.25">
      <c r="A13" s="10" t="s">
        <v>52</v>
      </c>
      <c r="B13" s="77"/>
      <c r="C13" s="69"/>
      <c r="D13" s="81">
        <v>0</v>
      </c>
      <c r="E13" s="79"/>
      <c r="F13" s="83"/>
      <c r="G13" s="83"/>
      <c r="H13" s="83">
        <f t="shared" si="0"/>
        <v>0</v>
      </c>
      <c r="I13" s="69"/>
    </row>
    <row r="14" spans="1:13" x14ac:dyDescent="0.25">
      <c r="A14" s="10" t="s">
        <v>30</v>
      </c>
      <c r="B14" s="11">
        <v>10</v>
      </c>
      <c r="C14" s="10"/>
      <c r="D14" s="80">
        <v>2500</v>
      </c>
      <c r="E14" s="12"/>
      <c r="F14" s="12">
        <v>2500</v>
      </c>
      <c r="G14" s="12">
        <v>2500</v>
      </c>
      <c r="H14" s="83">
        <f t="shared" si="0"/>
        <v>0</v>
      </c>
      <c r="I14" s="69"/>
    </row>
    <row r="15" spans="1:13" x14ac:dyDescent="0.25">
      <c r="A15" s="49" t="s">
        <v>29</v>
      </c>
      <c r="B15" s="11">
        <v>11</v>
      </c>
      <c r="C15" s="10"/>
      <c r="D15" s="80">
        <v>3000</v>
      </c>
      <c r="E15" s="12"/>
      <c r="F15" s="12">
        <v>4500</v>
      </c>
      <c r="G15" s="12"/>
      <c r="H15" s="83">
        <f t="shared" si="0"/>
        <v>4500</v>
      </c>
      <c r="I15" s="69"/>
    </row>
    <row r="16" spans="1:13" x14ac:dyDescent="0.25">
      <c r="A16" s="10" t="s">
        <v>38</v>
      </c>
      <c r="B16" s="11">
        <v>14</v>
      </c>
      <c r="C16" s="10"/>
      <c r="D16" s="80">
        <v>2700</v>
      </c>
      <c r="E16" s="12"/>
      <c r="F16" s="12">
        <v>2700</v>
      </c>
      <c r="G16" s="13">
        <v>2500</v>
      </c>
      <c r="H16" s="83">
        <f t="shared" si="0"/>
        <v>200</v>
      </c>
      <c r="I16" s="69"/>
      <c r="J16">
        <v>7000</v>
      </c>
      <c r="K16" s="90">
        <v>0.2</v>
      </c>
      <c r="L16">
        <f>J16*K16</f>
        <v>1400</v>
      </c>
      <c r="M16">
        <f>J16+L16</f>
        <v>8400</v>
      </c>
    </row>
    <row r="17" spans="1:9" x14ac:dyDescent="0.25">
      <c r="A17" s="83"/>
      <c r="B17" s="83"/>
      <c r="C17" s="83"/>
      <c r="D17" s="83"/>
      <c r="E17" s="83"/>
      <c r="F17" s="83"/>
      <c r="G17" s="83"/>
      <c r="H17" s="83">
        <f t="shared" si="0"/>
        <v>0</v>
      </c>
      <c r="I17" s="69"/>
    </row>
    <row r="18" spans="1:9" x14ac:dyDescent="0.25">
      <c r="A18" s="14" t="s">
        <v>39</v>
      </c>
      <c r="B18" s="14"/>
      <c r="C18" s="10">
        <v>0</v>
      </c>
      <c r="D18" s="82">
        <f>SUM(D5:D16)</f>
        <v>29200</v>
      </c>
      <c r="E18" s="14"/>
      <c r="F18" s="14">
        <f>SUM(F5:F16)</f>
        <v>28200</v>
      </c>
      <c r="G18" s="10">
        <f>SUM(G5:G16)</f>
        <v>18200</v>
      </c>
      <c r="H18" s="83">
        <f t="shared" si="0"/>
        <v>10000</v>
      </c>
      <c r="I18" s="69"/>
    </row>
    <row r="19" spans="1:9" x14ac:dyDescent="0.25">
      <c r="A19" s="15"/>
      <c r="B19" s="15"/>
      <c r="C19" s="15"/>
      <c r="D19" s="15"/>
      <c r="E19" s="15"/>
      <c r="F19" s="15"/>
      <c r="G19" s="16"/>
      <c r="H19" s="69"/>
      <c r="I19" s="69"/>
    </row>
    <row r="20" spans="1:9" x14ac:dyDescent="0.25">
      <c r="A20" s="17" t="s">
        <v>12</v>
      </c>
      <c r="B20" s="69"/>
      <c r="C20" s="18"/>
      <c r="D20" s="19"/>
      <c r="E20" s="20"/>
      <c r="F20" s="21"/>
      <c r="G20" s="70"/>
      <c r="H20" s="69"/>
      <c r="I20" s="69"/>
    </row>
    <row r="21" spans="1:9" x14ac:dyDescent="0.25">
      <c r="A21" s="23" t="s">
        <v>73</v>
      </c>
      <c r="B21" s="69"/>
      <c r="C21" s="18"/>
      <c r="D21" s="24">
        <f>D18</f>
        <v>29200</v>
      </c>
      <c r="E21" s="20"/>
      <c r="F21" s="21"/>
      <c r="G21" s="70"/>
      <c r="H21" s="69"/>
      <c r="I21" s="69"/>
    </row>
    <row r="22" spans="1:9" x14ac:dyDescent="0.25">
      <c r="A22" s="23" t="s">
        <v>80</v>
      </c>
      <c r="B22" s="69"/>
      <c r="C22" s="18"/>
      <c r="D22" s="24">
        <v>2572</v>
      </c>
      <c r="E22" s="20"/>
      <c r="F22" s="21"/>
      <c r="G22" s="70"/>
      <c r="H22" s="69"/>
      <c r="I22" s="69"/>
    </row>
    <row r="23" spans="1:9" x14ac:dyDescent="0.25">
      <c r="A23" s="30" t="s">
        <v>73</v>
      </c>
      <c r="B23" s="69"/>
      <c r="C23" s="18"/>
      <c r="D23" s="24">
        <f>SUM(D21:D22)</f>
        <v>31772</v>
      </c>
      <c r="E23" s="20"/>
      <c r="F23" s="21"/>
      <c r="G23" s="70"/>
      <c r="H23" s="69"/>
      <c r="I23" s="69"/>
    </row>
    <row r="24" spans="1:9" x14ac:dyDescent="0.25">
      <c r="A24" s="23" t="s">
        <v>75</v>
      </c>
      <c r="B24" s="69"/>
      <c r="C24" s="18"/>
      <c r="D24" s="86">
        <f>D21*F24</f>
        <v>2336</v>
      </c>
      <c r="E24" s="20"/>
      <c r="F24" s="68">
        <v>0.08</v>
      </c>
      <c r="G24" s="70"/>
      <c r="H24" s="69"/>
      <c r="I24" s="69"/>
    </row>
    <row r="25" spans="1:9" x14ac:dyDescent="0.25">
      <c r="A25" s="89" t="s">
        <v>78</v>
      </c>
      <c r="B25" s="69"/>
      <c r="C25" s="18"/>
      <c r="D25" s="19">
        <f>D23-D24</f>
        <v>29436</v>
      </c>
      <c r="E25" s="20"/>
      <c r="F25" s="20"/>
      <c r="G25" s="70"/>
      <c r="H25" s="69">
        <v>2564</v>
      </c>
      <c r="I25" s="69"/>
    </row>
    <row r="26" spans="1:9" x14ac:dyDescent="0.25">
      <c r="A26" s="30" t="s">
        <v>77</v>
      </c>
      <c r="B26" s="87"/>
      <c r="C26" s="87"/>
      <c r="D26" s="88"/>
      <c r="E26" s="69"/>
      <c r="F26" s="32"/>
      <c r="G26" s="69"/>
      <c r="H26" s="69">
        <v>7000</v>
      </c>
      <c r="I26" s="69"/>
    </row>
    <row r="27" spans="1:9" x14ac:dyDescent="0.25">
      <c r="A27" s="69" t="s">
        <v>76</v>
      </c>
      <c r="B27" s="69"/>
      <c r="C27" s="69"/>
      <c r="D27" s="59">
        <f>D23-D26</f>
        <v>31772</v>
      </c>
      <c r="E27" s="69"/>
      <c r="F27" s="69"/>
      <c r="G27" s="69"/>
      <c r="H27" s="69">
        <f>SUM(H25:H26)</f>
        <v>9564</v>
      </c>
      <c r="I27" s="69"/>
    </row>
    <row r="28" spans="1:9" x14ac:dyDescent="0.25">
      <c r="A28" s="69"/>
      <c r="B28" s="69"/>
      <c r="C28" s="69"/>
      <c r="D28" s="59"/>
      <c r="E28" s="69"/>
      <c r="F28" s="69"/>
      <c r="G28" s="59"/>
      <c r="H28" s="69"/>
      <c r="I28" s="69"/>
    </row>
    <row r="29" spans="1:9" x14ac:dyDescent="0.25">
      <c r="A29" s="69"/>
      <c r="B29" s="69"/>
      <c r="C29" s="69"/>
      <c r="D29" s="69"/>
      <c r="E29" s="23"/>
      <c r="F29" s="23"/>
      <c r="G29" s="23"/>
      <c r="H29" s="69"/>
      <c r="I29" s="69"/>
    </row>
    <row r="30" spans="1:9" x14ac:dyDescent="0.25">
      <c r="A30" s="37"/>
      <c r="B30" s="32" t="s">
        <v>19</v>
      </c>
      <c r="C30" s="32"/>
      <c r="D30" s="23" t="s">
        <v>20</v>
      </c>
      <c r="E30" s="23"/>
      <c r="F30" s="23" t="s">
        <v>21</v>
      </c>
      <c r="G30" s="23"/>
      <c r="H30" s="69"/>
      <c r="I30" s="69"/>
    </row>
    <row r="31" spans="1:9" x14ac:dyDescent="0.25">
      <c r="A31" s="37"/>
      <c r="B31" s="23"/>
      <c r="C31" s="23"/>
      <c r="D31" s="23"/>
      <c r="E31" s="23"/>
      <c r="F31" s="23"/>
      <c r="G31" s="23"/>
      <c r="H31" s="69"/>
      <c r="I31" s="69"/>
    </row>
    <row r="32" spans="1:9" x14ac:dyDescent="0.25">
      <c r="A32" s="37"/>
      <c r="B32" s="23" t="s">
        <v>51</v>
      </c>
      <c r="C32" s="23"/>
      <c r="D32" s="23" t="s">
        <v>22</v>
      </c>
      <c r="E32" s="23"/>
      <c r="F32" s="23" t="s">
        <v>63</v>
      </c>
      <c r="G32" s="23"/>
      <c r="H32" s="69"/>
      <c r="I32" s="69"/>
    </row>
    <row r="33" spans="1:9" x14ac:dyDescent="0.25">
      <c r="A33" s="39" t="s">
        <v>23</v>
      </c>
      <c r="B33" s="23" t="s">
        <v>24</v>
      </c>
      <c r="C33" s="23"/>
      <c r="D33" s="23" t="s">
        <v>24</v>
      </c>
      <c r="E33" s="23"/>
      <c r="F33" s="23" t="s">
        <v>25</v>
      </c>
      <c r="G33" s="23"/>
      <c r="H33" s="69"/>
      <c r="I33" s="69"/>
    </row>
    <row r="34" spans="1:9" x14ac:dyDescent="0.25">
      <c r="A34" s="69"/>
      <c r="B34" s="69"/>
      <c r="C34" s="69"/>
      <c r="D34" s="69"/>
      <c r="E34" s="69"/>
      <c r="F34" s="69"/>
      <c r="G34" s="69"/>
      <c r="H34" s="69"/>
      <c r="I34" s="69"/>
    </row>
    <row r="35" spans="1:9" x14ac:dyDescent="0.25">
      <c r="A35" s="69"/>
      <c r="B35" s="69"/>
      <c r="C35" s="69"/>
      <c r="D35" s="69"/>
      <c r="E35" s="69"/>
      <c r="F35" s="69"/>
      <c r="G35" s="69"/>
      <c r="H35" s="69"/>
      <c r="I35" s="69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workbookViewId="0">
      <selection activeCell="D5" sqref="D5"/>
    </sheetView>
  </sheetViews>
  <sheetFormatPr defaultRowHeight="15" x14ac:dyDescent="0.25"/>
  <cols>
    <col min="1" max="1" width="18" customWidth="1"/>
    <col min="4" max="4" width="11.28515625" customWidth="1"/>
    <col min="6" max="6" width="10.5703125" bestFit="1" customWidth="1"/>
  </cols>
  <sheetData>
    <row r="1" spans="1:9" ht="33.75" x14ac:dyDescent="0.25">
      <c r="A1" s="76"/>
      <c r="B1" s="2"/>
      <c r="C1" s="2"/>
      <c r="D1" s="3" t="s">
        <v>0</v>
      </c>
      <c r="E1" s="3"/>
      <c r="F1" s="2"/>
      <c r="G1" s="69"/>
      <c r="H1" s="69"/>
      <c r="I1" s="69"/>
    </row>
    <row r="2" spans="1:9" ht="18.75" x14ac:dyDescent="0.3">
      <c r="A2" s="4" t="s">
        <v>84</v>
      </c>
      <c r="B2" s="4"/>
      <c r="C2" s="4"/>
      <c r="D2" s="4"/>
      <c r="E2" s="4"/>
      <c r="F2" s="4"/>
      <c r="G2" s="4"/>
      <c r="H2" s="69"/>
      <c r="I2" s="69"/>
    </row>
    <row r="3" spans="1:9" ht="15.75" x14ac:dyDescent="0.25">
      <c r="A3" s="5"/>
      <c r="B3" s="5"/>
      <c r="C3" s="5"/>
      <c r="D3" s="5"/>
      <c r="E3" s="69"/>
      <c r="F3" s="5"/>
      <c r="G3" s="5"/>
      <c r="H3" s="69"/>
      <c r="I3" s="69"/>
    </row>
    <row r="4" spans="1:9" x14ac:dyDescent="0.25">
      <c r="A4" s="6" t="s">
        <v>3</v>
      </c>
      <c r="B4" s="6" t="s">
        <v>4</v>
      </c>
      <c r="C4" s="6" t="s">
        <v>5</v>
      </c>
      <c r="D4" s="6" t="s">
        <v>6</v>
      </c>
      <c r="E4" s="6" t="s">
        <v>7</v>
      </c>
      <c r="F4" s="7" t="s">
        <v>8</v>
      </c>
      <c r="G4" s="8" t="s">
        <v>9</v>
      </c>
      <c r="H4" s="83"/>
      <c r="I4" s="69"/>
    </row>
    <row r="5" spans="1:9" x14ac:dyDescent="0.25">
      <c r="A5" s="10"/>
      <c r="B5" s="11">
        <v>1</v>
      </c>
      <c r="C5" s="10"/>
      <c r="D5" s="12"/>
      <c r="E5" s="12"/>
      <c r="F5" s="12">
        <f>C5+D5</f>
        <v>0</v>
      </c>
      <c r="G5" s="12"/>
      <c r="H5" s="83">
        <f>F5-G5</f>
        <v>0</v>
      </c>
      <c r="I5" s="69"/>
    </row>
    <row r="6" spans="1:9" x14ac:dyDescent="0.25">
      <c r="A6" s="10" t="s">
        <v>36</v>
      </c>
      <c r="B6" s="11">
        <v>2</v>
      </c>
      <c r="C6" s="10"/>
      <c r="D6" s="12">
        <v>2500</v>
      </c>
      <c r="E6" s="12"/>
      <c r="F6" s="12">
        <v>2500</v>
      </c>
      <c r="G6" s="12">
        <v>2500</v>
      </c>
      <c r="H6" s="83">
        <f>F6-G6</f>
        <v>0</v>
      </c>
      <c r="I6" s="69"/>
    </row>
    <row r="7" spans="1:9" x14ac:dyDescent="0.25">
      <c r="A7" s="10" t="s">
        <v>52</v>
      </c>
      <c r="B7" s="11">
        <v>3</v>
      </c>
      <c r="C7" s="10"/>
      <c r="D7" s="12">
        <v>2500</v>
      </c>
      <c r="E7" s="12"/>
      <c r="F7" s="12"/>
      <c r="G7" s="12"/>
      <c r="H7" s="83">
        <f>F7-G7</f>
        <v>0</v>
      </c>
      <c r="I7" s="69"/>
    </row>
    <row r="8" spans="1:9" x14ac:dyDescent="0.25">
      <c r="A8" s="10" t="s">
        <v>82</v>
      </c>
      <c r="B8" s="11">
        <v>4</v>
      </c>
      <c r="C8" s="10"/>
      <c r="D8" s="12">
        <v>25</v>
      </c>
      <c r="E8" s="12"/>
      <c r="F8" s="12"/>
      <c r="G8" s="12"/>
      <c r="H8" s="83">
        <f>F8-G8</f>
        <v>0</v>
      </c>
      <c r="I8" s="69"/>
    </row>
    <row r="9" spans="1:9" x14ac:dyDescent="0.25">
      <c r="A9" s="10" t="s">
        <v>33</v>
      </c>
      <c r="B9" s="11">
        <v>5</v>
      </c>
      <c r="C9" s="10"/>
      <c r="D9" s="12">
        <v>2500</v>
      </c>
      <c r="E9" s="12"/>
      <c r="F9" s="12">
        <f>C9+D9</f>
        <v>2500</v>
      </c>
      <c r="G9" s="12">
        <v>2700</v>
      </c>
      <c r="H9" s="83">
        <v>0</v>
      </c>
      <c r="I9" s="69"/>
    </row>
    <row r="10" spans="1:9" x14ac:dyDescent="0.25">
      <c r="A10" s="10" t="s">
        <v>34</v>
      </c>
      <c r="B10" s="11">
        <v>6</v>
      </c>
      <c r="C10" s="10"/>
      <c r="D10" s="12">
        <v>5500</v>
      </c>
      <c r="E10" s="12"/>
      <c r="F10" s="12">
        <v>5500</v>
      </c>
      <c r="G10" s="12">
        <v>5500</v>
      </c>
      <c r="H10" s="83">
        <f t="shared" ref="H10:H18" si="0">F10-G10</f>
        <v>0</v>
      </c>
      <c r="I10" s="69"/>
    </row>
    <row r="11" spans="1:9" x14ac:dyDescent="0.25">
      <c r="A11" s="10" t="s">
        <v>28</v>
      </c>
      <c r="B11" s="11">
        <v>7</v>
      </c>
      <c r="C11" s="10"/>
      <c r="D11" s="12">
        <v>5500</v>
      </c>
      <c r="E11" s="12"/>
      <c r="F11" s="12">
        <v>5500</v>
      </c>
      <c r="G11" s="12"/>
      <c r="H11" s="83">
        <f t="shared" si="0"/>
        <v>5500</v>
      </c>
      <c r="I11" s="69"/>
    </row>
    <row r="12" spans="1:9" x14ac:dyDescent="0.25">
      <c r="A12" s="10" t="s">
        <v>35</v>
      </c>
      <c r="B12" s="11">
        <v>8</v>
      </c>
      <c r="C12" s="10"/>
      <c r="D12" s="80">
        <v>2500</v>
      </c>
      <c r="E12" s="12"/>
      <c r="F12" s="12">
        <f>C12+D12</f>
        <v>2500</v>
      </c>
      <c r="G12" s="12">
        <v>2500</v>
      </c>
      <c r="H12" s="83">
        <f t="shared" si="0"/>
        <v>0</v>
      </c>
      <c r="I12" s="69"/>
    </row>
    <row r="13" spans="1:9" x14ac:dyDescent="0.25">
      <c r="A13" s="10" t="s">
        <v>52</v>
      </c>
      <c r="B13" s="77">
        <v>9</v>
      </c>
      <c r="C13" s="69"/>
      <c r="D13" s="81">
        <v>0</v>
      </c>
      <c r="E13" s="79"/>
      <c r="F13" s="83"/>
      <c r="G13" s="83"/>
      <c r="H13" s="83">
        <f t="shared" si="0"/>
        <v>0</v>
      </c>
      <c r="I13" s="69"/>
    </row>
    <row r="14" spans="1:9" x14ac:dyDescent="0.25">
      <c r="A14" s="10" t="s">
        <v>30</v>
      </c>
      <c r="B14" s="11">
        <v>10</v>
      </c>
      <c r="C14" s="10"/>
      <c r="D14" s="80">
        <v>2500</v>
      </c>
      <c r="E14" s="12"/>
      <c r="F14" s="12">
        <v>2500</v>
      </c>
      <c r="G14" s="12">
        <v>2500</v>
      </c>
      <c r="H14" s="83">
        <f t="shared" si="0"/>
        <v>0</v>
      </c>
      <c r="I14" s="69"/>
    </row>
    <row r="15" spans="1:9" x14ac:dyDescent="0.25">
      <c r="A15" s="49" t="s">
        <v>29</v>
      </c>
      <c r="B15" s="11">
        <v>11</v>
      </c>
      <c r="C15" s="10"/>
      <c r="D15" s="80">
        <v>4500</v>
      </c>
      <c r="E15" s="12"/>
      <c r="F15" s="12">
        <v>4500</v>
      </c>
      <c r="G15" s="12"/>
      <c r="H15" s="83">
        <f t="shared" si="0"/>
        <v>4500</v>
      </c>
      <c r="I15" s="69"/>
    </row>
    <row r="16" spans="1:9" x14ac:dyDescent="0.25">
      <c r="A16" s="10" t="s">
        <v>38</v>
      </c>
      <c r="B16" s="11">
        <v>14</v>
      </c>
      <c r="C16" s="10"/>
      <c r="D16" s="80">
        <v>2700</v>
      </c>
      <c r="E16" s="12"/>
      <c r="F16" s="12">
        <v>2700</v>
      </c>
      <c r="G16" s="13">
        <v>2500</v>
      </c>
      <c r="H16" s="83">
        <f t="shared" si="0"/>
        <v>200</v>
      </c>
      <c r="I16" s="69"/>
    </row>
    <row r="17" spans="1:9" x14ac:dyDescent="0.25">
      <c r="A17" s="83"/>
      <c r="B17" s="83"/>
      <c r="C17" s="83"/>
      <c r="D17" s="83"/>
      <c r="E17" s="83"/>
      <c r="F17" s="83"/>
      <c r="G17" s="83"/>
      <c r="H17" s="83">
        <f t="shared" si="0"/>
        <v>0</v>
      </c>
      <c r="I17" s="69"/>
    </row>
    <row r="18" spans="1:9" x14ac:dyDescent="0.25">
      <c r="A18" s="14" t="s">
        <v>39</v>
      </c>
      <c r="B18" s="14"/>
      <c r="C18" s="10">
        <v>0</v>
      </c>
      <c r="D18" s="82">
        <f>SUM(D5:D16)</f>
        <v>30725</v>
      </c>
      <c r="E18" s="14"/>
      <c r="F18" s="14">
        <f>SUM(F5:F16)</f>
        <v>28200</v>
      </c>
      <c r="G18" s="10">
        <f>SUM(G5:G16)</f>
        <v>18200</v>
      </c>
      <c r="H18" s="83">
        <f t="shared" si="0"/>
        <v>10000</v>
      </c>
      <c r="I18" s="69"/>
    </row>
    <row r="19" spans="1:9" x14ac:dyDescent="0.25">
      <c r="A19" s="15"/>
      <c r="B19" s="15"/>
      <c r="C19" s="15"/>
      <c r="D19" s="15"/>
      <c r="E19" s="15"/>
      <c r="F19" s="15"/>
      <c r="G19" s="16"/>
      <c r="H19" s="69"/>
      <c r="I19" s="69"/>
    </row>
    <row r="20" spans="1:9" x14ac:dyDescent="0.25">
      <c r="A20" s="17" t="s">
        <v>12</v>
      </c>
      <c r="B20" s="69"/>
      <c r="C20" s="18"/>
      <c r="D20" s="19"/>
      <c r="E20" s="20"/>
      <c r="F20" s="21"/>
      <c r="G20" s="70"/>
      <c r="H20" s="69"/>
      <c r="I20" s="69"/>
    </row>
    <row r="21" spans="1:9" x14ac:dyDescent="0.25">
      <c r="A21" s="23" t="s">
        <v>73</v>
      </c>
      <c r="B21" s="69"/>
      <c r="C21" s="18"/>
      <c r="D21" s="24">
        <f>D18</f>
        <v>30725</v>
      </c>
      <c r="E21" s="20"/>
      <c r="F21" s="21"/>
      <c r="G21" s="70"/>
      <c r="H21" s="69"/>
      <c r="I21" s="69"/>
    </row>
    <row r="22" spans="1:9" x14ac:dyDescent="0.25">
      <c r="A22" s="30" t="s">
        <v>73</v>
      </c>
      <c r="B22" s="69"/>
      <c r="C22" s="18"/>
      <c r="D22" s="24">
        <f>SUM(D21:D21)</f>
        <v>30725</v>
      </c>
      <c r="E22" s="20"/>
      <c r="F22" s="21"/>
      <c r="G22" s="70"/>
      <c r="H22" s="69"/>
      <c r="I22" s="69"/>
    </row>
    <row r="23" spans="1:9" x14ac:dyDescent="0.25">
      <c r="A23" s="23" t="s">
        <v>75</v>
      </c>
      <c r="B23" s="69"/>
      <c r="C23" s="18"/>
      <c r="D23" s="86">
        <f>D21*F23</f>
        <v>2458</v>
      </c>
      <c r="E23" s="20"/>
      <c r="F23" s="68">
        <v>0.08</v>
      </c>
      <c r="G23" s="70"/>
      <c r="H23" s="69"/>
      <c r="I23" s="69"/>
    </row>
    <row r="24" spans="1:9" x14ac:dyDescent="0.25">
      <c r="A24" s="89" t="s">
        <v>83</v>
      </c>
      <c r="B24" s="69"/>
      <c r="C24" s="18"/>
      <c r="D24" s="19">
        <f>D18-D23</f>
        <v>28267</v>
      </c>
      <c r="E24" s="20"/>
      <c r="F24" s="20"/>
      <c r="G24" s="70"/>
      <c r="H24" s="69"/>
      <c r="I24" s="69"/>
    </row>
    <row r="25" spans="1:9" x14ac:dyDescent="0.25">
      <c r="A25" s="30"/>
      <c r="B25" s="87"/>
      <c r="C25" s="87"/>
      <c r="D25" s="88"/>
      <c r="E25" s="69"/>
      <c r="F25" s="32"/>
      <c r="G25" s="69"/>
      <c r="H25" s="69"/>
      <c r="I25" s="69"/>
    </row>
    <row r="26" spans="1:9" x14ac:dyDescent="0.25">
      <c r="A26" s="69"/>
      <c r="B26" s="69"/>
      <c r="C26" s="69"/>
      <c r="D26" s="59"/>
      <c r="E26" s="69"/>
      <c r="F26" s="69"/>
      <c r="G26" s="69"/>
      <c r="H26" s="69"/>
      <c r="I26" s="69"/>
    </row>
    <row r="27" spans="1:9" x14ac:dyDescent="0.25">
      <c r="A27" s="69"/>
      <c r="B27" s="69"/>
      <c r="C27" s="69"/>
      <c r="D27" s="59"/>
      <c r="E27" s="69"/>
      <c r="F27" s="69"/>
      <c r="G27" s="59"/>
      <c r="H27" s="69"/>
      <c r="I27" s="69"/>
    </row>
    <row r="28" spans="1:9" x14ac:dyDescent="0.25">
      <c r="A28" s="69"/>
      <c r="B28" s="69"/>
      <c r="C28" s="69"/>
      <c r="D28" s="69"/>
      <c r="E28" s="23"/>
      <c r="F28" s="23"/>
      <c r="G28" s="23"/>
      <c r="H28" s="69"/>
      <c r="I28" s="69"/>
    </row>
    <row r="29" spans="1:9" x14ac:dyDescent="0.25">
      <c r="A29" s="37"/>
      <c r="B29" s="32" t="s">
        <v>19</v>
      </c>
      <c r="C29" s="32"/>
      <c r="D29" s="23" t="s">
        <v>20</v>
      </c>
      <c r="E29" s="23"/>
      <c r="F29" s="23" t="s">
        <v>21</v>
      </c>
      <c r="G29" s="23"/>
      <c r="H29" s="69"/>
      <c r="I29" s="69"/>
    </row>
    <row r="30" spans="1:9" x14ac:dyDescent="0.25">
      <c r="A30" s="37"/>
      <c r="B30" s="23"/>
      <c r="C30" s="23"/>
      <c r="D30" s="23"/>
      <c r="E30" s="23"/>
      <c r="F30" s="23"/>
      <c r="G30" s="23"/>
      <c r="H30" s="69"/>
      <c r="I30" s="69"/>
    </row>
    <row r="31" spans="1:9" x14ac:dyDescent="0.25">
      <c r="A31" s="37"/>
      <c r="B31" s="23" t="s">
        <v>51</v>
      </c>
      <c r="C31" s="23"/>
      <c r="D31" s="23" t="s">
        <v>22</v>
      </c>
      <c r="E31" s="23"/>
      <c r="F31" s="23" t="s">
        <v>63</v>
      </c>
      <c r="G31" s="23"/>
      <c r="H31" s="69"/>
      <c r="I31" s="69"/>
    </row>
    <row r="32" spans="1:9" x14ac:dyDescent="0.25">
      <c r="A32" s="39" t="s">
        <v>23</v>
      </c>
      <c r="B32" s="23" t="s">
        <v>24</v>
      </c>
      <c r="C32" s="23"/>
      <c r="D32" s="23" t="s">
        <v>24</v>
      </c>
      <c r="E32" s="23"/>
      <c r="F32" s="23" t="s">
        <v>25</v>
      </c>
      <c r="G32" s="23"/>
      <c r="H32" s="69"/>
      <c r="I32" s="69"/>
    </row>
  </sheetData>
  <pageMargins left="0.7" right="0.7" top="0.75" bottom="0.75" header="0.3" footer="0.3"/>
  <pageSetup paperSize="9"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"/>
  <sheetViews>
    <sheetView workbookViewId="0">
      <selection activeCell="D26" sqref="D26"/>
    </sheetView>
  </sheetViews>
  <sheetFormatPr defaultRowHeight="15" x14ac:dyDescent="0.25"/>
  <cols>
    <col min="1" max="1" width="18" customWidth="1"/>
    <col min="4" max="4" width="12.85546875" customWidth="1"/>
  </cols>
  <sheetData>
    <row r="1" spans="1:9" ht="33.75" x14ac:dyDescent="0.25">
      <c r="A1" s="76"/>
      <c r="B1" s="2"/>
      <c r="C1" s="2"/>
      <c r="D1" s="3" t="s">
        <v>0</v>
      </c>
      <c r="E1" s="3"/>
      <c r="F1" s="2"/>
      <c r="G1" s="69"/>
      <c r="H1" s="69"/>
      <c r="I1" s="69"/>
    </row>
    <row r="2" spans="1:9" ht="18.75" x14ac:dyDescent="0.3">
      <c r="A2" s="4" t="s">
        <v>88</v>
      </c>
      <c r="B2" s="4"/>
      <c r="C2" s="4"/>
      <c r="D2" s="4"/>
      <c r="E2" s="4"/>
      <c r="F2" s="4"/>
      <c r="G2" s="4"/>
      <c r="H2" s="69"/>
      <c r="I2" s="69"/>
    </row>
    <row r="3" spans="1:9" ht="15.75" x14ac:dyDescent="0.25">
      <c r="A3" s="5"/>
      <c r="B3" s="5"/>
      <c r="C3" s="5"/>
      <c r="D3" s="5"/>
      <c r="E3" s="69"/>
      <c r="F3" s="5"/>
      <c r="G3" s="5"/>
      <c r="H3" s="69"/>
      <c r="I3" s="69"/>
    </row>
    <row r="4" spans="1:9" x14ac:dyDescent="0.25">
      <c r="A4" s="6" t="s">
        <v>3</v>
      </c>
      <c r="B4" s="6" t="s">
        <v>4</v>
      </c>
      <c r="C4" s="6" t="s">
        <v>5</v>
      </c>
      <c r="D4" s="6" t="s">
        <v>6</v>
      </c>
      <c r="E4" s="6" t="s">
        <v>7</v>
      </c>
      <c r="F4" s="7" t="s">
        <v>8</v>
      </c>
      <c r="G4" s="8" t="s">
        <v>9</v>
      </c>
      <c r="H4" s="83"/>
      <c r="I4" s="69"/>
    </row>
    <row r="5" spans="1:9" x14ac:dyDescent="0.25">
      <c r="A5" s="10" t="s">
        <v>86</v>
      </c>
      <c r="B5" s="11">
        <v>1</v>
      </c>
      <c r="C5" s="10"/>
      <c r="D5" s="12">
        <v>2500</v>
      </c>
      <c r="E5" s="12"/>
      <c r="F5" s="12">
        <f>C5+D5</f>
        <v>2500</v>
      </c>
      <c r="G5" s="12"/>
      <c r="H5" s="83">
        <f>F5-G5</f>
        <v>2500</v>
      </c>
      <c r="I5" s="69"/>
    </row>
    <row r="6" spans="1:9" x14ac:dyDescent="0.25">
      <c r="A6" s="10" t="s">
        <v>36</v>
      </c>
      <c r="B6" s="11">
        <v>2</v>
      </c>
      <c r="C6" s="10"/>
      <c r="D6" s="12">
        <v>2500</v>
      </c>
      <c r="E6" s="12"/>
      <c r="F6" s="12">
        <f>C6+D6</f>
        <v>2500</v>
      </c>
      <c r="G6" s="12">
        <v>2500</v>
      </c>
      <c r="H6" s="83">
        <f>F6-G6</f>
        <v>0</v>
      </c>
      <c r="I6" s="69"/>
    </row>
    <row r="7" spans="1:9" x14ac:dyDescent="0.25">
      <c r="A7" s="10" t="s">
        <v>52</v>
      </c>
      <c r="B7" s="11">
        <v>3</v>
      </c>
      <c r="C7" s="10"/>
      <c r="D7" s="12"/>
      <c r="E7" s="12"/>
      <c r="F7" s="12"/>
      <c r="G7" s="12"/>
      <c r="H7" s="83">
        <f>F7-G7</f>
        <v>0</v>
      </c>
      <c r="I7" s="69"/>
    </row>
    <row r="8" spans="1:9" x14ac:dyDescent="0.25">
      <c r="A8" s="10" t="s">
        <v>85</v>
      </c>
      <c r="B8" s="11">
        <v>4</v>
      </c>
      <c r="C8" s="10"/>
      <c r="D8" s="12">
        <v>2500</v>
      </c>
      <c r="E8" s="12"/>
      <c r="F8" s="12"/>
      <c r="G8" s="12"/>
      <c r="H8" s="83">
        <f>F8-G8</f>
        <v>0</v>
      </c>
      <c r="I8" s="69"/>
    </row>
    <row r="9" spans="1:9" x14ac:dyDescent="0.25">
      <c r="A9" s="10" t="s">
        <v>33</v>
      </c>
      <c r="B9" s="11">
        <v>5</v>
      </c>
      <c r="C9" s="10"/>
      <c r="D9" s="12">
        <v>2500</v>
      </c>
      <c r="E9" s="12"/>
      <c r="F9" s="12">
        <f>C9+D9</f>
        <v>2500</v>
      </c>
      <c r="G9" s="12">
        <v>2700</v>
      </c>
      <c r="H9" s="83">
        <v>0</v>
      </c>
      <c r="I9" s="69"/>
    </row>
    <row r="10" spans="1:9" x14ac:dyDescent="0.25">
      <c r="A10" s="10" t="s">
        <v>34</v>
      </c>
      <c r="B10" s="11">
        <v>6</v>
      </c>
      <c r="C10" s="10"/>
      <c r="D10" s="12">
        <v>5500</v>
      </c>
      <c r="E10" s="12"/>
      <c r="F10" s="12">
        <f>C10+D10</f>
        <v>5500</v>
      </c>
      <c r="G10" s="12">
        <v>5500</v>
      </c>
      <c r="H10" s="83">
        <f t="shared" ref="H10:H18" si="0">F10-G10</f>
        <v>0</v>
      </c>
      <c r="I10" s="69"/>
    </row>
    <row r="11" spans="1:9" x14ac:dyDescent="0.25">
      <c r="A11" s="10" t="s">
        <v>28</v>
      </c>
      <c r="B11" s="11">
        <v>7</v>
      </c>
      <c r="C11" s="10"/>
      <c r="D11" s="12">
        <v>5500</v>
      </c>
      <c r="E11" s="12"/>
      <c r="F11" s="12">
        <v>5500</v>
      </c>
      <c r="G11" s="12"/>
      <c r="H11" s="83">
        <f t="shared" si="0"/>
        <v>5500</v>
      </c>
      <c r="I11" s="69"/>
    </row>
    <row r="12" spans="1:9" x14ac:dyDescent="0.25">
      <c r="A12" s="10" t="s">
        <v>35</v>
      </c>
      <c r="B12" s="11">
        <v>8</v>
      </c>
      <c r="C12" s="10"/>
      <c r="D12" s="80">
        <v>2500</v>
      </c>
      <c r="E12" s="12"/>
      <c r="F12" s="12">
        <f>C12+D12</f>
        <v>2500</v>
      </c>
      <c r="G12" s="12">
        <v>2500</v>
      </c>
      <c r="H12" s="83">
        <f t="shared" si="0"/>
        <v>0</v>
      </c>
      <c r="I12" s="69"/>
    </row>
    <row r="13" spans="1:9" x14ac:dyDescent="0.25">
      <c r="A13" s="10" t="s">
        <v>52</v>
      </c>
      <c r="B13" s="77">
        <v>9</v>
      </c>
      <c r="C13" s="69"/>
      <c r="D13" s="81">
        <v>0</v>
      </c>
      <c r="E13" s="79"/>
      <c r="F13" s="83"/>
      <c r="G13" s="83"/>
      <c r="H13" s="83">
        <f t="shared" si="0"/>
        <v>0</v>
      </c>
      <c r="I13" s="69"/>
    </row>
    <row r="14" spans="1:9" x14ac:dyDescent="0.25">
      <c r="A14" s="10" t="s">
        <v>30</v>
      </c>
      <c r="B14" s="11">
        <v>10</v>
      </c>
      <c r="C14" s="10"/>
      <c r="D14" s="80">
        <v>2500</v>
      </c>
      <c r="E14" s="12"/>
      <c r="F14" s="12">
        <v>2500</v>
      </c>
      <c r="G14" s="12">
        <v>2500</v>
      </c>
      <c r="H14" s="83">
        <f t="shared" si="0"/>
        <v>0</v>
      </c>
      <c r="I14" s="69"/>
    </row>
    <row r="15" spans="1:9" x14ac:dyDescent="0.25">
      <c r="A15" s="49" t="s">
        <v>29</v>
      </c>
      <c r="B15" s="11">
        <v>11</v>
      </c>
      <c r="C15" s="10"/>
      <c r="D15" s="80">
        <v>3000</v>
      </c>
      <c r="E15" s="12"/>
      <c r="F15" s="12">
        <v>4500</v>
      </c>
      <c r="G15" s="12"/>
      <c r="H15" s="83">
        <f t="shared" si="0"/>
        <v>4500</v>
      </c>
      <c r="I15" s="69"/>
    </row>
    <row r="16" spans="1:9" x14ac:dyDescent="0.25">
      <c r="A16" s="10" t="s">
        <v>38</v>
      </c>
      <c r="B16" s="11">
        <v>14</v>
      </c>
      <c r="C16" s="10"/>
      <c r="D16" s="80">
        <v>2700</v>
      </c>
      <c r="E16" s="12"/>
      <c r="F16" s="12">
        <v>2700</v>
      </c>
      <c r="G16" s="13">
        <v>2500</v>
      </c>
      <c r="H16" s="83">
        <f t="shared" si="0"/>
        <v>200</v>
      </c>
      <c r="I16" s="69"/>
    </row>
    <row r="17" spans="1:9" x14ac:dyDescent="0.25">
      <c r="A17" s="83"/>
      <c r="B17" s="83"/>
      <c r="C17" s="83"/>
      <c r="D17" s="83"/>
      <c r="E17" s="83"/>
      <c r="F17" s="83"/>
      <c r="G17" s="83"/>
      <c r="H17" s="83">
        <f t="shared" si="0"/>
        <v>0</v>
      </c>
      <c r="I17" s="69"/>
    </row>
    <row r="18" spans="1:9" x14ac:dyDescent="0.25">
      <c r="A18" s="14" t="s">
        <v>39</v>
      </c>
      <c r="B18" s="14"/>
      <c r="C18" s="10">
        <v>0</v>
      </c>
      <c r="D18" s="82">
        <f>SUM(D5:D16)</f>
        <v>31700</v>
      </c>
      <c r="E18" s="14"/>
      <c r="F18" s="14">
        <f>SUM(F5:F16)</f>
        <v>30700</v>
      </c>
      <c r="G18" s="10">
        <f>SUM(G5:G16)</f>
        <v>18200</v>
      </c>
      <c r="H18" s="83">
        <f t="shared" si="0"/>
        <v>12500</v>
      </c>
      <c r="I18" s="69"/>
    </row>
    <row r="19" spans="1:9" x14ac:dyDescent="0.25">
      <c r="A19" s="15"/>
      <c r="B19" s="15"/>
      <c r="C19" s="15"/>
      <c r="D19" s="15"/>
      <c r="E19" s="15"/>
      <c r="F19" s="15"/>
      <c r="G19" s="16"/>
      <c r="H19" s="69"/>
      <c r="I19" s="69"/>
    </row>
    <row r="20" spans="1:9" x14ac:dyDescent="0.25">
      <c r="A20" s="17" t="s">
        <v>12</v>
      </c>
      <c r="B20" s="69"/>
      <c r="C20" s="18"/>
      <c r="D20" s="19"/>
      <c r="E20" s="20"/>
      <c r="F20" s="21"/>
      <c r="G20" s="70"/>
      <c r="H20" s="69"/>
      <c r="I20" s="69"/>
    </row>
    <row r="21" spans="1:9" x14ac:dyDescent="0.25">
      <c r="A21" s="23" t="s">
        <v>73</v>
      </c>
      <c r="B21" s="69"/>
      <c r="C21" s="18"/>
      <c r="D21" s="24">
        <f>D18</f>
        <v>31700</v>
      </c>
      <c r="E21" s="20"/>
      <c r="F21" s="21"/>
      <c r="G21" s="70"/>
      <c r="H21" s="69"/>
      <c r="I21" s="69"/>
    </row>
    <row r="22" spans="1:9" x14ac:dyDescent="0.25">
      <c r="A22" s="23" t="s">
        <v>80</v>
      </c>
      <c r="B22" s="69"/>
      <c r="C22" s="18"/>
      <c r="D22" s="24">
        <v>5000</v>
      </c>
      <c r="E22" s="20"/>
      <c r="F22" s="21"/>
      <c r="G22" s="70"/>
      <c r="H22" s="69"/>
      <c r="I22" s="69"/>
    </row>
    <row r="23" spans="1:9" x14ac:dyDescent="0.25">
      <c r="A23" s="30" t="s">
        <v>73</v>
      </c>
      <c r="B23" s="69"/>
      <c r="C23" s="18"/>
      <c r="D23" s="24">
        <f>SUM(D21:D22)</f>
        <v>36700</v>
      </c>
      <c r="E23" s="20"/>
      <c r="F23" s="21"/>
      <c r="G23" s="70"/>
      <c r="H23" s="69"/>
      <c r="I23" s="69"/>
    </row>
    <row r="24" spans="1:9" x14ac:dyDescent="0.25">
      <c r="A24" s="23" t="s">
        <v>75</v>
      </c>
      <c r="B24" s="69"/>
      <c r="C24" s="18"/>
      <c r="D24" s="86">
        <f>D21*F24</f>
        <v>2536</v>
      </c>
      <c r="E24" s="20"/>
      <c r="F24" s="68">
        <v>0.08</v>
      </c>
      <c r="G24" s="70"/>
      <c r="H24" s="69"/>
      <c r="I24" s="69"/>
    </row>
    <row r="25" spans="1:9" x14ac:dyDescent="0.25">
      <c r="A25" s="89" t="s">
        <v>78</v>
      </c>
      <c r="B25" s="69"/>
      <c r="C25" s="18"/>
      <c r="D25" s="19">
        <v>24000</v>
      </c>
      <c r="E25" s="20"/>
      <c r="F25" s="20"/>
      <c r="G25" s="70"/>
      <c r="H25" s="69"/>
      <c r="I25" s="69"/>
    </row>
    <row r="26" spans="1:9" x14ac:dyDescent="0.25">
      <c r="A26" s="30" t="s">
        <v>87</v>
      </c>
      <c r="B26" s="87"/>
      <c r="C26" s="87"/>
      <c r="D26" s="88">
        <v>2500</v>
      </c>
      <c r="H26" s="69"/>
      <c r="I26" s="69"/>
    </row>
    <row r="27" spans="1:9" x14ac:dyDescent="0.25">
      <c r="A27" s="69" t="s">
        <v>89</v>
      </c>
      <c r="B27" s="69"/>
      <c r="C27" s="69"/>
      <c r="D27" s="59">
        <f>SUM(D24:D26)</f>
        <v>29036</v>
      </c>
      <c r="E27" s="69"/>
      <c r="F27" s="32"/>
      <c r="G27" s="69"/>
      <c r="H27" s="69"/>
      <c r="I27" s="69"/>
    </row>
    <row r="28" spans="1:9" x14ac:dyDescent="0.25">
      <c r="A28" s="69"/>
      <c r="B28" s="69"/>
      <c r="C28" s="69"/>
      <c r="D28" s="59">
        <f>D23-D27</f>
        <v>7664</v>
      </c>
      <c r="E28" s="69"/>
      <c r="F28" s="59"/>
      <c r="G28" s="69"/>
      <c r="H28" s="69"/>
      <c r="I28" s="69"/>
    </row>
    <row r="29" spans="1:9" x14ac:dyDescent="0.25">
      <c r="A29" s="69"/>
      <c r="B29" s="69"/>
      <c r="C29" s="69"/>
      <c r="D29" s="69"/>
      <c r="E29" s="23"/>
      <c r="F29" s="23"/>
      <c r="G29" s="23"/>
      <c r="H29" s="69"/>
      <c r="I29" s="69"/>
    </row>
    <row r="30" spans="1:9" x14ac:dyDescent="0.25">
      <c r="A30" s="37"/>
      <c r="B30" s="32" t="s">
        <v>19</v>
      </c>
      <c r="C30" s="32"/>
      <c r="D30" s="23" t="s">
        <v>20</v>
      </c>
      <c r="E30" s="23"/>
      <c r="F30" s="23" t="s">
        <v>21</v>
      </c>
      <c r="G30" s="23"/>
      <c r="H30" s="69"/>
      <c r="I30" s="69"/>
    </row>
    <row r="31" spans="1:9" x14ac:dyDescent="0.25">
      <c r="A31" s="37"/>
      <c r="B31" s="23"/>
      <c r="C31" s="23"/>
      <c r="D31" s="23"/>
      <c r="E31" s="23"/>
      <c r="F31" s="23"/>
      <c r="G31" s="23"/>
      <c r="H31" s="69"/>
      <c r="I31" s="69"/>
    </row>
    <row r="32" spans="1:9" x14ac:dyDescent="0.25">
      <c r="A32" s="37"/>
      <c r="B32" s="23" t="s">
        <v>51</v>
      </c>
      <c r="C32" s="23"/>
      <c r="D32" s="23" t="s">
        <v>22</v>
      </c>
      <c r="E32" s="23"/>
      <c r="F32" s="23" t="s">
        <v>63</v>
      </c>
      <c r="G32" s="23"/>
      <c r="H32" s="69"/>
      <c r="I32" s="69"/>
    </row>
    <row r="33" spans="1:9" x14ac:dyDescent="0.25">
      <c r="A33" s="39" t="s">
        <v>23</v>
      </c>
      <c r="B33" s="23" t="s">
        <v>24</v>
      </c>
      <c r="C33" s="23"/>
      <c r="D33" s="23" t="s">
        <v>24</v>
      </c>
      <c r="E33" s="23"/>
      <c r="F33" s="23" t="s">
        <v>25</v>
      </c>
      <c r="G33" s="23"/>
      <c r="H33" s="69"/>
      <c r="I33" s="69"/>
    </row>
    <row r="34" spans="1:9" x14ac:dyDescent="0.25">
      <c r="A34" s="69"/>
      <c r="B34" s="69"/>
      <c r="C34" s="69"/>
      <c r="D34" s="69"/>
      <c r="E34" s="69"/>
      <c r="F34" s="69"/>
      <c r="G34" s="69"/>
      <c r="H34" s="69"/>
      <c r="I34" s="69"/>
    </row>
    <row r="35" spans="1:9" x14ac:dyDescent="0.25">
      <c r="A35" s="69"/>
      <c r="B35" s="69"/>
      <c r="C35" s="69"/>
      <c r="D35" s="69"/>
      <c r="E35" s="69"/>
      <c r="F35" s="69"/>
      <c r="G35" s="69"/>
      <c r="H35" s="69"/>
      <c r="I35" s="69"/>
    </row>
    <row r="36" spans="1:9" x14ac:dyDescent="0.25">
      <c r="A36" s="69"/>
      <c r="B36" s="69"/>
      <c r="C36" s="69"/>
      <c r="D36" s="69"/>
      <c r="E36" s="69"/>
      <c r="F36" s="69"/>
      <c r="G36" s="69"/>
      <c r="H36" s="69"/>
      <c r="I36" s="69"/>
    </row>
    <row r="37" spans="1:9" x14ac:dyDescent="0.25">
      <c r="A37" s="69"/>
      <c r="B37" s="69"/>
      <c r="C37" s="69"/>
      <c r="D37" s="69"/>
      <c r="E37" s="69"/>
      <c r="F37" s="69"/>
      <c r="G37" s="69"/>
      <c r="H37" s="69"/>
      <c r="I37" s="69"/>
    </row>
    <row r="38" spans="1:9" x14ac:dyDescent="0.25">
      <c r="A38" s="69"/>
      <c r="B38" s="69"/>
      <c r="C38" s="69"/>
      <c r="D38" s="69"/>
      <c r="E38" s="69"/>
      <c r="F38" s="69"/>
      <c r="G38" s="69"/>
      <c r="H38" s="69"/>
      <c r="I38" s="69"/>
    </row>
    <row r="39" spans="1:9" x14ac:dyDescent="0.25">
      <c r="A39" s="69"/>
      <c r="B39" s="69"/>
      <c r="C39" s="69"/>
      <c r="D39" s="69"/>
      <c r="E39" s="69"/>
      <c r="F39" s="69"/>
      <c r="G39" s="69"/>
      <c r="H39" s="69"/>
      <c r="I39" s="69"/>
    </row>
    <row r="40" spans="1:9" x14ac:dyDescent="0.25">
      <c r="A40" s="69"/>
      <c r="B40" s="69"/>
      <c r="C40" s="69"/>
      <c r="D40" s="69"/>
      <c r="E40" s="69"/>
      <c r="F40" s="69"/>
      <c r="G40" s="69"/>
      <c r="H40" s="69"/>
      <c r="I40" s="69"/>
    </row>
  </sheetData>
  <pageMargins left="0.7" right="0.7" top="0.75" bottom="0.75" header="0.3" footer="0.3"/>
  <pageSetup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workbookViewId="0">
      <selection activeCell="D28" sqref="D28"/>
    </sheetView>
  </sheetViews>
  <sheetFormatPr defaultRowHeight="15" x14ac:dyDescent="0.25"/>
  <cols>
    <col min="1" max="1" width="14.140625" customWidth="1"/>
    <col min="4" max="4" width="11.85546875" customWidth="1"/>
  </cols>
  <sheetData>
    <row r="1" spans="1:9" ht="18.75" x14ac:dyDescent="0.3">
      <c r="A1" s="4" t="s">
        <v>88</v>
      </c>
      <c r="B1" s="4"/>
      <c r="C1" s="4"/>
      <c r="D1" s="4"/>
      <c r="E1" s="4"/>
      <c r="F1" s="4"/>
      <c r="G1" s="4"/>
      <c r="H1" s="69"/>
      <c r="I1" s="69"/>
    </row>
    <row r="2" spans="1:9" ht="15.75" x14ac:dyDescent="0.25">
      <c r="A2" s="5"/>
      <c r="B2" s="5"/>
      <c r="C2" s="5"/>
      <c r="D2" s="5"/>
      <c r="E2" s="69"/>
      <c r="F2" s="5"/>
      <c r="G2" s="5"/>
      <c r="H2" s="69"/>
      <c r="I2" s="69"/>
    </row>
    <row r="3" spans="1:9" x14ac:dyDescent="0.25">
      <c r="A3" s="6" t="s">
        <v>3</v>
      </c>
      <c r="B3" s="6" t="s">
        <v>4</v>
      </c>
      <c r="C3" s="6" t="s">
        <v>5</v>
      </c>
      <c r="D3" s="6" t="s">
        <v>6</v>
      </c>
      <c r="E3" s="6" t="s">
        <v>7</v>
      </c>
      <c r="F3" s="7" t="s">
        <v>8</v>
      </c>
      <c r="G3" s="8" t="s">
        <v>9</v>
      </c>
      <c r="H3" s="83"/>
      <c r="I3" s="69"/>
    </row>
    <row r="4" spans="1:9" x14ac:dyDescent="0.25">
      <c r="A4" s="10" t="s">
        <v>82</v>
      </c>
      <c r="B4" s="11">
        <v>1</v>
      </c>
      <c r="C4" s="10"/>
      <c r="D4" s="12">
        <v>750</v>
      </c>
      <c r="E4" s="12"/>
      <c r="F4" s="12">
        <f>C4+D4</f>
        <v>750</v>
      </c>
      <c r="G4" s="12"/>
      <c r="H4" s="83">
        <f>F4-G4</f>
        <v>750</v>
      </c>
      <c r="I4" s="69"/>
    </row>
    <row r="5" spans="1:9" x14ac:dyDescent="0.25">
      <c r="A5" s="10" t="s">
        <v>36</v>
      </c>
      <c r="B5" s="11">
        <v>2</v>
      </c>
      <c r="C5" s="10"/>
      <c r="D5" s="12">
        <v>2500</v>
      </c>
      <c r="E5" s="12"/>
      <c r="F5" s="12">
        <f>C5+D5</f>
        <v>2500</v>
      </c>
      <c r="G5" s="12">
        <v>2500</v>
      </c>
      <c r="H5" s="83">
        <f>F5-G5</f>
        <v>0</v>
      </c>
      <c r="I5" s="69"/>
    </row>
    <row r="6" spans="1:9" x14ac:dyDescent="0.25">
      <c r="A6" s="10" t="s">
        <v>52</v>
      </c>
      <c r="B6" s="11">
        <v>3</v>
      </c>
      <c r="C6" s="10"/>
      <c r="D6" s="12">
        <v>0</v>
      </c>
      <c r="E6" s="12"/>
      <c r="F6" s="12"/>
      <c r="G6" s="12"/>
      <c r="H6" s="83">
        <f>F6-G6</f>
        <v>0</v>
      </c>
      <c r="I6" s="69"/>
    </row>
    <row r="7" spans="1:9" x14ac:dyDescent="0.25">
      <c r="A7" s="10" t="s">
        <v>85</v>
      </c>
      <c r="B7" s="11">
        <v>4</v>
      </c>
      <c r="C7" s="10"/>
      <c r="D7" s="12">
        <v>2500</v>
      </c>
      <c r="E7" s="12"/>
      <c r="F7" s="12"/>
      <c r="G7" s="12"/>
      <c r="H7" s="83">
        <f>F7-G7</f>
        <v>0</v>
      </c>
      <c r="I7" s="69"/>
    </row>
    <row r="8" spans="1:9" x14ac:dyDescent="0.25">
      <c r="A8" s="10" t="s">
        <v>33</v>
      </c>
      <c r="B8" s="11">
        <v>5</v>
      </c>
      <c r="C8" s="10"/>
      <c r="D8" s="12">
        <v>2500</v>
      </c>
      <c r="E8" s="12"/>
      <c r="F8" s="12">
        <f>C8+D8</f>
        <v>2500</v>
      </c>
      <c r="G8" s="12">
        <v>2700</v>
      </c>
      <c r="H8" s="83">
        <v>0</v>
      </c>
      <c r="I8" s="69"/>
    </row>
    <row r="9" spans="1:9" s="69" customFormat="1" x14ac:dyDescent="0.25">
      <c r="A9" s="10" t="s">
        <v>90</v>
      </c>
      <c r="B9" s="11"/>
      <c r="C9" s="10"/>
      <c r="D9" s="12">
        <v>0</v>
      </c>
      <c r="E9" s="12"/>
      <c r="F9" s="12"/>
      <c r="G9" s="12"/>
      <c r="H9" s="83"/>
    </row>
    <row r="10" spans="1:9" x14ac:dyDescent="0.25">
      <c r="A10" s="10" t="s">
        <v>34</v>
      </c>
      <c r="B10" s="11">
        <v>6</v>
      </c>
      <c r="C10" s="10"/>
      <c r="D10" s="12">
        <v>2500</v>
      </c>
      <c r="E10" s="12"/>
      <c r="F10" s="12">
        <f>C10+D10</f>
        <v>2500</v>
      </c>
      <c r="G10" s="12">
        <v>5500</v>
      </c>
      <c r="H10" s="83">
        <f t="shared" ref="H10:H18" si="0">F10-G10</f>
        <v>-3000</v>
      </c>
      <c r="I10" s="69"/>
    </row>
    <row r="11" spans="1:9" x14ac:dyDescent="0.25">
      <c r="A11" s="10" t="s">
        <v>28</v>
      </c>
      <c r="B11" s="11">
        <v>7</v>
      </c>
      <c r="C11" s="10"/>
      <c r="D11" s="12">
        <v>5500</v>
      </c>
      <c r="E11" s="12"/>
      <c r="F11" s="12">
        <v>5500</v>
      </c>
      <c r="G11" s="12"/>
      <c r="H11" s="83">
        <f t="shared" si="0"/>
        <v>5500</v>
      </c>
      <c r="I11" s="69"/>
    </row>
    <row r="12" spans="1:9" x14ac:dyDescent="0.25">
      <c r="A12" s="10" t="s">
        <v>35</v>
      </c>
      <c r="B12" s="11">
        <v>8</v>
      </c>
      <c r="C12" s="10"/>
      <c r="D12" s="80">
        <v>2500</v>
      </c>
      <c r="E12" s="12"/>
      <c r="F12" s="12">
        <f>C12+D12</f>
        <v>2500</v>
      </c>
      <c r="G12" s="12">
        <v>2500</v>
      </c>
      <c r="H12" s="83">
        <f t="shared" si="0"/>
        <v>0</v>
      </c>
      <c r="I12" s="69"/>
    </row>
    <row r="13" spans="1:9" x14ac:dyDescent="0.25">
      <c r="A13" s="10" t="s">
        <v>52</v>
      </c>
      <c r="B13" s="77">
        <v>9</v>
      </c>
      <c r="C13" s="69"/>
      <c r="D13" s="81">
        <v>0</v>
      </c>
      <c r="E13" s="79"/>
      <c r="F13" s="83"/>
      <c r="G13" s="83"/>
      <c r="H13" s="83">
        <f t="shared" si="0"/>
        <v>0</v>
      </c>
      <c r="I13" s="69"/>
    </row>
    <row r="14" spans="1:9" x14ac:dyDescent="0.25">
      <c r="A14" s="10" t="s">
        <v>30</v>
      </c>
      <c r="B14" s="11">
        <v>10</v>
      </c>
      <c r="C14" s="10"/>
      <c r="D14" s="80">
        <v>2500</v>
      </c>
      <c r="E14" s="12"/>
      <c r="F14" s="12">
        <v>2500</v>
      </c>
      <c r="G14" s="12">
        <v>2500</v>
      </c>
      <c r="H14" s="83">
        <f t="shared" si="0"/>
        <v>0</v>
      </c>
      <c r="I14" s="69"/>
    </row>
    <row r="15" spans="1:9" x14ac:dyDescent="0.25">
      <c r="A15" s="49" t="s">
        <v>29</v>
      </c>
      <c r="B15" s="11">
        <v>11</v>
      </c>
      <c r="C15" s="10"/>
      <c r="D15" s="80">
        <v>4500</v>
      </c>
      <c r="E15" s="12"/>
      <c r="F15" s="12">
        <v>4500</v>
      </c>
      <c r="G15" s="12"/>
      <c r="H15" s="83">
        <f t="shared" si="0"/>
        <v>4500</v>
      </c>
      <c r="I15" s="69"/>
    </row>
    <row r="16" spans="1:9" x14ac:dyDescent="0.25">
      <c r="A16" s="10" t="s">
        <v>38</v>
      </c>
      <c r="B16" s="11">
        <v>14</v>
      </c>
      <c r="C16" s="10"/>
      <c r="D16" s="80">
        <v>2500</v>
      </c>
      <c r="E16" s="12"/>
      <c r="F16" s="12">
        <v>2700</v>
      </c>
      <c r="G16" s="13">
        <v>2500</v>
      </c>
      <c r="H16" s="83">
        <f t="shared" si="0"/>
        <v>200</v>
      </c>
      <c r="I16" s="69"/>
    </row>
    <row r="17" spans="1:9" x14ac:dyDescent="0.25">
      <c r="A17" s="83"/>
      <c r="B17" s="83"/>
      <c r="C17" s="83"/>
      <c r="D17" s="83"/>
      <c r="E17" s="83"/>
      <c r="F17" s="83"/>
      <c r="G17" s="83"/>
      <c r="H17" s="83">
        <f t="shared" si="0"/>
        <v>0</v>
      </c>
      <c r="I17" s="69"/>
    </row>
    <row r="18" spans="1:9" x14ac:dyDescent="0.25">
      <c r="A18" s="14" t="s">
        <v>39</v>
      </c>
      <c r="B18" s="14"/>
      <c r="C18" s="10">
        <v>0</v>
      </c>
      <c r="D18" s="82">
        <f>SUM(D4:D16)</f>
        <v>28250</v>
      </c>
      <c r="E18" s="14"/>
      <c r="F18" s="14">
        <f>SUM(F4:F16)</f>
        <v>25950</v>
      </c>
      <c r="G18" s="10">
        <f>SUM(G4:G16)</f>
        <v>18200</v>
      </c>
      <c r="H18" s="83">
        <f t="shared" si="0"/>
        <v>7750</v>
      </c>
      <c r="I18" s="69"/>
    </row>
    <row r="19" spans="1:9" x14ac:dyDescent="0.25">
      <c r="A19" s="15"/>
      <c r="B19" s="15"/>
      <c r="C19" s="15"/>
      <c r="D19" s="15"/>
      <c r="E19" s="15"/>
      <c r="F19" s="15"/>
      <c r="G19" s="16"/>
      <c r="H19" s="69"/>
      <c r="I19" s="69"/>
    </row>
    <row r="20" spans="1:9" x14ac:dyDescent="0.25">
      <c r="A20" s="17" t="s">
        <v>12</v>
      </c>
      <c r="B20" s="69"/>
      <c r="C20" s="18"/>
      <c r="D20" s="19"/>
      <c r="E20" s="20"/>
      <c r="F20" s="21"/>
      <c r="G20" s="70"/>
      <c r="H20" s="69"/>
      <c r="I20" s="69"/>
    </row>
    <row r="21" spans="1:9" x14ac:dyDescent="0.25">
      <c r="A21" s="23" t="s">
        <v>73</v>
      </c>
      <c r="B21" s="69"/>
      <c r="C21" s="18"/>
      <c r="D21" s="24">
        <f>D18</f>
        <v>28250</v>
      </c>
      <c r="E21" s="20"/>
      <c r="F21" s="21"/>
      <c r="G21" s="70"/>
      <c r="H21" s="69"/>
      <c r="I21" s="69"/>
    </row>
    <row r="22" spans="1:9" x14ac:dyDescent="0.25">
      <c r="A22" s="23" t="s">
        <v>80</v>
      </c>
      <c r="B22" s="69"/>
      <c r="C22" s="18"/>
      <c r="D22" s="24">
        <v>7664</v>
      </c>
      <c r="E22" s="20"/>
      <c r="F22" s="21"/>
      <c r="G22" s="70"/>
      <c r="H22" s="69"/>
      <c r="I22" s="69"/>
    </row>
    <row r="23" spans="1:9" x14ac:dyDescent="0.25">
      <c r="A23" s="30" t="s">
        <v>73</v>
      </c>
      <c r="B23" s="69"/>
      <c r="C23" s="18"/>
      <c r="D23" s="24">
        <f>SUM(D21:D22)</f>
        <v>35914</v>
      </c>
      <c r="E23" s="20"/>
      <c r="F23" s="21"/>
      <c r="G23" s="70"/>
      <c r="H23" s="69"/>
      <c r="I23" s="69"/>
    </row>
    <row r="24" spans="1:9" x14ac:dyDescent="0.25">
      <c r="A24" s="23" t="s">
        <v>75</v>
      </c>
      <c r="B24" s="69"/>
      <c r="C24" s="18"/>
      <c r="D24" s="86">
        <f>D21*F24</f>
        <v>2260</v>
      </c>
      <c r="E24" s="20"/>
      <c r="F24" s="68">
        <v>0.08</v>
      </c>
      <c r="G24" s="70"/>
      <c r="H24" s="69"/>
      <c r="I24" s="69"/>
    </row>
    <row r="25" spans="1:9" x14ac:dyDescent="0.25">
      <c r="A25" s="89" t="s">
        <v>78</v>
      </c>
      <c r="B25" s="69"/>
      <c r="C25" s="18"/>
      <c r="D25" s="19">
        <f>D23-D24</f>
        <v>33654</v>
      </c>
      <c r="E25" s="20"/>
      <c r="F25" s="20"/>
      <c r="G25" s="70"/>
      <c r="H25" s="69"/>
      <c r="I25" s="69"/>
    </row>
    <row r="26" spans="1:9" x14ac:dyDescent="0.25">
      <c r="A26" s="30" t="s">
        <v>93</v>
      </c>
      <c r="B26" s="87"/>
      <c r="C26" s="87"/>
      <c r="D26" s="88">
        <v>25000</v>
      </c>
      <c r="E26" s="69"/>
      <c r="F26" s="69"/>
      <c r="G26" s="69"/>
      <c r="H26" s="69"/>
      <c r="I26" s="69"/>
    </row>
    <row r="27" spans="1:9" x14ac:dyDescent="0.25">
      <c r="A27" s="69" t="s">
        <v>89</v>
      </c>
      <c r="B27" s="69"/>
      <c r="C27" s="69"/>
      <c r="D27" s="59">
        <f>D25-D26</f>
        <v>8654</v>
      </c>
      <c r="E27" s="69"/>
      <c r="F27" s="32"/>
      <c r="G27" s="69"/>
      <c r="H27" s="69"/>
      <c r="I27" s="69"/>
    </row>
    <row r="28" spans="1:9" x14ac:dyDescent="0.25">
      <c r="A28" s="69"/>
      <c r="B28" s="69"/>
      <c r="C28" s="69"/>
      <c r="D28" s="59"/>
      <c r="E28" s="69"/>
      <c r="F28" s="59"/>
      <c r="G28" s="69"/>
      <c r="H28" s="69"/>
      <c r="I28" s="69"/>
    </row>
    <row r="29" spans="1:9" x14ac:dyDescent="0.25">
      <c r="A29" s="69"/>
      <c r="B29" s="69"/>
      <c r="C29" s="69"/>
      <c r="D29" s="69"/>
      <c r="E29" s="23"/>
      <c r="F29" s="23"/>
      <c r="G29" s="23"/>
      <c r="H29" s="69"/>
      <c r="I29" s="69"/>
    </row>
    <row r="30" spans="1:9" x14ac:dyDescent="0.25">
      <c r="A30" s="37"/>
      <c r="B30" s="32" t="s">
        <v>19</v>
      </c>
      <c r="C30" s="32"/>
      <c r="D30" s="23" t="s">
        <v>20</v>
      </c>
      <c r="E30" s="23"/>
      <c r="F30" s="23" t="s">
        <v>21</v>
      </c>
      <c r="G30" s="23"/>
      <c r="H30" s="69"/>
      <c r="I30" s="69"/>
    </row>
    <row r="31" spans="1:9" x14ac:dyDescent="0.25">
      <c r="A31" s="37"/>
      <c r="B31" s="23"/>
      <c r="C31" s="23"/>
      <c r="D31" s="23"/>
      <c r="E31" s="23"/>
      <c r="F31" s="23"/>
      <c r="G31" s="23"/>
      <c r="H31" s="69"/>
      <c r="I31" s="69"/>
    </row>
    <row r="32" spans="1:9" x14ac:dyDescent="0.25">
      <c r="A32" s="37"/>
      <c r="B32" s="23" t="s">
        <v>51</v>
      </c>
      <c r="C32" s="23"/>
      <c r="D32" s="23" t="s">
        <v>22</v>
      </c>
      <c r="E32" s="23"/>
      <c r="F32" s="23" t="s">
        <v>63</v>
      </c>
      <c r="G32" s="23"/>
      <c r="H32" s="69"/>
      <c r="I32" s="69"/>
    </row>
    <row r="33" spans="1:9" x14ac:dyDescent="0.25">
      <c r="A33" s="39" t="s">
        <v>23</v>
      </c>
      <c r="B33" s="23" t="s">
        <v>24</v>
      </c>
      <c r="C33" s="23"/>
      <c r="D33" s="23" t="s">
        <v>24</v>
      </c>
      <c r="E33" s="23"/>
      <c r="F33" s="23" t="s">
        <v>25</v>
      </c>
      <c r="G33" s="23"/>
      <c r="H33" s="69"/>
      <c r="I33" s="69"/>
    </row>
    <row r="34" spans="1:9" x14ac:dyDescent="0.25">
      <c r="A34" s="69"/>
      <c r="B34" s="69"/>
      <c r="C34" s="69"/>
      <c r="D34" s="69"/>
      <c r="E34" s="69"/>
      <c r="F34" s="69"/>
      <c r="G34" s="69"/>
      <c r="H34" s="69"/>
      <c r="I34" s="6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7"/>
  <sheetViews>
    <sheetView workbookViewId="0">
      <selection activeCell="I27" sqref="I27"/>
    </sheetView>
  </sheetViews>
  <sheetFormatPr defaultRowHeight="15" x14ac:dyDescent="0.25"/>
  <cols>
    <col min="1" max="1" width="18.85546875" customWidth="1"/>
    <col min="2" max="3" width="7.28515625" customWidth="1"/>
    <col min="4" max="4" width="10.5703125" customWidth="1"/>
    <col min="11" max="11" width="16.140625" customWidth="1"/>
  </cols>
  <sheetData>
    <row r="1" spans="1:12" ht="33.75" x14ac:dyDescent="0.25">
      <c r="A1" s="1"/>
      <c r="B1" s="2"/>
      <c r="C1" s="2"/>
      <c r="D1" s="3" t="s">
        <v>0</v>
      </c>
      <c r="E1" s="3"/>
      <c r="F1" s="2"/>
      <c r="G1" s="53"/>
      <c r="H1" s="53"/>
      <c r="I1" s="53"/>
      <c r="J1" s="64"/>
      <c r="K1" s="20"/>
      <c r="L1" s="20"/>
    </row>
    <row r="2" spans="1:12" ht="18.75" x14ac:dyDescent="0.3">
      <c r="A2" s="4" t="s">
        <v>26</v>
      </c>
      <c r="B2" s="4"/>
      <c r="C2" s="4"/>
      <c r="D2" s="4"/>
      <c r="E2" s="4"/>
      <c r="F2" s="4"/>
      <c r="G2" s="4"/>
      <c r="H2" s="4"/>
      <c r="I2" s="4"/>
      <c r="J2" s="60"/>
      <c r="K2" s="20"/>
      <c r="L2" s="20"/>
    </row>
    <row r="3" spans="1:12" ht="15.75" x14ac:dyDescent="0.25">
      <c r="A3" s="5" t="s">
        <v>1</v>
      </c>
      <c r="B3" s="5" t="s">
        <v>57</v>
      </c>
      <c r="C3" s="5"/>
      <c r="D3" s="5">
        <v>2015</v>
      </c>
      <c r="E3" s="53"/>
      <c r="F3" s="5"/>
      <c r="G3" s="5"/>
      <c r="H3" s="5"/>
      <c r="I3" s="53"/>
      <c r="J3" s="61"/>
      <c r="K3" s="20"/>
      <c r="L3" s="20"/>
    </row>
    <row r="4" spans="1:12" x14ac:dyDescent="0.25">
      <c r="A4" s="6" t="s">
        <v>3</v>
      </c>
      <c r="B4" s="6" t="s">
        <v>4</v>
      </c>
      <c r="C4" s="6" t="s">
        <v>5</v>
      </c>
      <c r="D4" s="6" t="s">
        <v>6</v>
      </c>
      <c r="E4" s="6" t="s">
        <v>7</v>
      </c>
      <c r="F4" s="7" t="s">
        <v>8</v>
      </c>
      <c r="G4" s="8" t="s">
        <v>9</v>
      </c>
      <c r="H4" s="8" t="s">
        <v>10</v>
      </c>
      <c r="I4" s="62" t="s">
        <v>11</v>
      </c>
      <c r="J4" s="61"/>
      <c r="K4" s="20"/>
      <c r="L4" s="20"/>
    </row>
    <row r="5" spans="1:12" x14ac:dyDescent="0.25">
      <c r="A5" s="10" t="s">
        <v>27</v>
      </c>
      <c r="B5" s="11">
        <v>1</v>
      </c>
      <c r="C5" s="10"/>
      <c r="D5" s="12">
        <v>2500</v>
      </c>
      <c r="E5" s="12"/>
      <c r="F5" s="12">
        <f>C5+D5</f>
        <v>2500</v>
      </c>
      <c r="G5" s="12"/>
      <c r="H5" s="47"/>
      <c r="I5" s="63">
        <f>F5-G5</f>
        <v>2500</v>
      </c>
      <c r="J5" s="64"/>
      <c r="K5" s="71" t="s">
        <v>43</v>
      </c>
      <c r="L5" s="72"/>
    </row>
    <row r="6" spans="1:12" x14ac:dyDescent="0.25">
      <c r="A6" s="10" t="s">
        <v>36</v>
      </c>
      <c r="B6" s="11">
        <v>2</v>
      </c>
      <c r="C6" s="10"/>
      <c r="D6" s="12">
        <v>2500</v>
      </c>
      <c r="E6" s="12"/>
      <c r="F6" s="12">
        <f>C6+D6</f>
        <v>2500</v>
      </c>
      <c r="G6" s="12"/>
      <c r="H6" s="47"/>
      <c r="I6" s="63">
        <f>F6-G6</f>
        <v>2500</v>
      </c>
      <c r="J6" s="60"/>
      <c r="K6" s="71" t="s">
        <v>44</v>
      </c>
      <c r="L6" s="72">
        <v>3000</v>
      </c>
    </row>
    <row r="7" spans="1:12" x14ac:dyDescent="0.25">
      <c r="A7" s="10" t="s">
        <v>32</v>
      </c>
      <c r="B7" s="11">
        <v>3</v>
      </c>
      <c r="C7" s="10"/>
      <c r="D7" s="12">
        <v>2500</v>
      </c>
      <c r="E7" s="12"/>
      <c r="F7" s="12">
        <f t="shared" ref="F7:F12" si="0">C7+D7</f>
        <v>2500</v>
      </c>
      <c r="G7" s="12"/>
      <c r="H7" s="47"/>
      <c r="I7" s="63">
        <f t="shared" ref="I7:I12" si="1">F7-G7</f>
        <v>2500</v>
      </c>
      <c r="J7" s="61"/>
      <c r="K7" s="71" t="s">
        <v>45</v>
      </c>
      <c r="L7" s="72">
        <v>3000</v>
      </c>
    </row>
    <row r="8" spans="1:12" x14ac:dyDescent="0.25">
      <c r="A8" s="10" t="s">
        <v>52</v>
      </c>
      <c r="B8" s="11"/>
      <c r="C8" s="10"/>
      <c r="D8" s="12"/>
      <c r="E8" s="12"/>
      <c r="F8" s="12"/>
      <c r="G8" s="12"/>
      <c r="H8" s="47"/>
      <c r="I8" s="63"/>
      <c r="J8" s="61"/>
      <c r="K8" s="71" t="s">
        <v>46</v>
      </c>
      <c r="L8" s="72">
        <v>3000</v>
      </c>
    </row>
    <row r="9" spans="1:12" x14ac:dyDescent="0.25">
      <c r="A9" s="10" t="s">
        <v>33</v>
      </c>
      <c r="B9" s="11">
        <v>5</v>
      </c>
      <c r="C9" s="10"/>
      <c r="D9" s="12">
        <v>2500</v>
      </c>
      <c r="E9" s="12"/>
      <c r="F9" s="12">
        <f t="shared" si="0"/>
        <v>2500</v>
      </c>
      <c r="G9" s="12">
        <v>2500</v>
      </c>
      <c r="H9" s="47"/>
      <c r="I9" s="63">
        <f t="shared" si="1"/>
        <v>0</v>
      </c>
      <c r="J9" s="61"/>
      <c r="K9" s="71" t="s">
        <v>47</v>
      </c>
      <c r="L9" s="72">
        <v>2800</v>
      </c>
    </row>
    <row r="10" spans="1:12" x14ac:dyDescent="0.25">
      <c r="A10" s="10" t="s">
        <v>34</v>
      </c>
      <c r="B10" s="11">
        <v>6</v>
      </c>
      <c r="C10" s="10"/>
      <c r="D10" s="12">
        <v>5500</v>
      </c>
      <c r="E10" s="12"/>
      <c r="F10" s="12">
        <f t="shared" si="0"/>
        <v>5500</v>
      </c>
      <c r="G10" s="12"/>
      <c r="H10" s="47"/>
      <c r="I10" s="63">
        <f t="shared" si="1"/>
        <v>5500</v>
      </c>
      <c r="J10" s="61"/>
      <c r="K10" s="71" t="s">
        <v>48</v>
      </c>
      <c r="L10" s="72">
        <v>2800</v>
      </c>
    </row>
    <row r="11" spans="1:12" x14ac:dyDescent="0.25">
      <c r="A11" s="10" t="s">
        <v>28</v>
      </c>
      <c r="B11" s="11">
        <v>7</v>
      </c>
      <c r="C11" s="10"/>
      <c r="D11" s="12">
        <v>5500</v>
      </c>
      <c r="E11" s="12"/>
      <c r="F11" s="12">
        <v>5500</v>
      </c>
      <c r="G11" s="12">
        <v>2500</v>
      </c>
      <c r="H11" s="47"/>
      <c r="I11" s="63">
        <f t="shared" si="1"/>
        <v>3000</v>
      </c>
      <c r="J11" s="61"/>
      <c r="K11" s="71" t="s">
        <v>49</v>
      </c>
      <c r="L11" s="72">
        <v>3000</v>
      </c>
    </row>
    <row r="12" spans="1:12" x14ac:dyDescent="0.25">
      <c r="A12" s="10" t="s">
        <v>35</v>
      </c>
      <c r="B12" s="11">
        <v>8</v>
      </c>
      <c r="C12" s="10"/>
      <c r="D12" s="12">
        <v>2500</v>
      </c>
      <c r="E12" s="12"/>
      <c r="F12" s="12">
        <f t="shared" si="0"/>
        <v>2500</v>
      </c>
      <c r="G12" s="12"/>
      <c r="H12" s="47"/>
      <c r="I12" s="63">
        <f t="shared" si="1"/>
        <v>2500</v>
      </c>
      <c r="J12" s="61"/>
      <c r="K12" s="71" t="s">
        <v>50</v>
      </c>
      <c r="L12" s="72">
        <v>4500</v>
      </c>
    </row>
    <row r="13" spans="1:12" ht="15.75" thickBot="1" x14ac:dyDescent="0.3">
      <c r="A13" s="10" t="s">
        <v>37</v>
      </c>
      <c r="B13" s="77">
        <v>9</v>
      </c>
      <c r="D13" s="79">
        <v>2500</v>
      </c>
      <c r="J13" s="60"/>
      <c r="K13" s="71" t="s">
        <v>43</v>
      </c>
      <c r="L13" s="73">
        <v>3500</v>
      </c>
    </row>
    <row r="14" spans="1:12" ht="15.75" thickBot="1" x14ac:dyDescent="0.3">
      <c r="A14" s="10" t="s">
        <v>30</v>
      </c>
      <c r="B14" s="11">
        <v>10</v>
      </c>
      <c r="C14" s="10"/>
      <c r="D14" s="12">
        <v>2500</v>
      </c>
      <c r="E14" s="12"/>
      <c r="F14" s="12">
        <v>2500</v>
      </c>
      <c r="G14" s="12">
        <v>2500</v>
      </c>
      <c r="H14" s="47"/>
      <c r="I14" s="48">
        <f>F14-G14</f>
        <v>0</v>
      </c>
      <c r="J14" s="50"/>
      <c r="K14" s="71"/>
      <c r="L14" s="74">
        <v>25600</v>
      </c>
    </row>
    <row r="15" spans="1:12" ht="15.75" thickBot="1" x14ac:dyDescent="0.3">
      <c r="A15" s="49" t="s">
        <v>29</v>
      </c>
      <c r="B15" s="11">
        <v>11</v>
      </c>
      <c r="C15" s="10"/>
      <c r="D15" s="12">
        <v>2500</v>
      </c>
      <c r="E15" s="12"/>
      <c r="F15" s="12">
        <v>2500</v>
      </c>
      <c r="G15" s="12">
        <v>4500</v>
      </c>
      <c r="H15" s="47"/>
      <c r="I15" s="48">
        <f>F15-G15</f>
        <v>-2000</v>
      </c>
      <c r="J15" s="50"/>
      <c r="K15" s="70"/>
      <c r="L15" s="75">
        <v>25600</v>
      </c>
    </row>
    <row r="16" spans="1:12" ht="15.75" thickTop="1" x14ac:dyDescent="0.25">
      <c r="A16" s="49" t="s">
        <v>29</v>
      </c>
      <c r="B16" s="77">
        <v>12</v>
      </c>
      <c r="D16" s="78">
        <v>2000</v>
      </c>
      <c r="J16" s="55"/>
      <c r="K16" s="66"/>
      <c r="L16" s="67"/>
    </row>
    <row r="17" spans="1:10" x14ac:dyDescent="0.25">
      <c r="A17" s="10" t="s">
        <v>38</v>
      </c>
      <c r="B17" s="11">
        <v>14</v>
      </c>
      <c r="C17" s="10"/>
      <c r="D17" s="12">
        <v>2700</v>
      </c>
      <c r="E17" s="12"/>
      <c r="F17" s="12">
        <v>2700</v>
      </c>
      <c r="G17" s="13">
        <v>2500</v>
      </c>
      <c r="H17" s="47"/>
      <c r="I17" s="48">
        <f>F17-G17</f>
        <v>200</v>
      </c>
      <c r="J17" s="55"/>
    </row>
    <row r="18" spans="1:10" x14ac:dyDescent="0.25">
      <c r="J18" s="56"/>
    </row>
    <row r="19" spans="1:10" x14ac:dyDescent="0.25">
      <c r="A19" s="14" t="s">
        <v>39</v>
      </c>
      <c r="B19" s="14"/>
      <c r="C19" s="10">
        <v>0</v>
      </c>
      <c r="D19" s="14">
        <f>SUM(D5:D17)</f>
        <v>35700</v>
      </c>
      <c r="E19" s="14"/>
      <c r="F19" s="14">
        <f>SUM(F5:F17)</f>
        <v>31200</v>
      </c>
      <c r="G19" s="10">
        <f>SUM(G5:G17)</f>
        <v>14500</v>
      </c>
      <c r="H19" s="10"/>
      <c r="I19" s="48">
        <f>F19-G19</f>
        <v>16700</v>
      </c>
      <c r="J19" s="50"/>
    </row>
    <row r="20" spans="1:10" x14ac:dyDescent="0.25">
      <c r="A20" s="15"/>
      <c r="B20" s="15"/>
      <c r="C20" s="15"/>
      <c r="D20" s="15"/>
      <c r="E20" s="15"/>
      <c r="F20" s="15"/>
      <c r="G20" s="16"/>
      <c r="H20" s="16"/>
      <c r="I20" s="16"/>
      <c r="J20" s="53"/>
    </row>
    <row r="21" spans="1:10" x14ac:dyDescent="0.25">
      <c r="A21" s="17" t="s">
        <v>12</v>
      </c>
      <c r="B21" s="53"/>
      <c r="C21" s="18"/>
      <c r="D21" s="19"/>
      <c r="E21" s="20"/>
      <c r="F21" s="21"/>
      <c r="G21" s="54"/>
      <c r="H21" s="55"/>
      <c r="I21" s="22"/>
      <c r="J21" s="53"/>
    </row>
    <row r="22" spans="1:10" x14ac:dyDescent="0.25">
      <c r="A22" s="23" t="s">
        <v>13</v>
      </c>
      <c r="B22" s="53"/>
      <c r="C22" s="18"/>
      <c r="D22" s="24">
        <f>D19</f>
        <v>35700</v>
      </c>
      <c r="E22" s="20"/>
      <c r="F22" s="21"/>
      <c r="G22" s="54"/>
      <c r="H22" s="55"/>
      <c r="I22" s="25"/>
      <c r="J22" s="53"/>
    </row>
    <row r="23" spans="1:10" ht="16.5" x14ac:dyDescent="0.35">
      <c r="A23" s="23" t="s">
        <v>42</v>
      </c>
      <c r="B23" s="53"/>
      <c r="C23" s="18"/>
      <c r="D23" s="26">
        <f>D22*F23</f>
        <v>2856</v>
      </c>
      <c r="E23" s="20"/>
      <c r="F23" s="68">
        <v>0.08</v>
      </c>
      <c r="G23" s="54"/>
      <c r="H23" s="55"/>
      <c r="I23" s="25"/>
      <c r="J23" s="53"/>
    </row>
    <row r="24" spans="1:10" ht="16.5" x14ac:dyDescent="0.35">
      <c r="A24" s="23" t="s">
        <v>14</v>
      </c>
      <c r="B24" s="53"/>
      <c r="C24" s="18"/>
      <c r="D24" s="27">
        <f>D22-D23</f>
        <v>32844</v>
      </c>
      <c r="E24" s="20"/>
      <c r="F24" s="20"/>
      <c r="G24" s="54"/>
      <c r="H24" s="55"/>
      <c r="I24" s="28"/>
      <c r="J24" s="53"/>
    </row>
    <row r="25" spans="1:10" x14ac:dyDescent="0.25">
      <c r="A25" s="53"/>
      <c r="B25" s="53"/>
      <c r="C25" s="53"/>
      <c r="D25" s="53"/>
      <c r="E25" s="20"/>
      <c r="F25" s="20"/>
      <c r="G25" s="54"/>
      <c r="H25" s="55"/>
      <c r="I25" s="28"/>
      <c r="J25" s="53"/>
    </row>
    <row r="26" spans="1:10" ht="16.5" x14ac:dyDescent="0.35">
      <c r="A26" s="23" t="s">
        <v>41</v>
      </c>
      <c r="B26" s="53"/>
      <c r="C26" s="18"/>
      <c r="D26" s="27"/>
      <c r="E26" s="20"/>
      <c r="F26" s="20"/>
      <c r="G26" s="54"/>
      <c r="H26" s="55"/>
      <c r="I26" s="28"/>
      <c r="J26" s="53"/>
    </row>
    <row r="27" spans="1:10" x14ac:dyDescent="0.25">
      <c r="A27" s="23" t="s">
        <v>15</v>
      </c>
      <c r="B27" s="53"/>
      <c r="C27" s="18"/>
      <c r="D27" s="19"/>
      <c r="E27" s="29"/>
      <c r="F27" s="20"/>
      <c r="G27" s="54"/>
      <c r="H27" s="56"/>
      <c r="I27" s="22"/>
      <c r="J27" s="53"/>
    </row>
    <row r="28" spans="1:10" x14ac:dyDescent="0.25">
      <c r="A28" s="30" t="s">
        <v>16</v>
      </c>
      <c r="B28" s="53"/>
      <c r="C28" s="18"/>
      <c r="D28" s="31">
        <f>D22-D23</f>
        <v>32844</v>
      </c>
      <c r="E28" s="53"/>
      <c r="F28" s="32"/>
      <c r="G28" s="53"/>
      <c r="H28" s="53"/>
      <c r="I28" s="53"/>
      <c r="J28" s="53"/>
    </row>
    <row r="29" spans="1:10" x14ac:dyDescent="0.25">
      <c r="A29" s="23"/>
      <c r="B29" s="53"/>
      <c r="C29" s="18"/>
      <c r="D29" s="33"/>
      <c r="E29" s="53"/>
      <c r="F29" s="53"/>
      <c r="G29" s="53"/>
      <c r="H29" s="53"/>
      <c r="I29" s="34"/>
      <c r="J29" s="53"/>
    </row>
    <row r="30" spans="1:10" x14ac:dyDescent="0.25">
      <c r="A30" s="35" t="s">
        <v>17</v>
      </c>
      <c r="B30" s="53"/>
      <c r="C30" s="18"/>
      <c r="D30" s="33"/>
      <c r="E30" s="53"/>
      <c r="F30" s="53"/>
      <c r="G30" s="53"/>
      <c r="H30" s="53"/>
      <c r="I30" s="28"/>
      <c r="J30" s="53"/>
    </row>
    <row r="31" spans="1:10" x14ac:dyDescent="0.25">
      <c r="A31" s="37"/>
      <c r="B31" s="32"/>
      <c r="C31" s="32"/>
      <c r="D31" s="57">
        <v>15055</v>
      </c>
      <c r="E31" s="23"/>
      <c r="F31" s="23"/>
      <c r="G31" s="23"/>
      <c r="H31" s="23"/>
      <c r="I31" s="36"/>
      <c r="J31" s="53"/>
    </row>
    <row r="32" spans="1:10" x14ac:dyDescent="0.25">
      <c r="A32" s="37"/>
      <c r="B32" s="23"/>
      <c r="C32" s="23"/>
      <c r="D32">
        <v>15055</v>
      </c>
      <c r="E32" s="23"/>
      <c r="F32" s="23"/>
      <c r="G32" s="23"/>
      <c r="H32" s="23"/>
      <c r="I32" s="36"/>
      <c r="J32" s="53"/>
    </row>
    <row r="33" spans="1:10" x14ac:dyDescent="0.25">
      <c r="A33" s="37"/>
      <c r="B33" s="23"/>
      <c r="C33" s="23"/>
      <c r="D33" s="65">
        <f>SUM(D31:D32)</f>
        <v>30110</v>
      </c>
      <c r="E33" s="23"/>
      <c r="F33" s="23"/>
      <c r="G33" s="23"/>
      <c r="H33" s="23"/>
      <c r="I33" s="36"/>
      <c r="J33" s="53"/>
    </row>
    <row r="34" spans="1:10" x14ac:dyDescent="0.25">
      <c r="A34" s="23" t="s">
        <v>40</v>
      </c>
      <c r="B34" s="53"/>
      <c r="C34" s="18"/>
      <c r="D34" s="59">
        <f>D24-D33</f>
        <v>2734</v>
      </c>
      <c r="E34" s="23" t="s">
        <v>55</v>
      </c>
      <c r="F34" s="23"/>
      <c r="G34" s="23"/>
      <c r="H34" s="23"/>
      <c r="I34" s="36"/>
      <c r="J34" s="53"/>
    </row>
    <row r="35" spans="1:10" ht="16.5" x14ac:dyDescent="0.35">
      <c r="A35" s="37" t="s">
        <v>18</v>
      </c>
      <c r="B35" s="23"/>
      <c r="C35" s="23"/>
      <c r="D35" s="38"/>
      <c r="E35" s="23"/>
      <c r="F35" s="23"/>
      <c r="G35" s="23"/>
      <c r="H35" s="23"/>
      <c r="I35" s="36"/>
      <c r="J35" s="53"/>
    </row>
    <row r="36" spans="1:10" x14ac:dyDescent="0.25">
      <c r="A36" s="39" t="s">
        <v>40</v>
      </c>
      <c r="B36" s="23"/>
      <c r="C36" s="23"/>
      <c r="D36" s="58"/>
      <c r="E36" s="23"/>
      <c r="F36" s="23"/>
      <c r="G36" s="23"/>
      <c r="H36" s="23"/>
      <c r="I36" s="36"/>
      <c r="J36" s="53"/>
    </row>
    <row r="37" spans="1:10" x14ac:dyDescent="0.25">
      <c r="A37" s="37"/>
      <c r="B37" s="32" t="s">
        <v>19</v>
      </c>
      <c r="C37" s="32"/>
      <c r="D37" s="23" t="s">
        <v>20</v>
      </c>
      <c r="E37" s="23"/>
      <c r="F37" s="23" t="s">
        <v>21</v>
      </c>
      <c r="G37" s="23"/>
      <c r="H37" s="53"/>
      <c r="I37" s="36"/>
      <c r="J37" s="53"/>
    </row>
    <row r="38" spans="1:10" x14ac:dyDescent="0.25">
      <c r="A38" s="37"/>
      <c r="B38" s="23"/>
      <c r="C38" s="23"/>
      <c r="D38" s="23"/>
      <c r="E38" s="23"/>
      <c r="F38" s="23"/>
      <c r="G38" s="23"/>
      <c r="H38" s="53"/>
      <c r="I38" s="36"/>
      <c r="J38" s="53"/>
    </row>
    <row r="39" spans="1:10" x14ac:dyDescent="0.25">
      <c r="A39" s="37"/>
      <c r="B39" s="23" t="s">
        <v>51</v>
      </c>
      <c r="C39" s="23"/>
      <c r="D39" s="23" t="s">
        <v>22</v>
      </c>
      <c r="E39" s="23"/>
      <c r="F39" s="23" t="s">
        <v>56</v>
      </c>
      <c r="G39" s="23"/>
      <c r="H39" s="53"/>
      <c r="I39" s="36"/>
      <c r="J39" s="53"/>
    </row>
    <row r="40" spans="1:10" x14ac:dyDescent="0.25">
      <c r="A40" s="39" t="s">
        <v>23</v>
      </c>
      <c r="B40" s="23" t="s">
        <v>24</v>
      </c>
      <c r="C40" s="23"/>
      <c r="D40" s="23" t="s">
        <v>24</v>
      </c>
      <c r="E40" s="23"/>
      <c r="F40" s="23" t="s">
        <v>25</v>
      </c>
      <c r="G40" s="23"/>
      <c r="H40" s="53"/>
      <c r="I40" s="36"/>
      <c r="J40" s="53"/>
    </row>
    <row r="41" spans="1:10" x14ac:dyDescent="0.25">
      <c r="A41" s="53"/>
      <c r="B41" s="53"/>
      <c r="C41" s="53"/>
      <c r="D41" s="53"/>
      <c r="E41" s="53"/>
      <c r="F41" s="53"/>
      <c r="G41" s="53"/>
      <c r="H41" s="53"/>
      <c r="I41" s="53"/>
      <c r="J41" s="53"/>
    </row>
    <row r="42" spans="1:10" x14ac:dyDescent="0.25">
      <c r="A42" s="53"/>
      <c r="B42" s="53"/>
      <c r="C42" s="53"/>
      <c r="D42" s="53"/>
      <c r="E42" s="53"/>
      <c r="F42" s="53"/>
      <c r="G42" s="53"/>
      <c r="H42" s="53"/>
      <c r="I42" s="53"/>
      <c r="J42" s="53"/>
    </row>
    <row r="43" spans="1:10" x14ac:dyDescent="0.25">
      <c r="A43" s="53"/>
      <c r="B43" s="53"/>
      <c r="C43" s="53"/>
      <c r="D43" s="53"/>
      <c r="E43" s="53"/>
      <c r="F43" s="53"/>
      <c r="G43" s="53"/>
      <c r="H43" s="53"/>
      <c r="I43" s="53"/>
      <c r="J43" s="53"/>
    </row>
    <row r="44" spans="1:10" x14ac:dyDescent="0.25">
      <c r="A44" s="53"/>
      <c r="B44" s="53"/>
      <c r="C44" s="53"/>
      <c r="D44" s="53"/>
      <c r="E44" s="53"/>
      <c r="F44" s="53"/>
      <c r="G44" s="53"/>
      <c r="H44" s="53"/>
      <c r="I44" s="53"/>
      <c r="J44" s="53"/>
    </row>
    <row r="45" spans="1:10" x14ac:dyDescent="0.25">
      <c r="A45" s="53"/>
      <c r="B45" s="53"/>
      <c r="C45" s="53"/>
      <c r="D45" s="53"/>
      <c r="E45" s="53"/>
      <c r="F45" s="53"/>
      <c r="G45" s="53"/>
      <c r="H45" s="53"/>
      <c r="I45" s="53"/>
      <c r="J45" s="53"/>
    </row>
    <row r="46" spans="1:10" x14ac:dyDescent="0.25">
      <c r="A46" s="53"/>
      <c r="B46" s="53"/>
      <c r="C46" s="53"/>
      <c r="D46" s="53"/>
      <c r="E46" s="53"/>
      <c r="F46" s="53"/>
      <c r="G46" s="53"/>
      <c r="H46" s="53"/>
      <c r="I46" s="53"/>
      <c r="J46" s="53"/>
    </row>
    <row r="47" spans="1:10" x14ac:dyDescent="0.25">
      <c r="A47" s="53"/>
      <c r="B47" s="53"/>
      <c r="C47" s="53"/>
      <c r="D47" s="53"/>
      <c r="E47" s="53"/>
      <c r="F47" s="53"/>
      <c r="G47" s="53"/>
      <c r="H47" s="53"/>
      <c r="I47" s="53"/>
      <c r="J47" s="53"/>
    </row>
  </sheetData>
  <pageMargins left="0.7" right="0.7" top="0.75" bottom="0.75" header="0.3" footer="0.3"/>
  <pageSetup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workbookViewId="0">
      <selection activeCell="A28" sqref="A28"/>
    </sheetView>
  </sheetViews>
  <sheetFormatPr defaultRowHeight="15" x14ac:dyDescent="0.25"/>
  <cols>
    <col min="1" max="1" width="17.85546875" customWidth="1"/>
    <col min="4" max="4" width="10.42578125" customWidth="1"/>
  </cols>
  <sheetData>
    <row r="1" spans="1:9" ht="18.75" x14ac:dyDescent="0.3">
      <c r="A1" s="4" t="s">
        <v>94</v>
      </c>
      <c r="B1" s="4"/>
      <c r="C1" s="4"/>
      <c r="D1" s="4"/>
      <c r="E1" s="4"/>
      <c r="F1" s="4"/>
      <c r="G1" s="4"/>
      <c r="H1" s="69"/>
      <c r="I1" s="69"/>
    </row>
    <row r="2" spans="1:9" ht="15.75" x14ac:dyDescent="0.25">
      <c r="A2" s="5"/>
      <c r="B2" s="5"/>
      <c r="C2" s="5"/>
      <c r="D2" s="5"/>
      <c r="E2" s="69"/>
      <c r="F2" s="5"/>
      <c r="G2" s="5"/>
      <c r="H2" s="69"/>
      <c r="I2" s="69"/>
    </row>
    <row r="3" spans="1:9" x14ac:dyDescent="0.25">
      <c r="A3" s="6" t="s">
        <v>3</v>
      </c>
      <c r="B3" s="6" t="s">
        <v>4</v>
      </c>
      <c r="C3" s="6" t="s">
        <v>5</v>
      </c>
      <c r="D3" s="6" t="s">
        <v>6</v>
      </c>
      <c r="E3" s="6" t="s">
        <v>7</v>
      </c>
      <c r="F3" s="7" t="s">
        <v>8</v>
      </c>
      <c r="G3" s="8" t="s">
        <v>9</v>
      </c>
      <c r="H3" s="83"/>
      <c r="I3" s="69"/>
    </row>
    <row r="4" spans="1:9" x14ac:dyDescent="0.25">
      <c r="A4" s="10" t="s">
        <v>91</v>
      </c>
      <c r="B4" s="11">
        <v>1</v>
      </c>
      <c r="C4" s="10"/>
      <c r="D4" s="12">
        <v>2500</v>
      </c>
      <c r="E4" s="12"/>
      <c r="F4" s="12">
        <f>C4+D4</f>
        <v>2500</v>
      </c>
      <c r="G4" s="12"/>
      <c r="H4" s="83">
        <f>F4-G4</f>
        <v>2500</v>
      </c>
      <c r="I4" s="69"/>
    </row>
    <row r="5" spans="1:9" x14ac:dyDescent="0.25">
      <c r="A5" s="10" t="s">
        <v>36</v>
      </c>
      <c r="B5" s="11">
        <v>2</v>
      </c>
      <c r="C5" s="10"/>
      <c r="D5" s="12">
        <v>2500</v>
      </c>
      <c r="E5" s="12"/>
      <c r="F5" s="12">
        <f>C5+D5</f>
        <v>2500</v>
      </c>
      <c r="G5" s="12">
        <v>2500</v>
      </c>
      <c r="H5" s="83">
        <f>F5-G5</f>
        <v>0</v>
      </c>
      <c r="I5" s="69"/>
    </row>
    <row r="6" spans="1:9" x14ac:dyDescent="0.25">
      <c r="A6" s="10" t="s">
        <v>52</v>
      </c>
      <c r="B6" s="11">
        <v>3</v>
      </c>
      <c r="C6" s="10"/>
      <c r="D6" s="12">
        <v>0</v>
      </c>
      <c r="E6" s="12"/>
      <c r="F6" s="12"/>
      <c r="G6" s="12"/>
      <c r="H6" s="83">
        <f>F6-G6</f>
        <v>0</v>
      </c>
      <c r="I6" s="69"/>
    </row>
    <row r="7" spans="1:9" x14ac:dyDescent="0.25">
      <c r="A7" s="10"/>
      <c r="B7" s="11">
        <v>4</v>
      </c>
      <c r="C7" s="10"/>
      <c r="D7" s="12"/>
      <c r="E7" s="12"/>
      <c r="F7" s="12"/>
      <c r="G7" s="12"/>
      <c r="H7" s="83">
        <f>F7-G7</f>
        <v>0</v>
      </c>
      <c r="I7" s="69"/>
    </row>
    <row r="8" spans="1:9" x14ac:dyDescent="0.25">
      <c r="A8" s="10" t="s">
        <v>33</v>
      </c>
      <c r="B8" s="11">
        <v>5</v>
      </c>
      <c r="C8" s="10"/>
      <c r="D8" s="12">
        <v>2500</v>
      </c>
      <c r="E8" s="12"/>
      <c r="F8" s="12">
        <f>C8+D8</f>
        <v>2500</v>
      </c>
      <c r="G8" s="12">
        <v>2700</v>
      </c>
      <c r="H8" s="83">
        <v>0</v>
      </c>
      <c r="I8" s="69"/>
    </row>
    <row r="9" spans="1:9" x14ac:dyDescent="0.25">
      <c r="A9" s="10" t="s">
        <v>90</v>
      </c>
      <c r="B9" s="11"/>
      <c r="C9" s="10"/>
      <c r="D9" s="12">
        <v>2500</v>
      </c>
      <c r="E9" s="12"/>
      <c r="F9" s="12"/>
      <c r="G9" s="12"/>
      <c r="H9" s="83"/>
      <c r="I9" s="69"/>
    </row>
    <row r="10" spans="1:9" x14ac:dyDescent="0.25">
      <c r="A10" s="10" t="s">
        <v>34</v>
      </c>
      <c r="B10" s="11">
        <v>6</v>
      </c>
      <c r="C10" s="10"/>
      <c r="D10" s="12">
        <v>2500</v>
      </c>
      <c r="E10" s="12"/>
      <c r="F10" s="12">
        <f>C10+D10</f>
        <v>2500</v>
      </c>
      <c r="G10" s="12">
        <v>5500</v>
      </c>
      <c r="H10" s="83">
        <f t="shared" ref="H10:H18" si="0">F10-G10</f>
        <v>-3000</v>
      </c>
      <c r="I10" s="69"/>
    </row>
    <row r="11" spans="1:9" x14ac:dyDescent="0.25">
      <c r="A11" s="10" t="s">
        <v>28</v>
      </c>
      <c r="B11" s="11">
        <v>7</v>
      </c>
      <c r="C11" s="10"/>
      <c r="D11" s="12">
        <v>5500</v>
      </c>
      <c r="E11" s="12"/>
      <c r="F11" s="12">
        <v>5500</v>
      </c>
      <c r="G11" s="12"/>
      <c r="H11" s="83">
        <f t="shared" si="0"/>
        <v>5500</v>
      </c>
      <c r="I11" s="69"/>
    </row>
    <row r="12" spans="1:9" x14ac:dyDescent="0.25">
      <c r="A12" s="10" t="s">
        <v>35</v>
      </c>
      <c r="B12" s="11">
        <v>8</v>
      </c>
      <c r="C12" s="10"/>
      <c r="D12" s="80">
        <v>2500</v>
      </c>
      <c r="E12" s="12"/>
      <c r="F12" s="12">
        <f>C12+D12</f>
        <v>2500</v>
      </c>
      <c r="G12" s="12">
        <v>2500</v>
      </c>
      <c r="H12" s="83">
        <f t="shared" si="0"/>
        <v>0</v>
      </c>
      <c r="I12" s="69"/>
    </row>
    <row r="13" spans="1:9" x14ac:dyDescent="0.25">
      <c r="A13" s="10" t="s">
        <v>52</v>
      </c>
      <c r="B13" s="77">
        <v>9</v>
      </c>
      <c r="C13" s="69"/>
      <c r="D13" s="81">
        <v>0</v>
      </c>
      <c r="E13" s="79"/>
      <c r="F13" s="83"/>
      <c r="G13" s="83"/>
      <c r="H13" s="83">
        <f t="shared" si="0"/>
        <v>0</v>
      </c>
      <c r="I13" s="69"/>
    </row>
    <row r="14" spans="1:9" x14ac:dyDescent="0.25">
      <c r="A14" s="10" t="s">
        <v>30</v>
      </c>
      <c r="B14" s="11">
        <v>10</v>
      </c>
      <c r="C14" s="10"/>
      <c r="D14" s="80">
        <v>2500</v>
      </c>
      <c r="E14" s="12"/>
      <c r="F14" s="12">
        <v>2500</v>
      </c>
      <c r="G14" s="12">
        <v>2500</v>
      </c>
      <c r="H14" s="83">
        <f t="shared" si="0"/>
        <v>0</v>
      </c>
      <c r="I14" s="69"/>
    </row>
    <row r="15" spans="1:9" x14ac:dyDescent="0.25">
      <c r="A15" s="49" t="s">
        <v>29</v>
      </c>
      <c r="B15" s="11">
        <v>11</v>
      </c>
      <c r="C15" s="10"/>
      <c r="D15" s="80">
        <v>4500</v>
      </c>
      <c r="E15" s="12"/>
      <c r="F15" s="12">
        <v>4500</v>
      </c>
      <c r="G15" s="12"/>
      <c r="H15" s="83">
        <f t="shared" si="0"/>
        <v>4500</v>
      </c>
      <c r="I15" s="69"/>
    </row>
    <row r="16" spans="1:9" x14ac:dyDescent="0.25">
      <c r="A16" s="10" t="s">
        <v>38</v>
      </c>
      <c r="B16" s="11">
        <v>14</v>
      </c>
      <c r="C16" s="10"/>
      <c r="D16" s="80">
        <v>2700</v>
      </c>
      <c r="E16" s="12"/>
      <c r="F16" s="12">
        <v>2700</v>
      </c>
      <c r="G16" s="13">
        <v>2500</v>
      </c>
      <c r="H16" s="83">
        <f t="shared" si="0"/>
        <v>200</v>
      </c>
      <c r="I16" s="69"/>
    </row>
    <row r="17" spans="1:11" x14ac:dyDescent="0.25">
      <c r="A17" s="83"/>
      <c r="B17" s="83"/>
      <c r="C17" s="83"/>
      <c r="D17" s="83"/>
      <c r="E17" s="83"/>
      <c r="F17" s="83"/>
      <c r="G17" s="83"/>
      <c r="H17" s="83">
        <f t="shared" si="0"/>
        <v>0</v>
      </c>
      <c r="I17" s="69"/>
    </row>
    <row r="18" spans="1:11" x14ac:dyDescent="0.25">
      <c r="A18" s="14" t="s">
        <v>39</v>
      </c>
      <c r="B18" s="14"/>
      <c r="C18" s="10">
        <v>0</v>
      </c>
      <c r="D18" s="82">
        <f>SUM(D4:D16)</f>
        <v>30200</v>
      </c>
      <c r="E18" s="14"/>
      <c r="F18" s="14">
        <f>SUM(F4:F16)</f>
        <v>27700</v>
      </c>
      <c r="G18" s="10">
        <f>SUM(G4:G16)</f>
        <v>18200</v>
      </c>
      <c r="H18" s="83">
        <f t="shared" si="0"/>
        <v>9500</v>
      </c>
      <c r="I18" s="69"/>
    </row>
    <row r="19" spans="1:11" x14ac:dyDescent="0.25">
      <c r="A19" s="15"/>
      <c r="B19" s="15"/>
      <c r="C19" s="15"/>
      <c r="D19" s="15"/>
      <c r="E19" s="15"/>
      <c r="F19" s="15"/>
      <c r="G19" s="16"/>
      <c r="H19" s="69"/>
      <c r="I19" s="69"/>
    </row>
    <row r="20" spans="1:11" x14ac:dyDescent="0.25">
      <c r="A20" s="17" t="s">
        <v>12</v>
      </c>
      <c r="B20" s="69"/>
      <c r="C20" s="18"/>
      <c r="D20" s="19"/>
      <c r="E20" s="20"/>
      <c r="F20" s="21"/>
      <c r="G20" s="70"/>
      <c r="H20" s="69"/>
      <c r="I20" s="69"/>
    </row>
    <row r="21" spans="1:11" x14ac:dyDescent="0.25">
      <c r="A21" s="23" t="s">
        <v>73</v>
      </c>
      <c r="B21" s="69"/>
      <c r="C21" s="18"/>
      <c r="D21" s="24">
        <f>D18</f>
        <v>30200</v>
      </c>
      <c r="E21" s="20"/>
      <c r="F21" s="21"/>
      <c r="G21" s="70"/>
      <c r="H21" s="69"/>
      <c r="I21" s="69"/>
    </row>
    <row r="22" spans="1:11" x14ac:dyDescent="0.25">
      <c r="A22" s="23"/>
      <c r="B22" s="69"/>
      <c r="C22" s="18"/>
      <c r="D22" s="24">
        <v>8654</v>
      </c>
      <c r="E22" s="20"/>
      <c r="F22" s="21"/>
      <c r="G22" s="70"/>
      <c r="H22" s="69"/>
      <c r="I22" s="69"/>
    </row>
    <row r="23" spans="1:11" x14ac:dyDescent="0.25">
      <c r="A23" s="30" t="s">
        <v>73</v>
      </c>
      <c r="B23" s="69"/>
      <c r="C23" s="18"/>
      <c r="D23" s="24">
        <f>SUM(D21:D22)</f>
        <v>38854</v>
      </c>
      <c r="E23" s="20"/>
      <c r="F23" s="21"/>
      <c r="G23" s="70"/>
      <c r="H23" s="69"/>
      <c r="I23" s="69"/>
      <c r="K23">
        <v>33000</v>
      </c>
    </row>
    <row r="24" spans="1:11" x14ac:dyDescent="0.25">
      <c r="A24" s="23" t="s">
        <v>75</v>
      </c>
      <c r="B24" s="69"/>
      <c r="C24" s="18"/>
      <c r="D24" s="86">
        <f>D21*F24</f>
        <v>2416</v>
      </c>
      <c r="E24" s="20"/>
      <c r="F24" s="68">
        <v>0.08</v>
      </c>
      <c r="G24" s="70"/>
      <c r="H24" s="69"/>
      <c r="I24" s="69"/>
    </row>
    <row r="25" spans="1:11" x14ac:dyDescent="0.25">
      <c r="A25" s="89"/>
      <c r="B25" s="69"/>
      <c r="C25" s="18"/>
      <c r="D25" s="19">
        <f>D23-D24</f>
        <v>36438</v>
      </c>
      <c r="E25" s="20"/>
      <c r="F25" s="20"/>
      <c r="G25" s="70"/>
      <c r="H25" s="69"/>
      <c r="I25" s="69"/>
    </row>
    <row r="26" spans="1:11" x14ac:dyDescent="0.25">
      <c r="A26" s="69" t="s">
        <v>89</v>
      </c>
      <c r="B26" s="87"/>
      <c r="C26" s="87"/>
      <c r="D26" s="88">
        <v>35000</v>
      </c>
      <c r="E26" s="69"/>
      <c r="F26" s="69"/>
      <c r="G26" s="69"/>
      <c r="H26" s="69"/>
      <c r="I26" s="69"/>
    </row>
    <row r="27" spans="1:11" x14ac:dyDescent="0.25">
      <c r="A27" t="s">
        <v>76</v>
      </c>
      <c r="B27" s="69"/>
      <c r="C27" s="69"/>
      <c r="D27" s="59">
        <f>D25-D26</f>
        <v>1438</v>
      </c>
      <c r="E27" s="69"/>
      <c r="F27" s="32"/>
      <c r="G27" s="69"/>
      <c r="H27" s="69"/>
      <c r="I27" s="69"/>
    </row>
    <row r="28" spans="1:11" x14ac:dyDescent="0.25">
      <c r="A28" s="69"/>
      <c r="B28" s="69"/>
      <c r="C28" s="69"/>
      <c r="D28" s="59"/>
      <c r="E28" s="69"/>
      <c r="F28" s="59"/>
      <c r="G28" s="69"/>
      <c r="H28" s="69"/>
      <c r="I28" s="69"/>
    </row>
    <row r="29" spans="1:11" x14ac:dyDescent="0.25">
      <c r="A29" s="69"/>
      <c r="B29" s="69"/>
      <c r="C29" s="69"/>
      <c r="D29" s="69"/>
      <c r="E29" s="23"/>
      <c r="F29" s="23"/>
      <c r="G29" s="23"/>
      <c r="H29" s="69"/>
      <c r="I29" s="69"/>
    </row>
    <row r="30" spans="1:11" x14ac:dyDescent="0.25">
      <c r="A30" s="37"/>
      <c r="B30" s="32" t="s">
        <v>19</v>
      </c>
      <c r="C30" s="32"/>
      <c r="D30" s="23" t="s">
        <v>20</v>
      </c>
      <c r="E30" s="23"/>
      <c r="F30" s="23" t="s">
        <v>21</v>
      </c>
      <c r="G30" s="23"/>
      <c r="H30" s="69"/>
      <c r="I30" s="69"/>
    </row>
    <row r="31" spans="1:11" x14ac:dyDescent="0.25">
      <c r="A31" s="37"/>
      <c r="B31" s="23"/>
      <c r="C31" s="23"/>
      <c r="D31" s="23"/>
      <c r="E31" s="23"/>
      <c r="F31" s="23"/>
      <c r="G31" s="23"/>
      <c r="H31" s="69"/>
      <c r="I31" s="69"/>
    </row>
    <row r="32" spans="1:11" x14ac:dyDescent="0.25">
      <c r="A32" s="37"/>
      <c r="B32" s="23" t="s">
        <v>51</v>
      </c>
      <c r="C32" s="23"/>
      <c r="D32" s="23" t="s">
        <v>22</v>
      </c>
      <c r="E32" s="23"/>
      <c r="F32" s="23" t="s">
        <v>63</v>
      </c>
      <c r="G32" s="23"/>
      <c r="H32" s="69"/>
      <c r="I32" s="69"/>
    </row>
    <row r="33" spans="1:9" x14ac:dyDescent="0.25">
      <c r="A33" s="39" t="s">
        <v>23</v>
      </c>
      <c r="B33" s="23" t="s">
        <v>24</v>
      </c>
      <c r="C33" s="23"/>
      <c r="D33" s="23" t="s">
        <v>24</v>
      </c>
      <c r="E33" s="23"/>
      <c r="F33" s="23" t="s">
        <v>25</v>
      </c>
      <c r="G33" s="23"/>
      <c r="H33" s="69"/>
      <c r="I33" s="69"/>
    </row>
    <row r="34" spans="1:9" x14ac:dyDescent="0.25">
      <c r="A34" s="69"/>
      <c r="B34" s="69"/>
      <c r="C34" s="69"/>
      <c r="D34" s="69"/>
      <c r="E34" s="69"/>
      <c r="F34" s="69"/>
      <c r="G34" s="69"/>
      <c r="H34" s="69"/>
      <c r="I34" s="69"/>
    </row>
    <row r="35" spans="1:9" x14ac:dyDescent="0.25">
      <c r="A35" s="69"/>
      <c r="B35" s="69"/>
      <c r="C35" s="69"/>
      <c r="D35" s="69"/>
      <c r="E35" s="69"/>
      <c r="F35" s="69"/>
      <c r="G35" s="69"/>
      <c r="H35" s="69"/>
      <c r="I35" s="69"/>
    </row>
    <row r="36" spans="1:9" x14ac:dyDescent="0.25">
      <c r="A36" s="69"/>
      <c r="B36" s="69"/>
      <c r="C36" s="69"/>
      <c r="D36" s="69"/>
      <c r="E36" s="69"/>
      <c r="F36" s="69"/>
      <c r="G36" s="69"/>
      <c r="H36" s="69"/>
      <c r="I36" s="69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workbookViewId="0">
      <selection activeCell="G15" sqref="G15"/>
    </sheetView>
  </sheetViews>
  <sheetFormatPr defaultRowHeight="15" x14ac:dyDescent="0.25"/>
  <cols>
    <col min="1" max="1" width="14" customWidth="1"/>
    <col min="4" max="4" width="11.42578125" customWidth="1"/>
  </cols>
  <sheetData>
    <row r="1" spans="1:8" ht="18.75" x14ac:dyDescent="0.3">
      <c r="A1" s="4" t="s">
        <v>92</v>
      </c>
      <c r="B1" s="4"/>
      <c r="C1" s="4"/>
      <c r="D1" s="4"/>
      <c r="E1" s="4"/>
      <c r="F1" s="4"/>
      <c r="G1" s="4"/>
      <c r="H1" s="69"/>
    </row>
    <row r="2" spans="1:8" ht="15.75" x14ac:dyDescent="0.25">
      <c r="A2" s="5"/>
      <c r="B2" s="5"/>
      <c r="C2" s="5"/>
      <c r="D2" s="5"/>
      <c r="E2" s="69"/>
      <c r="F2" s="5"/>
      <c r="G2" s="5"/>
      <c r="H2" s="69"/>
    </row>
    <row r="3" spans="1:8" x14ac:dyDescent="0.25">
      <c r="A3" s="6" t="s">
        <v>3</v>
      </c>
      <c r="B3" s="6" t="s">
        <v>4</v>
      </c>
      <c r="C3" s="6" t="s">
        <v>5</v>
      </c>
      <c r="D3" s="6" t="s">
        <v>6</v>
      </c>
      <c r="E3" s="6" t="s">
        <v>7</v>
      </c>
      <c r="F3" s="7" t="s">
        <v>8</v>
      </c>
      <c r="G3" s="8" t="s">
        <v>9</v>
      </c>
      <c r="H3" s="83"/>
    </row>
    <row r="4" spans="1:8" x14ac:dyDescent="0.25">
      <c r="A4" s="10" t="s">
        <v>91</v>
      </c>
      <c r="B4" s="11">
        <v>1</v>
      </c>
      <c r="C4" s="10"/>
      <c r="D4" s="12">
        <v>2500</v>
      </c>
      <c r="E4" s="12"/>
      <c r="F4" s="12">
        <f>C4+D4</f>
        <v>2500</v>
      </c>
      <c r="G4" s="12"/>
      <c r="H4" s="83">
        <f>F4-G4</f>
        <v>2500</v>
      </c>
    </row>
    <row r="5" spans="1:8" x14ac:dyDescent="0.25">
      <c r="A5" s="10" t="s">
        <v>36</v>
      </c>
      <c r="B5" s="11">
        <v>2</v>
      </c>
      <c r="C5" s="10"/>
      <c r="D5" s="12">
        <v>2500</v>
      </c>
      <c r="E5" s="12"/>
      <c r="F5" s="12">
        <f>C5+D5</f>
        <v>2500</v>
      </c>
      <c r="G5" s="12">
        <v>2500</v>
      </c>
      <c r="H5" s="83">
        <f>F5-G5</f>
        <v>0</v>
      </c>
    </row>
    <row r="6" spans="1:8" x14ac:dyDescent="0.25">
      <c r="A6" s="10" t="s">
        <v>52</v>
      </c>
      <c r="B6" s="11">
        <v>3</v>
      </c>
      <c r="C6" s="10"/>
      <c r="D6" s="12">
        <v>0</v>
      </c>
      <c r="E6" s="12"/>
      <c r="F6" s="12"/>
      <c r="G6" s="12"/>
      <c r="H6" s="83">
        <f>F6-G6</f>
        <v>0</v>
      </c>
    </row>
    <row r="7" spans="1:8" x14ac:dyDescent="0.25">
      <c r="A7" s="10"/>
      <c r="B7" s="11">
        <v>4</v>
      </c>
      <c r="C7" s="10"/>
      <c r="D7" s="12"/>
      <c r="E7" s="12"/>
      <c r="F7" s="12"/>
      <c r="G7" s="12"/>
      <c r="H7" s="83">
        <f>F7-G7</f>
        <v>0</v>
      </c>
    </row>
    <row r="8" spans="1:8" x14ac:dyDescent="0.25">
      <c r="A8" s="10" t="s">
        <v>33</v>
      </c>
      <c r="B8" s="11">
        <v>5</v>
      </c>
      <c r="C8" s="10"/>
      <c r="D8" s="12">
        <v>2500</v>
      </c>
      <c r="E8" s="12"/>
      <c r="F8" s="12">
        <f>C8+D8</f>
        <v>2500</v>
      </c>
      <c r="G8" s="12">
        <v>2700</v>
      </c>
      <c r="H8" s="83">
        <v>0</v>
      </c>
    </row>
    <row r="9" spans="1:8" x14ac:dyDescent="0.25">
      <c r="A9" s="10" t="s">
        <v>90</v>
      </c>
      <c r="B9" s="11"/>
      <c r="C9" s="10"/>
      <c r="D9" s="12"/>
      <c r="E9" s="12"/>
      <c r="F9" s="12"/>
      <c r="G9" s="12"/>
      <c r="H9" s="83"/>
    </row>
    <row r="10" spans="1:8" x14ac:dyDescent="0.25">
      <c r="A10" s="10" t="s">
        <v>34</v>
      </c>
      <c r="B10" s="11">
        <v>6</v>
      </c>
      <c r="C10" s="10"/>
      <c r="D10" s="12">
        <v>2500</v>
      </c>
      <c r="E10" s="12"/>
      <c r="F10" s="12">
        <f>C10+D10</f>
        <v>2500</v>
      </c>
      <c r="G10" s="12">
        <v>5500</v>
      </c>
      <c r="H10" s="83">
        <f t="shared" ref="H10:H18" si="0">F10-G10</f>
        <v>-3000</v>
      </c>
    </row>
    <row r="11" spans="1:8" x14ac:dyDescent="0.25">
      <c r="A11" s="10" t="s">
        <v>28</v>
      </c>
      <c r="B11" s="11">
        <v>7</v>
      </c>
      <c r="C11" s="10"/>
      <c r="D11" s="12">
        <v>5500</v>
      </c>
      <c r="E11" s="12"/>
      <c r="F11" s="12">
        <v>5500</v>
      </c>
      <c r="G11" s="12"/>
      <c r="H11" s="83">
        <f t="shared" si="0"/>
        <v>5500</v>
      </c>
    </row>
    <row r="12" spans="1:8" x14ac:dyDescent="0.25">
      <c r="A12" s="10" t="s">
        <v>35</v>
      </c>
      <c r="B12" s="11">
        <v>8</v>
      </c>
      <c r="C12" s="10"/>
      <c r="D12" s="80">
        <v>2500</v>
      </c>
      <c r="E12" s="12"/>
      <c r="F12" s="12">
        <f>C12+D12</f>
        <v>2500</v>
      </c>
      <c r="G12" s="12">
        <v>2500</v>
      </c>
      <c r="H12" s="83">
        <f t="shared" si="0"/>
        <v>0</v>
      </c>
    </row>
    <row r="13" spans="1:8" x14ac:dyDescent="0.25">
      <c r="A13" s="10" t="s">
        <v>52</v>
      </c>
      <c r="B13" s="77">
        <v>9</v>
      </c>
      <c r="C13" s="69"/>
      <c r="D13" s="81">
        <v>0</v>
      </c>
      <c r="E13" s="79"/>
      <c r="F13" s="83"/>
      <c r="G13" s="83"/>
      <c r="H13" s="83">
        <f t="shared" si="0"/>
        <v>0</v>
      </c>
    </row>
    <row r="14" spans="1:8" x14ac:dyDescent="0.25">
      <c r="A14" s="10" t="s">
        <v>30</v>
      </c>
      <c r="B14" s="11">
        <v>10</v>
      </c>
      <c r="C14" s="10"/>
      <c r="D14" s="80">
        <v>2500</v>
      </c>
      <c r="E14" s="12"/>
      <c r="F14" s="12">
        <v>2500</v>
      </c>
      <c r="G14" s="12">
        <v>2500</v>
      </c>
      <c r="H14" s="83">
        <f t="shared" si="0"/>
        <v>0</v>
      </c>
    </row>
    <row r="15" spans="1:8" x14ac:dyDescent="0.25">
      <c r="A15" s="49" t="s">
        <v>29</v>
      </c>
      <c r="B15" s="11">
        <v>11</v>
      </c>
      <c r="C15" s="10"/>
      <c r="D15" s="80">
        <v>4500</v>
      </c>
      <c r="E15" s="12"/>
      <c r="F15" s="12">
        <v>4500</v>
      </c>
      <c r="G15" s="12"/>
      <c r="H15" s="83">
        <f t="shared" si="0"/>
        <v>4500</v>
      </c>
    </row>
    <row r="16" spans="1:8" x14ac:dyDescent="0.25">
      <c r="A16" s="10" t="s">
        <v>38</v>
      </c>
      <c r="B16" s="11">
        <v>14</v>
      </c>
      <c r="C16" s="10"/>
      <c r="D16" s="80">
        <v>2700</v>
      </c>
      <c r="E16" s="12"/>
      <c r="F16" s="12">
        <v>2700</v>
      </c>
      <c r="G16" s="13">
        <v>2500</v>
      </c>
      <c r="H16" s="83">
        <f t="shared" si="0"/>
        <v>200</v>
      </c>
    </row>
    <row r="17" spans="1:8" x14ac:dyDescent="0.25">
      <c r="A17" s="83"/>
      <c r="B17" s="83"/>
      <c r="C17" s="83"/>
      <c r="D17" s="83"/>
      <c r="E17" s="83"/>
      <c r="F17" s="83"/>
      <c r="G17" s="83"/>
      <c r="H17" s="83">
        <f t="shared" si="0"/>
        <v>0</v>
      </c>
    </row>
    <row r="18" spans="1:8" x14ac:dyDescent="0.25">
      <c r="A18" s="14" t="s">
        <v>39</v>
      </c>
      <c r="B18" s="14"/>
      <c r="C18" s="10">
        <v>0</v>
      </c>
      <c r="D18" s="82">
        <f>SUM(D4:D16)</f>
        <v>27700</v>
      </c>
      <c r="E18" s="14"/>
      <c r="F18" s="14">
        <f>SUM(F4:F16)</f>
        <v>27700</v>
      </c>
      <c r="G18" s="10">
        <f>SUM(G4:G16)</f>
        <v>18200</v>
      </c>
      <c r="H18" s="83">
        <f t="shared" si="0"/>
        <v>9500</v>
      </c>
    </row>
    <row r="19" spans="1:8" x14ac:dyDescent="0.25">
      <c r="A19" s="15"/>
      <c r="B19" s="15"/>
      <c r="C19" s="15"/>
      <c r="D19" s="15"/>
      <c r="E19" s="15"/>
      <c r="F19" s="15"/>
      <c r="G19" s="16"/>
      <c r="H19" s="69"/>
    </row>
    <row r="20" spans="1:8" x14ac:dyDescent="0.25">
      <c r="A20" s="17" t="s">
        <v>12</v>
      </c>
      <c r="B20" s="69"/>
      <c r="C20" s="18"/>
      <c r="D20" s="19"/>
      <c r="E20" s="20"/>
      <c r="F20" s="21"/>
      <c r="G20" s="70"/>
      <c r="H20" s="69"/>
    </row>
    <row r="21" spans="1:8" x14ac:dyDescent="0.25">
      <c r="A21" s="23" t="s">
        <v>73</v>
      </c>
      <c r="B21" s="69"/>
      <c r="C21" s="18"/>
      <c r="D21" s="24">
        <f>D18</f>
        <v>27700</v>
      </c>
      <c r="E21" s="20"/>
      <c r="F21" s="21"/>
      <c r="G21" s="70"/>
      <c r="H21" s="69"/>
    </row>
    <row r="22" spans="1:8" x14ac:dyDescent="0.25">
      <c r="A22" s="23"/>
      <c r="B22" s="69"/>
      <c r="C22" s="18"/>
      <c r="D22" s="24">
        <v>1438</v>
      </c>
      <c r="E22" s="20"/>
      <c r="F22" s="21"/>
      <c r="G22" s="70"/>
      <c r="H22" s="69"/>
    </row>
    <row r="23" spans="1:8" x14ac:dyDescent="0.25">
      <c r="A23" s="30" t="s">
        <v>73</v>
      </c>
      <c r="B23" s="69"/>
      <c r="C23" s="18"/>
      <c r="D23" s="24">
        <f>SUM(D21:D22)</f>
        <v>29138</v>
      </c>
      <c r="E23" s="20"/>
      <c r="F23" s="21"/>
      <c r="G23" s="70"/>
      <c r="H23" s="69"/>
    </row>
    <row r="24" spans="1:8" x14ac:dyDescent="0.25">
      <c r="A24" s="23" t="s">
        <v>75</v>
      </c>
      <c r="B24" s="69"/>
      <c r="C24" s="18"/>
      <c r="D24" s="86">
        <f>D21*F24</f>
        <v>2216</v>
      </c>
      <c r="E24" s="20"/>
      <c r="F24" s="68">
        <v>0.08</v>
      </c>
      <c r="G24" s="70"/>
      <c r="H24" s="69"/>
    </row>
    <row r="25" spans="1:8" x14ac:dyDescent="0.25">
      <c r="A25" s="89" t="s">
        <v>78</v>
      </c>
      <c r="B25" s="69"/>
      <c r="C25" s="18"/>
      <c r="D25" s="19">
        <f>D23-D24</f>
        <v>26922</v>
      </c>
      <c r="E25" s="20"/>
      <c r="F25" s="20"/>
      <c r="G25" s="70"/>
      <c r="H25" s="69"/>
    </row>
    <row r="26" spans="1:8" x14ac:dyDescent="0.25">
      <c r="A26" s="30" t="s">
        <v>87</v>
      </c>
      <c r="B26" s="87"/>
      <c r="C26" s="87"/>
      <c r="D26" s="88"/>
      <c r="E26" s="69"/>
      <c r="F26" s="69"/>
      <c r="G26" s="69"/>
      <c r="H26" s="69"/>
    </row>
    <row r="27" spans="1:8" x14ac:dyDescent="0.25">
      <c r="A27" s="69"/>
      <c r="B27" s="69"/>
      <c r="C27" s="69"/>
      <c r="D27" s="59"/>
      <c r="E27" s="69"/>
      <c r="F27" s="32"/>
      <c r="G27" s="69"/>
      <c r="H27" s="69"/>
    </row>
    <row r="28" spans="1:8" x14ac:dyDescent="0.25">
      <c r="A28" s="69"/>
      <c r="B28" s="69"/>
      <c r="C28" s="69"/>
      <c r="D28" s="59"/>
      <c r="E28" s="69"/>
      <c r="F28" s="59"/>
      <c r="G28" s="69"/>
      <c r="H28" s="69"/>
    </row>
    <row r="29" spans="1:8" x14ac:dyDescent="0.25">
      <c r="A29" s="69"/>
      <c r="B29" s="69"/>
      <c r="C29" s="69"/>
      <c r="D29" s="69"/>
      <c r="E29" s="23"/>
      <c r="F29" s="23"/>
      <c r="G29" s="23"/>
      <c r="H29" s="69"/>
    </row>
    <row r="30" spans="1:8" x14ac:dyDescent="0.25">
      <c r="A30" s="37"/>
      <c r="B30" s="32" t="s">
        <v>19</v>
      </c>
      <c r="C30" s="32"/>
      <c r="D30" s="23" t="s">
        <v>20</v>
      </c>
      <c r="E30" s="23"/>
      <c r="F30" s="23" t="s">
        <v>21</v>
      </c>
      <c r="G30" s="23"/>
      <c r="H30" s="69"/>
    </row>
    <row r="31" spans="1:8" x14ac:dyDescent="0.25">
      <c r="A31" s="37"/>
      <c r="B31" s="23"/>
      <c r="C31" s="23"/>
      <c r="D31" s="23"/>
      <c r="E31" s="23"/>
      <c r="F31" s="23"/>
      <c r="G31" s="23"/>
      <c r="H31" s="69"/>
    </row>
    <row r="32" spans="1:8" x14ac:dyDescent="0.25">
      <c r="A32" s="37"/>
      <c r="B32" s="23" t="s">
        <v>51</v>
      </c>
      <c r="C32" s="23"/>
      <c r="D32" s="23" t="s">
        <v>22</v>
      </c>
      <c r="E32" s="23"/>
      <c r="F32" s="23" t="s">
        <v>63</v>
      </c>
      <c r="G32" s="23"/>
      <c r="H32" s="69"/>
    </row>
    <row r="33" spans="1:8" x14ac:dyDescent="0.25">
      <c r="A33" s="39" t="s">
        <v>23</v>
      </c>
      <c r="B33" s="23" t="s">
        <v>24</v>
      </c>
      <c r="C33" s="23"/>
      <c r="D33" s="23" t="s">
        <v>24</v>
      </c>
      <c r="E33" s="23"/>
      <c r="F33" s="23" t="s">
        <v>25</v>
      </c>
      <c r="G33" s="23"/>
      <c r="H33" s="69"/>
    </row>
    <row r="34" spans="1:8" x14ac:dyDescent="0.25">
      <c r="A34" s="69"/>
      <c r="B34" s="69"/>
      <c r="C34" s="69"/>
      <c r="D34" s="69"/>
      <c r="E34" s="69"/>
      <c r="F34" s="69"/>
      <c r="G34" s="69"/>
      <c r="H34" s="69"/>
    </row>
    <row r="35" spans="1:8" x14ac:dyDescent="0.25">
      <c r="A35" s="69"/>
      <c r="B35" s="69"/>
      <c r="C35" s="69"/>
      <c r="D35" s="69"/>
      <c r="E35" s="69"/>
      <c r="F35" s="69"/>
      <c r="G35" s="69"/>
      <c r="H35" s="69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workbookViewId="0">
      <selection activeCell="L8" sqref="L8"/>
    </sheetView>
  </sheetViews>
  <sheetFormatPr defaultRowHeight="15" x14ac:dyDescent="0.25"/>
  <cols>
    <col min="1" max="1" width="17.85546875" customWidth="1"/>
    <col min="4" max="4" width="10.5703125" customWidth="1"/>
  </cols>
  <sheetData>
    <row r="1" spans="1:13" ht="18.75" x14ac:dyDescent="0.3">
      <c r="A1" s="4" t="s">
        <v>95</v>
      </c>
      <c r="B1" s="4"/>
      <c r="C1" s="4"/>
      <c r="D1" s="4"/>
      <c r="E1" s="4"/>
      <c r="F1" s="4"/>
      <c r="G1" s="4"/>
      <c r="H1" s="69"/>
    </row>
    <row r="2" spans="1:13" ht="15.75" x14ac:dyDescent="0.25">
      <c r="A2" s="5"/>
      <c r="B2" s="5"/>
      <c r="C2" s="5"/>
      <c r="D2" s="5"/>
      <c r="E2" s="69"/>
      <c r="F2" s="5"/>
      <c r="G2" s="5"/>
      <c r="H2" s="69"/>
    </row>
    <row r="3" spans="1:13" x14ac:dyDescent="0.25">
      <c r="A3" s="6" t="s">
        <v>3</v>
      </c>
      <c r="B3" s="6" t="s">
        <v>4</v>
      </c>
      <c r="C3" s="6" t="s">
        <v>5</v>
      </c>
      <c r="D3" s="6" t="s">
        <v>6</v>
      </c>
      <c r="E3" s="6" t="s">
        <v>7</v>
      </c>
      <c r="F3" s="7" t="s">
        <v>8</v>
      </c>
      <c r="G3" s="8" t="s">
        <v>9</v>
      </c>
      <c r="H3" s="83"/>
    </row>
    <row r="4" spans="1:13" x14ac:dyDescent="0.25">
      <c r="A4" s="10" t="s">
        <v>91</v>
      </c>
      <c r="B4" s="11">
        <v>1</v>
      </c>
      <c r="C4" s="10"/>
      <c r="D4" s="12">
        <v>2500</v>
      </c>
      <c r="E4" s="12"/>
      <c r="F4" s="12">
        <f>C4+D4</f>
        <v>2500</v>
      </c>
      <c r="G4" s="12">
        <v>2500</v>
      </c>
      <c r="H4" s="83">
        <f>F4-G4</f>
        <v>0</v>
      </c>
    </row>
    <row r="5" spans="1:13" x14ac:dyDescent="0.25">
      <c r="A5" s="10" t="s">
        <v>36</v>
      </c>
      <c r="B5" s="11">
        <v>2</v>
      </c>
      <c r="C5" s="10"/>
      <c r="D5" s="12">
        <v>2500</v>
      </c>
      <c r="E5" s="12"/>
      <c r="F5" s="12">
        <f>C5+D5</f>
        <v>2500</v>
      </c>
      <c r="G5" s="12">
        <v>2500</v>
      </c>
      <c r="H5" s="83">
        <f>F5-G5</f>
        <v>0</v>
      </c>
    </row>
    <row r="6" spans="1:13" x14ac:dyDescent="0.25">
      <c r="A6" s="10" t="s">
        <v>104</v>
      </c>
      <c r="B6" s="11">
        <v>3</v>
      </c>
      <c r="C6" s="10"/>
      <c r="D6" s="12">
        <v>0</v>
      </c>
      <c r="E6" s="12"/>
      <c r="F6" s="12"/>
      <c r="G6" s="12"/>
      <c r="H6" s="83">
        <f>F6-G6</f>
        <v>0</v>
      </c>
    </row>
    <row r="7" spans="1:13" x14ac:dyDescent="0.25">
      <c r="A7" s="10" t="s">
        <v>52</v>
      </c>
      <c r="B7" s="11">
        <v>4</v>
      </c>
      <c r="C7" s="10"/>
      <c r="D7" s="12"/>
      <c r="E7" s="12"/>
      <c r="F7" s="12"/>
      <c r="G7" s="12"/>
      <c r="H7" s="83">
        <f>F7-G7</f>
        <v>0</v>
      </c>
    </row>
    <row r="8" spans="1:13" x14ac:dyDescent="0.25">
      <c r="A8" s="10" t="s">
        <v>105</v>
      </c>
      <c r="B8" s="11">
        <v>5</v>
      </c>
      <c r="C8" s="10"/>
      <c r="D8" s="12">
        <v>2500</v>
      </c>
      <c r="E8" s="12"/>
      <c r="F8" s="12">
        <f>C8+D8</f>
        <v>2500</v>
      </c>
      <c r="G8" s="12">
        <v>2000</v>
      </c>
      <c r="H8" s="83">
        <f>F8-G8</f>
        <v>500</v>
      </c>
    </row>
    <row r="9" spans="1:13" x14ac:dyDescent="0.25">
      <c r="A9" s="10" t="s">
        <v>90</v>
      </c>
      <c r="B9" s="11"/>
      <c r="C9" s="10"/>
      <c r="D9" s="12"/>
      <c r="E9" s="12"/>
      <c r="F9" s="12"/>
      <c r="G9" s="12"/>
      <c r="H9" s="83"/>
    </row>
    <row r="10" spans="1:13" x14ac:dyDescent="0.25">
      <c r="A10" s="10" t="s">
        <v>34</v>
      </c>
      <c r="B10" s="11">
        <v>6</v>
      </c>
      <c r="C10" s="10"/>
      <c r="D10" s="12">
        <v>2500</v>
      </c>
      <c r="E10" s="12"/>
      <c r="F10" s="12">
        <f>C10+D10</f>
        <v>2500</v>
      </c>
      <c r="G10" s="12">
        <v>6000</v>
      </c>
      <c r="H10" s="83">
        <f t="shared" ref="H10:H18" si="0">F10-G10</f>
        <v>-3500</v>
      </c>
    </row>
    <row r="11" spans="1:13" x14ac:dyDescent="0.25">
      <c r="A11" s="10" t="s">
        <v>28</v>
      </c>
      <c r="B11" s="11">
        <v>7</v>
      </c>
      <c r="C11" s="10"/>
      <c r="D11" s="12">
        <v>5500</v>
      </c>
      <c r="E11" s="12"/>
      <c r="F11" s="12">
        <v>5500</v>
      </c>
      <c r="G11" s="12">
        <v>3000</v>
      </c>
      <c r="H11" s="83">
        <f t="shared" si="0"/>
        <v>2500</v>
      </c>
    </row>
    <row r="12" spans="1:13" x14ac:dyDescent="0.25">
      <c r="A12" s="10" t="s">
        <v>35</v>
      </c>
      <c r="B12" s="11">
        <v>8</v>
      </c>
      <c r="C12" s="10"/>
      <c r="D12" s="80">
        <v>2500</v>
      </c>
      <c r="E12" s="12"/>
      <c r="F12" s="12">
        <f>C12+D12</f>
        <v>2500</v>
      </c>
      <c r="G12" s="12">
        <v>2500</v>
      </c>
      <c r="H12" s="83">
        <f t="shared" si="0"/>
        <v>0</v>
      </c>
    </row>
    <row r="13" spans="1:13" x14ac:dyDescent="0.25">
      <c r="A13" s="10" t="s">
        <v>52</v>
      </c>
      <c r="B13" s="77">
        <v>9</v>
      </c>
      <c r="C13" s="69"/>
      <c r="D13" s="81">
        <v>0</v>
      </c>
      <c r="E13" s="79"/>
      <c r="F13" s="83"/>
      <c r="G13" s="83"/>
      <c r="H13" s="83">
        <f t="shared" si="0"/>
        <v>0</v>
      </c>
      <c r="M13">
        <v>2700</v>
      </c>
    </row>
    <row r="14" spans="1:13" x14ac:dyDescent="0.25">
      <c r="A14" s="10" t="s">
        <v>30</v>
      </c>
      <c r="B14" s="11">
        <v>10</v>
      </c>
      <c r="C14" s="10"/>
      <c r="D14" s="80">
        <v>2500</v>
      </c>
      <c r="E14" s="12"/>
      <c r="F14" s="12">
        <v>2500</v>
      </c>
      <c r="G14" s="12">
        <v>2500</v>
      </c>
      <c r="H14" s="83">
        <f t="shared" si="0"/>
        <v>0</v>
      </c>
      <c r="M14">
        <v>9000</v>
      </c>
    </row>
    <row r="15" spans="1:13" x14ac:dyDescent="0.25">
      <c r="A15" s="49" t="s">
        <v>29</v>
      </c>
      <c r="B15" s="11" t="s">
        <v>106</v>
      </c>
      <c r="C15" s="10"/>
      <c r="D15" s="80">
        <v>4500</v>
      </c>
      <c r="E15" s="12"/>
      <c r="F15" s="12">
        <v>4500</v>
      </c>
      <c r="G15" s="12">
        <v>3000</v>
      </c>
      <c r="H15" s="83">
        <f t="shared" si="0"/>
        <v>1500</v>
      </c>
      <c r="M15">
        <v>2500</v>
      </c>
    </row>
    <row r="16" spans="1:13" x14ac:dyDescent="0.25">
      <c r="A16" s="10" t="s">
        <v>38</v>
      </c>
      <c r="B16" s="11">
        <v>14</v>
      </c>
      <c r="C16" s="10"/>
      <c r="D16" s="80">
        <v>2700</v>
      </c>
      <c r="E16" s="12"/>
      <c r="F16" s="12">
        <v>2700</v>
      </c>
      <c r="G16" s="13">
        <v>2500</v>
      </c>
      <c r="H16" s="83">
        <f t="shared" si="0"/>
        <v>200</v>
      </c>
      <c r="M16">
        <v>8800</v>
      </c>
    </row>
    <row r="17" spans="1:13" x14ac:dyDescent="0.25">
      <c r="A17" s="83"/>
      <c r="B17" s="83"/>
      <c r="C17" s="83"/>
      <c r="D17" s="83"/>
      <c r="E17" s="83"/>
      <c r="F17" s="83"/>
      <c r="G17" s="83"/>
      <c r="H17" s="83">
        <f t="shared" si="0"/>
        <v>0</v>
      </c>
      <c r="M17">
        <f>SUM(M13:M16)</f>
        <v>23000</v>
      </c>
    </row>
    <row r="18" spans="1:13" x14ac:dyDescent="0.25">
      <c r="A18" s="14" t="s">
        <v>39</v>
      </c>
      <c r="B18" s="14"/>
      <c r="C18" s="10">
        <v>0</v>
      </c>
      <c r="D18" s="82">
        <f>SUM(D4:D16)</f>
        <v>27700</v>
      </c>
      <c r="E18" s="14"/>
      <c r="F18" s="14">
        <f>SUM(F4:F16)</f>
        <v>27700</v>
      </c>
      <c r="G18" s="10">
        <f>SUM(G4:G16)</f>
        <v>26500</v>
      </c>
      <c r="H18" s="83">
        <f t="shared" si="0"/>
        <v>1200</v>
      </c>
    </row>
    <row r="19" spans="1:13" x14ac:dyDescent="0.25">
      <c r="A19" s="15"/>
      <c r="B19" s="15"/>
      <c r="C19" s="15"/>
      <c r="D19" s="15"/>
      <c r="E19" s="15"/>
      <c r="F19" s="15"/>
      <c r="G19" s="16"/>
      <c r="H19" s="69"/>
    </row>
    <row r="20" spans="1:13" x14ac:dyDescent="0.25">
      <c r="A20" s="17" t="s">
        <v>12</v>
      </c>
      <c r="B20" s="69"/>
      <c r="C20" s="18"/>
      <c r="D20" s="19"/>
      <c r="E20" s="20"/>
      <c r="F20" s="21"/>
      <c r="G20" s="70"/>
      <c r="H20" s="69"/>
    </row>
    <row r="21" spans="1:13" x14ac:dyDescent="0.25">
      <c r="A21" s="23" t="s">
        <v>73</v>
      </c>
      <c r="B21" s="69"/>
      <c r="C21" s="18"/>
      <c r="D21" s="24">
        <f>D18</f>
        <v>27700</v>
      </c>
      <c r="E21" s="20"/>
      <c r="F21" s="21"/>
      <c r="G21" s="70"/>
      <c r="H21" s="69"/>
    </row>
    <row r="22" spans="1:13" x14ac:dyDescent="0.25">
      <c r="A22" s="23" t="s">
        <v>97</v>
      </c>
      <c r="B22" s="69"/>
      <c r="C22" s="18"/>
      <c r="D22" s="24">
        <v>0</v>
      </c>
      <c r="E22" s="20"/>
      <c r="F22" s="21"/>
      <c r="G22" s="70"/>
      <c r="H22" s="69"/>
    </row>
    <row r="23" spans="1:13" x14ac:dyDescent="0.25">
      <c r="A23" s="30" t="s">
        <v>73</v>
      </c>
      <c r="B23" s="69"/>
      <c r="C23" s="18"/>
      <c r="D23" s="24">
        <f>SUM(D21:D22)</f>
        <v>27700</v>
      </c>
      <c r="E23" s="20"/>
      <c r="F23" s="21"/>
      <c r="G23" s="70"/>
      <c r="H23" s="69"/>
    </row>
    <row r="24" spans="1:13" x14ac:dyDescent="0.25">
      <c r="A24" s="23" t="s">
        <v>75</v>
      </c>
      <c r="B24" s="69"/>
      <c r="C24" s="18"/>
      <c r="D24" s="86">
        <f>D21*F24</f>
        <v>2216</v>
      </c>
      <c r="E24" s="20"/>
      <c r="F24" s="68">
        <v>0.08</v>
      </c>
      <c r="G24" s="70"/>
      <c r="H24" s="69"/>
    </row>
    <row r="25" spans="1:13" x14ac:dyDescent="0.25">
      <c r="A25" s="89" t="s">
        <v>96</v>
      </c>
      <c r="B25" s="69"/>
      <c r="C25" s="18"/>
      <c r="D25" s="19">
        <v>20000</v>
      </c>
      <c r="E25" s="20"/>
      <c r="F25" s="20"/>
      <c r="G25" s="70"/>
      <c r="H25" s="69"/>
    </row>
    <row r="26" spans="1:13" x14ac:dyDescent="0.25">
      <c r="A26" s="30"/>
      <c r="B26" s="87"/>
      <c r="C26" s="87"/>
      <c r="D26" s="88"/>
      <c r="E26" s="69"/>
      <c r="F26" s="69"/>
      <c r="G26" s="69"/>
      <c r="H26" s="69"/>
    </row>
    <row r="27" spans="1:13" x14ac:dyDescent="0.25">
      <c r="A27" s="69" t="s">
        <v>89</v>
      </c>
      <c r="B27" s="69"/>
      <c r="C27" s="69"/>
      <c r="D27" s="59">
        <f>SUM(D24:D26)</f>
        <v>22216</v>
      </c>
      <c r="E27" s="69"/>
      <c r="F27" s="32"/>
      <c r="G27" s="69"/>
      <c r="H27" s="69"/>
    </row>
    <row r="28" spans="1:13" x14ac:dyDescent="0.25">
      <c r="A28" s="69" t="s">
        <v>98</v>
      </c>
      <c r="B28" s="69"/>
      <c r="C28" s="69"/>
      <c r="D28" s="59">
        <f>D21-D27</f>
        <v>5484</v>
      </c>
      <c r="E28" s="69"/>
      <c r="F28" s="59"/>
      <c r="G28" s="69"/>
      <c r="H28" s="69"/>
    </row>
    <row r="29" spans="1:13" x14ac:dyDescent="0.25">
      <c r="A29" s="69"/>
      <c r="B29" s="69"/>
      <c r="C29" s="69"/>
      <c r="D29" s="69"/>
      <c r="E29" s="23"/>
      <c r="F29" s="23"/>
      <c r="G29" s="23"/>
      <c r="H29" s="69"/>
    </row>
    <row r="30" spans="1:13" x14ac:dyDescent="0.25">
      <c r="A30" s="37"/>
      <c r="B30" s="32" t="s">
        <v>19</v>
      </c>
      <c r="C30" s="32"/>
      <c r="D30" s="23" t="s">
        <v>20</v>
      </c>
      <c r="E30" s="23"/>
      <c r="F30" s="23" t="s">
        <v>21</v>
      </c>
      <c r="G30" s="23"/>
      <c r="H30" s="69"/>
    </row>
    <row r="31" spans="1:13" x14ac:dyDescent="0.25">
      <c r="A31" s="37"/>
      <c r="B31" s="23"/>
      <c r="C31" s="23"/>
      <c r="D31" s="23"/>
      <c r="E31" s="23"/>
      <c r="F31" s="23"/>
      <c r="G31" s="23"/>
      <c r="H31" s="69"/>
    </row>
    <row r="32" spans="1:13" x14ac:dyDescent="0.25">
      <c r="A32" s="37"/>
      <c r="B32" s="23" t="s">
        <v>51</v>
      </c>
      <c r="C32" s="23"/>
      <c r="D32" s="23" t="s">
        <v>22</v>
      </c>
      <c r="E32" s="23"/>
      <c r="F32" s="23" t="s">
        <v>63</v>
      </c>
      <c r="G32" s="23"/>
      <c r="H32" s="69"/>
    </row>
    <row r="33" spans="1:8" x14ac:dyDescent="0.25">
      <c r="A33" s="39" t="s">
        <v>23</v>
      </c>
      <c r="B33" s="23" t="s">
        <v>24</v>
      </c>
      <c r="C33" s="23"/>
      <c r="D33" s="23" t="s">
        <v>24</v>
      </c>
      <c r="E33" s="23"/>
      <c r="F33" s="23" t="s">
        <v>25</v>
      </c>
      <c r="G33" s="23"/>
      <c r="H33" s="69"/>
    </row>
    <row r="34" spans="1:8" x14ac:dyDescent="0.25">
      <c r="A34" s="69"/>
      <c r="B34" s="69"/>
      <c r="C34" s="69"/>
      <c r="D34" s="69"/>
      <c r="E34" s="69"/>
      <c r="F34" s="69"/>
      <c r="G34" s="69"/>
      <c r="H34" s="69"/>
    </row>
    <row r="35" spans="1:8" x14ac:dyDescent="0.25">
      <c r="A35" s="69"/>
      <c r="B35" s="69"/>
      <c r="C35" s="69"/>
      <c r="D35" s="69"/>
      <c r="E35" s="69"/>
      <c r="F35" s="69"/>
      <c r="G35" s="69"/>
      <c r="H35" s="69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workbookViewId="0">
      <selection activeCell="D29" sqref="D29"/>
    </sheetView>
  </sheetViews>
  <sheetFormatPr defaultRowHeight="15" x14ac:dyDescent="0.25"/>
  <cols>
    <col min="1" max="1" width="17" customWidth="1"/>
    <col min="4" max="4" width="11.42578125" customWidth="1"/>
  </cols>
  <sheetData>
    <row r="1" spans="1:8" ht="18.75" x14ac:dyDescent="0.3">
      <c r="A1" s="4" t="s">
        <v>109</v>
      </c>
      <c r="B1" s="4"/>
      <c r="C1" s="4"/>
      <c r="D1" s="4"/>
      <c r="E1" s="4"/>
      <c r="F1" s="4"/>
      <c r="G1" s="4"/>
      <c r="H1" s="69"/>
    </row>
    <row r="2" spans="1:8" ht="15.75" x14ac:dyDescent="0.25">
      <c r="A2" s="5"/>
      <c r="B2" s="5"/>
      <c r="C2" s="5"/>
      <c r="D2" s="5"/>
      <c r="E2" s="69"/>
      <c r="F2" s="5"/>
      <c r="G2" s="5"/>
      <c r="H2" s="69"/>
    </row>
    <row r="3" spans="1:8" x14ac:dyDescent="0.25">
      <c r="A3" s="6" t="s">
        <v>3</v>
      </c>
      <c r="B3" s="6" t="s">
        <v>4</v>
      </c>
      <c r="C3" s="6" t="s">
        <v>5</v>
      </c>
      <c r="D3" s="6" t="s">
        <v>6</v>
      </c>
      <c r="E3" s="6" t="s">
        <v>7</v>
      </c>
      <c r="F3" s="7" t="s">
        <v>8</v>
      </c>
      <c r="G3" s="8" t="s">
        <v>9</v>
      </c>
      <c r="H3" s="83"/>
    </row>
    <row r="4" spans="1:8" x14ac:dyDescent="0.25">
      <c r="A4" s="10" t="s">
        <v>91</v>
      </c>
      <c r="B4" s="11">
        <v>1</v>
      </c>
      <c r="C4" s="10"/>
      <c r="D4" s="12">
        <v>2500</v>
      </c>
      <c r="E4" s="12"/>
      <c r="F4" s="12">
        <f>C4+D4</f>
        <v>2500</v>
      </c>
      <c r="G4" s="93"/>
      <c r="H4" s="83">
        <f>F4-G4</f>
        <v>2500</v>
      </c>
    </row>
    <row r="5" spans="1:8" x14ac:dyDescent="0.25">
      <c r="A5" s="10" t="s">
        <v>36</v>
      </c>
      <c r="B5" s="11">
        <v>2</v>
      </c>
      <c r="C5" s="10"/>
      <c r="D5" s="12">
        <v>2500</v>
      </c>
      <c r="E5" s="12"/>
      <c r="F5" s="12">
        <f>C5+D5</f>
        <v>2500</v>
      </c>
      <c r="G5" s="93"/>
      <c r="H5" s="83">
        <f>F5-G5</f>
        <v>2500</v>
      </c>
    </row>
    <row r="6" spans="1:8" x14ac:dyDescent="0.25">
      <c r="A6" s="10" t="s">
        <v>52</v>
      </c>
      <c r="B6" s="11">
        <v>3</v>
      </c>
      <c r="C6" s="10"/>
      <c r="D6" s="12">
        <v>0</v>
      </c>
      <c r="E6" s="12"/>
      <c r="F6" s="12"/>
      <c r="G6" s="93"/>
      <c r="H6" s="83">
        <f>F6-G6</f>
        <v>0</v>
      </c>
    </row>
    <row r="7" spans="1:8" x14ac:dyDescent="0.25">
      <c r="A7" s="10"/>
      <c r="B7" s="11">
        <v>4</v>
      </c>
      <c r="C7" s="10"/>
      <c r="D7" s="12"/>
      <c r="E7" s="12"/>
      <c r="F7" s="12"/>
      <c r="G7" s="93"/>
      <c r="H7" s="83">
        <f>F7-G7</f>
        <v>0</v>
      </c>
    </row>
    <row r="8" spans="1:8" x14ac:dyDescent="0.25">
      <c r="A8" s="10" t="s">
        <v>33</v>
      </c>
      <c r="B8" s="11">
        <v>5</v>
      </c>
      <c r="C8" s="10"/>
      <c r="D8" s="12">
        <v>2500</v>
      </c>
      <c r="E8" s="12"/>
      <c r="F8" s="12">
        <f>C8+D8</f>
        <v>2500</v>
      </c>
      <c r="G8" s="91">
        <v>2500</v>
      </c>
      <c r="H8" s="83">
        <f>F8-G8</f>
        <v>0</v>
      </c>
    </row>
    <row r="9" spans="1:8" x14ac:dyDescent="0.25">
      <c r="A9" s="10" t="s">
        <v>90</v>
      </c>
      <c r="B9" s="11"/>
      <c r="C9" s="10"/>
      <c r="D9" s="12"/>
      <c r="E9" s="12"/>
      <c r="F9" s="12"/>
      <c r="G9" s="93"/>
      <c r="H9" s="83"/>
    </row>
    <row r="10" spans="1:8" x14ac:dyDescent="0.25">
      <c r="A10" s="10" t="s">
        <v>34</v>
      </c>
      <c r="B10" s="11">
        <v>6</v>
      </c>
      <c r="C10" s="10"/>
      <c r="D10" s="12">
        <v>2500</v>
      </c>
      <c r="E10" s="12"/>
      <c r="F10" s="12">
        <f>C10+D10</f>
        <v>2500</v>
      </c>
      <c r="G10" s="91">
        <v>2500</v>
      </c>
      <c r="H10" s="83">
        <f t="shared" ref="H10:H18" si="0">F10-G10</f>
        <v>0</v>
      </c>
    </row>
    <row r="11" spans="1:8" x14ac:dyDescent="0.25">
      <c r="A11" s="10" t="s">
        <v>28</v>
      </c>
      <c r="B11" s="11">
        <v>7</v>
      </c>
      <c r="C11" s="10"/>
      <c r="D11" s="12">
        <v>5500</v>
      </c>
      <c r="E11" s="12"/>
      <c r="F11" s="12">
        <v>5500</v>
      </c>
      <c r="G11" s="91">
        <v>3000</v>
      </c>
      <c r="H11" s="83">
        <f t="shared" si="0"/>
        <v>2500</v>
      </c>
    </row>
    <row r="12" spans="1:8" x14ac:dyDescent="0.25">
      <c r="A12" s="10" t="s">
        <v>35</v>
      </c>
      <c r="B12" s="11">
        <v>8</v>
      </c>
      <c r="C12" s="10"/>
      <c r="D12" s="80">
        <v>2500</v>
      </c>
      <c r="E12" s="12"/>
      <c r="F12" s="12">
        <f>C12+D12</f>
        <v>2500</v>
      </c>
      <c r="G12" s="91">
        <v>2500</v>
      </c>
      <c r="H12" s="83">
        <f t="shared" si="0"/>
        <v>0</v>
      </c>
    </row>
    <row r="13" spans="1:8" x14ac:dyDescent="0.25">
      <c r="A13" s="10" t="s">
        <v>52</v>
      </c>
      <c r="B13" s="77">
        <v>9</v>
      </c>
      <c r="C13" s="69"/>
      <c r="D13" s="81">
        <v>0</v>
      </c>
      <c r="E13" s="79"/>
      <c r="F13" s="83"/>
      <c r="G13" s="94"/>
      <c r="H13" s="83">
        <f t="shared" si="0"/>
        <v>0</v>
      </c>
    </row>
    <row r="14" spans="1:8" x14ac:dyDescent="0.25">
      <c r="A14" s="10" t="s">
        <v>30</v>
      </c>
      <c r="B14" s="11">
        <v>10</v>
      </c>
      <c r="C14" s="10"/>
      <c r="D14" s="80">
        <v>2500</v>
      </c>
      <c r="E14" s="12"/>
      <c r="F14" s="12">
        <v>2500</v>
      </c>
      <c r="G14" s="91">
        <v>2500</v>
      </c>
      <c r="H14" s="83">
        <f t="shared" si="0"/>
        <v>0</v>
      </c>
    </row>
    <row r="15" spans="1:8" x14ac:dyDescent="0.25">
      <c r="A15" s="49" t="s">
        <v>29</v>
      </c>
      <c r="B15" s="11" t="s">
        <v>106</v>
      </c>
      <c r="C15" s="10"/>
      <c r="D15" s="80">
        <v>4500</v>
      </c>
      <c r="E15" s="12"/>
      <c r="F15" s="12">
        <v>4500</v>
      </c>
      <c r="G15" s="91">
        <v>4500</v>
      </c>
      <c r="H15" s="83">
        <f t="shared" si="0"/>
        <v>0</v>
      </c>
    </row>
    <row r="16" spans="1:8" x14ac:dyDescent="0.25">
      <c r="A16" s="10" t="s">
        <v>38</v>
      </c>
      <c r="B16" s="11">
        <v>14</v>
      </c>
      <c r="C16" s="10"/>
      <c r="D16" s="80">
        <v>2700</v>
      </c>
      <c r="E16" s="12"/>
      <c r="F16" s="12">
        <v>2700</v>
      </c>
      <c r="G16" s="92">
        <v>2500</v>
      </c>
      <c r="H16" s="83">
        <f t="shared" si="0"/>
        <v>200</v>
      </c>
    </row>
    <row r="17" spans="1:8" x14ac:dyDescent="0.25">
      <c r="A17" s="83"/>
      <c r="B17" s="83"/>
      <c r="C17" s="83"/>
      <c r="D17" s="83"/>
      <c r="E17" s="83"/>
      <c r="F17" s="83"/>
      <c r="G17" s="83"/>
      <c r="H17" s="83">
        <f t="shared" si="0"/>
        <v>0</v>
      </c>
    </row>
    <row r="18" spans="1:8" x14ac:dyDescent="0.25">
      <c r="A18" s="14" t="s">
        <v>39</v>
      </c>
      <c r="B18" s="14"/>
      <c r="C18" s="10">
        <v>0</v>
      </c>
      <c r="D18" s="82">
        <f>SUM(D4:D16)</f>
        <v>27700</v>
      </c>
      <c r="E18" s="14"/>
      <c r="F18" s="14">
        <f>SUM(F4:F16)</f>
        <v>27700</v>
      </c>
      <c r="G18" s="10">
        <f>SUM(G4:G16)</f>
        <v>20000</v>
      </c>
      <c r="H18" s="83">
        <f t="shared" si="0"/>
        <v>7700</v>
      </c>
    </row>
    <row r="19" spans="1:8" x14ac:dyDescent="0.25">
      <c r="A19" s="15"/>
      <c r="B19" s="15"/>
      <c r="C19" s="15"/>
      <c r="D19" s="15"/>
      <c r="E19" s="15"/>
      <c r="F19" s="15"/>
      <c r="G19" s="16"/>
      <c r="H19" s="69"/>
    </row>
    <row r="20" spans="1:8" x14ac:dyDescent="0.25">
      <c r="A20" s="17" t="s">
        <v>12</v>
      </c>
      <c r="B20" s="69"/>
      <c r="C20" s="18"/>
      <c r="D20" s="19"/>
      <c r="E20" s="20"/>
      <c r="F20" s="21"/>
      <c r="G20" s="70"/>
      <c r="H20" s="69"/>
    </row>
    <row r="21" spans="1:8" x14ac:dyDescent="0.25">
      <c r="A21" s="23" t="s">
        <v>110</v>
      </c>
      <c r="B21" s="69">
        <v>27700</v>
      </c>
      <c r="C21" s="18"/>
      <c r="D21" s="86">
        <f>G18</f>
        <v>20000</v>
      </c>
      <c r="E21" s="20"/>
      <c r="F21" s="21"/>
      <c r="G21" s="70"/>
      <c r="H21" s="69"/>
    </row>
    <row r="22" spans="1:8" x14ac:dyDescent="0.25">
      <c r="A22" s="23" t="s">
        <v>97</v>
      </c>
      <c r="B22" s="69">
        <v>5484</v>
      </c>
      <c r="C22" s="18"/>
      <c r="D22" s="86">
        <v>5484</v>
      </c>
      <c r="E22" s="20"/>
      <c r="F22" s="21"/>
      <c r="G22" s="70"/>
      <c r="H22" s="69"/>
    </row>
    <row r="23" spans="1:8" x14ac:dyDescent="0.25">
      <c r="A23" s="30" t="s">
        <v>73</v>
      </c>
      <c r="B23" s="97">
        <f>SUM(B21:B22)</f>
        <v>33184</v>
      </c>
      <c r="C23" s="18"/>
      <c r="D23" s="96">
        <f>SUM(D21:D22)</f>
        <v>25484</v>
      </c>
      <c r="E23" s="20"/>
      <c r="F23" s="21"/>
      <c r="G23" s="70"/>
      <c r="H23" s="69"/>
    </row>
    <row r="24" spans="1:8" x14ac:dyDescent="0.25">
      <c r="A24" s="23" t="s">
        <v>75</v>
      </c>
      <c r="B24" s="69">
        <f>F24*B21</f>
        <v>2216</v>
      </c>
      <c r="C24" s="18"/>
      <c r="D24" s="86">
        <f>D21*F24</f>
        <v>1600</v>
      </c>
      <c r="E24" s="20"/>
      <c r="F24" s="68">
        <v>0.08</v>
      </c>
      <c r="G24" s="70"/>
      <c r="H24" s="69"/>
    </row>
    <row r="25" spans="1:8" x14ac:dyDescent="0.25">
      <c r="A25" s="89" t="s">
        <v>107</v>
      </c>
      <c r="B25" s="69">
        <v>25000</v>
      </c>
      <c r="C25" s="18"/>
      <c r="D25" s="19">
        <v>25000</v>
      </c>
      <c r="E25" s="20"/>
      <c r="F25" s="20"/>
      <c r="G25" s="70"/>
      <c r="H25" s="69"/>
    </row>
    <row r="26" spans="1:8" x14ac:dyDescent="0.25">
      <c r="A26" s="30" t="s">
        <v>108</v>
      </c>
      <c r="B26" s="97">
        <f>SUM(B24:B25)</f>
        <v>27216</v>
      </c>
      <c r="C26" s="87"/>
      <c r="D26" s="98">
        <f>SUM(D24:D25)</f>
        <v>26600</v>
      </c>
      <c r="E26" s="69"/>
      <c r="F26" s="69"/>
      <c r="G26" s="69"/>
      <c r="H26" s="69"/>
    </row>
    <row r="27" spans="1:8" x14ac:dyDescent="0.25">
      <c r="A27" s="69"/>
      <c r="B27" s="69"/>
      <c r="C27" s="69"/>
      <c r="D27" s="59"/>
      <c r="E27" s="69"/>
      <c r="F27" s="32"/>
      <c r="G27" s="69"/>
      <c r="H27" s="69"/>
    </row>
    <row r="28" spans="1:8" x14ac:dyDescent="0.25">
      <c r="A28" s="69" t="s">
        <v>98</v>
      </c>
      <c r="B28" s="69">
        <f>B23-B26</f>
        <v>5968</v>
      </c>
      <c r="C28" s="69"/>
      <c r="D28" s="59">
        <f>D23-D26</f>
        <v>-1116</v>
      </c>
      <c r="E28" s="69"/>
      <c r="F28" s="59"/>
      <c r="G28" s="69"/>
      <c r="H28" s="69"/>
    </row>
    <row r="29" spans="1:8" x14ac:dyDescent="0.25">
      <c r="A29" s="69"/>
      <c r="B29" s="69"/>
      <c r="C29" s="69"/>
      <c r="D29" s="69"/>
      <c r="E29" s="23"/>
      <c r="F29" s="23"/>
      <c r="G29" s="23"/>
      <c r="H29" s="69"/>
    </row>
    <row r="30" spans="1:8" x14ac:dyDescent="0.25">
      <c r="A30" s="37"/>
      <c r="B30" s="32" t="s">
        <v>19</v>
      </c>
      <c r="C30" s="32"/>
      <c r="D30" s="23" t="s">
        <v>20</v>
      </c>
      <c r="E30" s="23"/>
      <c r="F30" s="23" t="s">
        <v>21</v>
      </c>
      <c r="G30" s="23"/>
      <c r="H30" s="69"/>
    </row>
    <row r="31" spans="1:8" x14ac:dyDescent="0.25">
      <c r="A31" s="37"/>
      <c r="B31" s="23"/>
      <c r="C31" s="23"/>
      <c r="D31" s="23"/>
      <c r="E31" s="23"/>
      <c r="F31" s="23"/>
      <c r="G31" s="23"/>
      <c r="H31" s="69"/>
    </row>
    <row r="32" spans="1:8" x14ac:dyDescent="0.25">
      <c r="A32" s="37"/>
      <c r="B32" s="23" t="s">
        <v>51</v>
      </c>
      <c r="C32" s="23"/>
      <c r="D32" s="23" t="s">
        <v>22</v>
      </c>
      <c r="E32" s="23"/>
      <c r="F32" s="23" t="s">
        <v>63</v>
      </c>
      <c r="G32" s="23"/>
      <c r="H32" s="69"/>
    </row>
    <row r="33" spans="1:8" x14ac:dyDescent="0.25">
      <c r="A33" s="39" t="s">
        <v>23</v>
      </c>
      <c r="B33" s="23" t="s">
        <v>24</v>
      </c>
      <c r="C33" s="23"/>
      <c r="D33" s="23" t="s">
        <v>24</v>
      </c>
      <c r="E33" s="23"/>
      <c r="F33" s="23" t="s">
        <v>25</v>
      </c>
      <c r="G33" s="23"/>
      <c r="H33" s="69"/>
    </row>
    <row r="34" spans="1:8" x14ac:dyDescent="0.25">
      <c r="A34" s="69"/>
      <c r="B34" s="69"/>
      <c r="C34" s="69"/>
      <c r="D34" s="69"/>
      <c r="E34" s="69"/>
      <c r="F34" s="69"/>
      <c r="G34" s="69"/>
      <c r="H34" s="69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workbookViewId="0">
      <selection activeCell="G5" sqref="G5"/>
    </sheetView>
  </sheetViews>
  <sheetFormatPr defaultRowHeight="15" x14ac:dyDescent="0.25"/>
  <cols>
    <col min="1" max="1" width="17.28515625" customWidth="1"/>
    <col min="4" max="4" width="11.5703125" customWidth="1"/>
    <col min="6" max="6" width="13" customWidth="1"/>
    <col min="9" max="9" width="12.140625" customWidth="1"/>
  </cols>
  <sheetData>
    <row r="1" spans="1:8" ht="18.75" x14ac:dyDescent="0.3">
      <c r="A1" s="4" t="s">
        <v>100</v>
      </c>
      <c r="B1" s="4"/>
      <c r="C1" s="4"/>
      <c r="D1" s="4"/>
      <c r="E1" s="4"/>
      <c r="F1" s="4"/>
      <c r="G1" s="4"/>
      <c r="H1" s="69"/>
    </row>
    <row r="2" spans="1:8" ht="15.75" x14ac:dyDescent="0.25">
      <c r="A2" s="5"/>
      <c r="B2" s="5"/>
      <c r="C2" s="5"/>
      <c r="D2" s="5"/>
      <c r="E2" s="69"/>
      <c r="F2" s="5"/>
      <c r="G2" s="5"/>
      <c r="H2" s="69"/>
    </row>
    <row r="3" spans="1:8" x14ac:dyDescent="0.25">
      <c r="A3" s="6" t="s">
        <v>3</v>
      </c>
      <c r="B3" s="6" t="s">
        <v>4</v>
      </c>
      <c r="C3" s="6" t="s">
        <v>5</v>
      </c>
      <c r="D3" s="6" t="s">
        <v>6</v>
      </c>
      <c r="E3" s="6" t="s">
        <v>7</v>
      </c>
      <c r="F3" s="7" t="s">
        <v>8</v>
      </c>
      <c r="G3" s="8" t="s">
        <v>9</v>
      </c>
      <c r="H3" s="83"/>
    </row>
    <row r="4" spans="1:8" x14ac:dyDescent="0.25">
      <c r="A4" s="10" t="s">
        <v>101</v>
      </c>
      <c r="B4" s="11">
        <v>1</v>
      </c>
      <c r="C4" s="10"/>
      <c r="D4" s="12">
        <v>2500</v>
      </c>
      <c r="E4" s="12"/>
      <c r="F4" s="12">
        <f>C4+D4</f>
        <v>2500</v>
      </c>
      <c r="G4" s="91">
        <v>2500</v>
      </c>
      <c r="H4" s="83">
        <f>F4-G4</f>
        <v>0</v>
      </c>
    </row>
    <row r="5" spans="1:8" x14ac:dyDescent="0.25">
      <c r="A5" s="10" t="s">
        <v>36</v>
      </c>
      <c r="B5" s="11">
        <v>2</v>
      </c>
      <c r="C5" s="10">
        <v>2500</v>
      </c>
      <c r="D5" s="12">
        <v>2500</v>
      </c>
      <c r="E5" s="12"/>
      <c r="F5" s="12">
        <f>C5+D5</f>
        <v>5000</v>
      </c>
      <c r="G5" s="91">
        <v>5500</v>
      </c>
      <c r="H5" s="83">
        <f>F5-G5</f>
        <v>-500</v>
      </c>
    </row>
    <row r="6" spans="1:8" x14ac:dyDescent="0.25">
      <c r="A6" s="10" t="s">
        <v>104</v>
      </c>
      <c r="B6" s="11">
        <v>3</v>
      </c>
      <c r="C6" s="10"/>
      <c r="D6" s="12">
        <v>0</v>
      </c>
      <c r="E6" s="12"/>
      <c r="F6" s="12"/>
      <c r="G6" s="93"/>
      <c r="H6" s="83">
        <f>F6-G6</f>
        <v>0</v>
      </c>
    </row>
    <row r="7" spans="1:8" x14ac:dyDescent="0.25">
      <c r="A7" s="10" t="s">
        <v>102</v>
      </c>
      <c r="B7" s="11">
        <v>4</v>
      </c>
      <c r="C7" s="10"/>
      <c r="D7" s="12">
        <v>2500</v>
      </c>
      <c r="E7" s="12"/>
      <c r="F7" s="12">
        <v>2500</v>
      </c>
      <c r="G7" s="91">
        <v>2500</v>
      </c>
      <c r="H7" s="83">
        <f>F7-G7</f>
        <v>0</v>
      </c>
    </row>
    <row r="8" spans="1:8" x14ac:dyDescent="0.25">
      <c r="A8" s="10" t="s">
        <v>105</v>
      </c>
      <c r="B8" s="11">
        <v>5</v>
      </c>
      <c r="C8" s="10"/>
      <c r="D8" s="12">
        <v>2500</v>
      </c>
      <c r="E8" s="12"/>
      <c r="F8" s="12">
        <f>C8+D8</f>
        <v>2500</v>
      </c>
      <c r="G8" s="91">
        <v>2500</v>
      </c>
      <c r="H8" s="83">
        <f>F8-G8</f>
        <v>0</v>
      </c>
    </row>
    <row r="9" spans="1:8" x14ac:dyDescent="0.25">
      <c r="A9" s="10" t="s">
        <v>90</v>
      </c>
      <c r="B9" s="11"/>
      <c r="C9" s="10"/>
      <c r="D9" s="12"/>
      <c r="E9" s="12"/>
      <c r="F9" s="12"/>
      <c r="G9" s="93"/>
      <c r="H9" s="83"/>
    </row>
    <row r="10" spans="1:8" x14ac:dyDescent="0.25">
      <c r="A10" s="10" t="s">
        <v>34</v>
      </c>
      <c r="B10" s="11">
        <v>6</v>
      </c>
      <c r="C10" s="10"/>
      <c r="D10" s="12">
        <v>2500</v>
      </c>
      <c r="E10" s="12"/>
      <c r="F10" s="12">
        <f>C10+D10</f>
        <v>2500</v>
      </c>
      <c r="G10" s="91">
        <v>0</v>
      </c>
      <c r="H10" s="83">
        <f t="shared" ref="H10:H18" si="0">F10-G10</f>
        <v>2500</v>
      </c>
    </row>
    <row r="11" spans="1:8" x14ac:dyDescent="0.25">
      <c r="A11" s="10" t="s">
        <v>28</v>
      </c>
      <c r="B11" s="11">
        <v>7</v>
      </c>
      <c r="C11" s="10"/>
      <c r="D11" s="12">
        <v>5500</v>
      </c>
      <c r="E11" s="12"/>
      <c r="F11" s="12">
        <v>5500</v>
      </c>
      <c r="G11" s="91">
        <v>3000</v>
      </c>
      <c r="H11" s="83">
        <f t="shared" si="0"/>
        <v>2500</v>
      </c>
    </row>
    <row r="12" spans="1:8" x14ac:dyDescent="0.25">
      <c r="A12" s="10" t="s">
        <v>35</v>
      </c>
      <c r="B12" s="11">
        <v>8</v>
      </c>
      <c r="C12" s="10"/>
      <c r="D12" s="80">
        <v>2500</v>
      </c>
      <c r="E12" s="12"/>
      <c r="F12" s="12">
        <f>C12+D12</f>
        <v>2500</v>
      </c>
      <c r="G12" s="91">
        <v>2500</v>
      </c>
      <c r="H12" s="83">
        <f t="shared" si="0"/>
        <v>0</v>
      </c>
    </row>
    <row r="13" spans="1:8" x14ac:dyDescent="0.25">
      <c r="A13" s="10" t="s">
        <v>52</v>
      </c>
      <c r="B13" s="77">
        <v>9</v>
      </c>
      <c r="C13" s="69"/>
      <c r="D13" s="81">
        <v>0</v>
      </c>
      <c r="E13" s="79"/>
      <c r="F13" s="83"/>
      <c r="G13" s="94"/>
      <c r="H13" s="83">
        <f t="shared" si="0"/>
        <v>0</v>
      </c>
    </row>
    <row r="14" spans="1:8" x14ac:dyDescent="0.25">
      <c r="A14" s="10" t="s">
        <v>30</v>
      </c>
      <c r="B14" s="11">
        <v>10</v>
      </c>
      <c r="C14" s="10"/>
      <c r="D14" s="80">
        <v>2500</v>
      </c>
      <c r="E14" s="12"/>
      <c r="F14" s="12">
        <v>2500</v>
      </c>
      <c r="G14" s="91"/>
      <c r="H14" s="83">
        <f t="shared" si="0"/>
        <v>2500</v>
      </c>
    </row>
    <row r="15" spans="1:8" x14ac:dyDescent="0.25">
      <c r="A15" s="49" t="s">
        <v>29</v>
      </c>
      <c r="B15" s="11" t="s">
        <v>106</v>
      </c>
      <c r="C15" s="10"/>
      <c r="D15" s="80">
        <v>4500</v>
      </c>
      <c r="E15" s="12"/>
      <c r="F15" s="12">
        <v>4500</v>
      </c>
      <c r="G15" s="91">
        <v>4500</v>
      </c>
      <c r="H15" s="83">
        <f t="shared" si="0"/>
        <v>0</v>
      </c>
    </row>
    <row r="16" spans="1:8" x14ac:dyDescent="0.25">
      <c r="A16" s="10" t="s">
        <v>38</v>
      </c>
      <c r="B16" s="11">
        <v>14</v>
      </c>
      <c r="C16" s="10"/>
      <c r="D16" s="80">
        <v>2700</v>
      </c>
      <c r="E16" s="12"/>
      <c r="F16" s="12">
        <v>2700</v>
      </c>
      <c r="G16" s="92">
        <v>2500</v>
      </c>
      <c r="H16" s="83">
        <f t="shared" si="0"/>
        <v>200</v>
      </c>
    </row>
    <row r="17" spans="1:11" x14ac:dyDescent="0.25">
      <c r="A17" s="83"/>
      <c r="B17" s="83"/>
      <c r="C17" s="83"/>
      <c r="D17" s="83"/>
      <c r="E17" s="83"/>
      <c r="F17" s="83"/>
      <c r="G17" s="83"/>
      <c r="H17" s="83">
        <f t="shared" si="0"/>
        <v>0</v>
      </c>
    </row>
    <row r="18" spans="1:11" x14ac:dyDescent="0.25">
      <c r="A18" s="14" t="s">
        <v>39</v>
      </c>
      <c r="B18" s="14"/>
      <c r="C18" s="10">
        <v>0</v>
      </c>
      <c r="D18" s="82">
        <f>SUM(D4:D16)</f>
        <v>30200</v>
      </c>
      <c r="E18" s="14"/>
      <c r="F18" s="14">
        <f>SUM(F4:F16)</f>
        <v>32700</v>
      </c>
      <c r="G18" s="95">
        <f>SUM(G4:G16)</f>
        <v>25500</v>
      </c>
      <c r="H18" s="83">
        <f t="shared" si="0"/>
        <v>7200</v>
      </c>
    </row>
    <row r="19" spans="1:11" x14ac:dyDescent="0.25">
      <c r="A19" s="15"/>
      <c r="B19" s="15"/>
      <c r="C19" s="15"/>
      <c r="D19" s="15"/>
      <c r="E19" s="15"/>
      <c r="F19" s="15"/>
      <c r="G19" s="16"/>
      <c r="H19" s="69"/>
    </row>
    <row r="20" spans="1:11" x14ac:dyDescent="0.25">
      <c r="A20" s="17" t="s">
        <v>12</v>
      </c>
      <c r="B20" s="69"/>
      <c r="C20" s="18"/>
      <c r="D20" s="19"/>
      <c r="E20" s="20"/>
      <c r="F20" s="21"/>
      <c r="G20" s="70"/>
      <c r="H20" s="69"/>
    </row>
    <row r="21" spans="1:11" x14ac:dyDescent="0.25">
      <c r="A21" s="23" t="s">
        <v>99</v>
      </c>
      <c r="B21" s="69">
        <f>D18</f>
        <v>30200</v>
      </c>
      <c r="C21" s="18"/>
      <c r="D21" s="24"/>
      <c r="E21" s="20"/>
      <c r="F21" s="23" t="s">
        <v>99</v>
      </c>
      <c r="G21" s="69">
        <f>G18</f>
        <v>25500</v>
      </c>
      <c r="H21" s="18"/>
      <c r="I21" s="24"/>
    </row>
    <row r="22" spans="1:11" x14ac:dyDescent="0.25">
      <c r="A22" s="23" t="s">
        <v>97</v>
      </c>
      <c r="B22" s="69">
        <v>5968</v>
      </c>
      <c r="C22" s="18"/>
      <c r="D22" s="24"/>
      <c r="E22" s="20"/>
      <c r="F22" s="23" t="s">
        <v>97</v>
      </c>
      <c r="G22" s="69">
        <v>-1116</v>
      </c>
      <c r="H22" s="18"/>
      <c r="I22" s="24"/>
    </row>
    <row r="23" spans="1:11" x14ac:dyDescent="0.25">
      <c r="A23" s="30" t="s">
        <v>73</v>
      </c>
      <c r="B23" s="69"/>
      <c r="C23" s="18"/>
      <c r="D23" s="24">
        <f>B21+B22</f>
        <v>36168</v>
      </c>
      <c r="E23" s="20"/>
      <c r="F23" s="30" t="s">
        <v>73</v>
      </c>
      <c r="G23" s="69"/>
      <c r="H23" s="18"/>
      <c r="I23" s="24">
        <f>G21+G22</f>
        <v>24384</v>
      </c>
    </row>
    <row r="24" spans="1:11" x14ac:dyDescent="0.25">
      <c r="A24" s="23" t="s">
        <v>75</v>
      </c>
      <c r="B24" s="90">
        <v>0.08</v>
      </c>
      <c r="C24" s="18"/>
      <c r="D24" s="86">
        <f>B24*B21</f>
        <v>2416</v>
      </c>
      <c r="E24" s="20"/>
      <c r="F24" s="23" t="s">
        <v>75</v>
      </c>
      <c r="G24" s="90">
        <v>0.08</v>
      </c>
      <c r="H24" s="18"/>
      <c r="I24" s="86">
        <f>G24*G21</f>
        <v>2040</v>
      </c>
    </row>
    <row r="25" spans="1:11" x14ac:dyDescent="0.25">
      <c r="A25" s="89" t="s">
        <v>103</v>
      </c>
      <c r="B25" s="69"/>
      <c r="C25" s="18"/>
      <c r="D25" s="19">
        <v>22110</v>
      </c>
      <c r="E25" s="20"/>
      <c r="F25" s="89" t="s">
        <v>103</v>
      </c>
      <c r="G25" s="69"/>
      <c r="H25" s="18"/>
      <c r="I25" s="19">
        <v>22110</v>
      </c>
    </row>
    <row r="26" spans="1:11" x14ac:dyDescent="0.25">
      <c r="A26" s="30"/>
      <c r="B26" s="87"/>
      <c r="C26" s="87"/>
      <c r="D26" s="88"/>
      <c r="E26" s="69"/>
      <c r="F26" s="30"/>
      <c r="G26" s="87"/>
      <c r="H26" s="87"/>
      <c r="I26" s="88"/>
    </row>
    <row r="27" spans="1:11" x14ac:dyDescent="0.25">
      <c r="A27" s="69" t="s">
        <v>89</v>
      </c>
      <c r="B27" s="69"/>
      <c r="C27" s="69"/>
      <c r="D27" s="59">
        <f>SUM(D24:D26)</f>
        <v>24526</v>
      </c>
      <c r="E27" s="69"/>
      <c r="F27" s="69" t="s">
        <v>89</v>
      </c>
      <c r="G27" s="69"/>
      <c r="H27" s="69"/>
      <c r="I27" s="59">
        <f>SUM(I24:I26)</f>
        <v>24150</v>
      </c>
    </row>
    <row r="28" spans="1:11" x14ac:dyDescent="0.25">
      <c r="A28" s="69" t="s">
        <v>98</v>
      </c>
      <c r="B28" s="69"/>
      <c r="C28" s="69"/>
      <c r="D28" s="59"/>
      <c r="E28" s="69"/>
      <c r="F28" s="69" t="s">
        <v>98</v>
      </c>
      <c r="G28" s="69"/>
      <c r="H28" s="69"/>
      <c r="I28" s="59">
        <f>I23-I27</f>
        <v>234</v>
      </c>
    </row>
    <row r="29" spans="1:11" x14ac:dyDescent="0.25">
      <c r="A29" s="69"/>
      <c r="B29" s="69"/>
      <c r="C29" s="69"/>
      <c r="D29" s="69"/>
      <c r="E29" s="23"/>
      <c r="F29" s="23"/>
      <c r="G29" s="23"/>
      <c r="H29" s="69"/>
      <c r="K29" t="s">
        <v>74</v>
      </c>
    </row>
    <row r="30" spans="1:11" x14ac:dyDescent="0.25">
      <c r="A30" s="37"/>
      <c r="B30" s="32" t="s">
        <v>19</v>
      </c>
      <c r="C30" s="32"/>
      <c r="D30" s="23" t="s">
        <v>20</v>
      </c>
      <c r="E30" s="23"/>
      <c r="F30" s="23" t="s">
        <v>21</v>
      </c>
      <c r="G30" s="23"/>
      <c r="H30" s="69"/>
    </row>
    <row r="31" spans="1:11" x14ac:dyDescent="0.25">
      <c r="A31" s="37"/>
      <c r="B31" s="23"/>
      <c r="C31" s="23"/>
      <c r="D31" s="23"/>
      <c r="E31" s="23"/>
      <c r="F31" s="23"/>
      <c r="G31" s="23"/>
      <c r="H31" s="69"/>
    </row>
    <row r="32" spans="1:11" x14ac:dyDescent="0.25">
      <c r="A32" s="37"/>
      <c r="B32" s="23" t="s">
        <v>51</v>
      </c>
      <c r="C32" s="23"/>
      <c r="D32" s="23" t="s">
        <v>22</v>
      </c>
      <c r="E32" s="23"/>
      <c r="F32" s="23" t="s">
        <v>63</v>
      </c>
      <c r="G32" s="23"/>
      <c r="H32" s="69"/>
    </row>
    <row r="33" spans="1:8" x14ac:dyDescent="0.25">
      <c r="A33" s="39" t="s">
        <v>23</v>
      </c>
      <c r="B33" s="23" t="s">
        <v>24</v>
      </c>
      <c r="C33" s="23"/>
      <c r="D33" s="23" t="s">
        <v>24</v>
      </c>
      <c r="E33" s="23"/>
      <c r="F33" s="23" t="s">
        <v>25</v>
      </c>
      <c r="G33" s="23"/>
      <c r="H33" s="69"/>
    </row>
    <row r="34" spans="1:8" x14ac:dyDescent="0.25">
      <c r="A34" s="69"/>
      <c r="B34" s="69"/>
      <c r="C34" s="69"/>
      <c r="D34" s="69"/>
      <c r="E34" s="69"/>
      <c r="F34" s="69"/>
      <c r="G34" s="69"/>
      <c r="H34" s="69"/>
    </row>
  </sheetData>
  <pageMargins left="0.7" right="0.7" top="0.75" bottom="0.75" header="0.3" footer="0.3"/>
  <pageSetup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workbookViewId="0">
      <selection activeCell="G5" sqref="G5"/>
    </sheetView>
  </sheetViews>
  <sheetFormatPr defaultRowHeight="15" x14ac:dyDescent="0.25"/>
  <cols>
    <col min="1" max="1" width="13.7109375" customWidth="1"/>
    <col min="4" max="4" width="10.5703125" customWidth="1"/>
  </cols>
  <sheetData>
    <row r="1" spans="1:16" ht="18.75" x14ac:dyDescent="0.3">
      <c r="A1" s="4" t="s">
        <v>112</v>
      </c>
      <c r="B1" s="4"/>
      <c r="C1" s="4"/>
      <c r="D1" s="4"/>
      <c r="E1" s="4"/>
      <c r="F1" s="4"/>
      <c r="G1" s="4"/>
      <c r="H1" s="69"/>
    </row>
    <row r="2" spans="1:16" ht="15.75" x14ac:dyDescent="0.25">
      <c r="A2" s="5"/>
      <c r="B2" s="5"/>
      <c r="C2" s="5"/>
      <c r="D2" s="5"/>
      <c r="E2" s="69"/>
      <c r="F2" s="5"/>
      <c r="G2" s="5"/>
      <c r="H2" s="69"/>
    </row>
    <row r="3" spans="1:16" x14ac:dyDescent="0.25">
      <c r="A3" s="6" t="s">
        <v>3</v>
      </c>
      <c r="B3" s="6" t="s">
        <v>4</v>
      </c>
      <c r="C3" s="6" t="s">
        <v>5</v>
      </c>
      <c r="D3" s="6" t="s">
        <v>6</v>
      </c>
      <c r="E3" s="6" t="s">
        <v>7</v>
      </c>
      <c r="F3" s="7" t="s">
        <v>8</v>
      </c>
      <c r="G3" s="8" t="s">
        <v>9</v>
      </c>
      <c r="H3" s="83"/>
    </row>
    <row r="4" spans="1:16" x14ac:dyDescent="0.25">
      <c r="A4" s="10" t="s">
        <v>101</v>
      </c>
      <c r="B4" s="11">
        <v>1</v>
      </c>
      <c r="C4" s="10"/>
      <c r="D4" s="12">
        <v>2500</v>
      </c>
      <c r="E4" s="12"/>
      <c r="F4" s="12">
        <f>C4+D4</f>
        <v>2500</v>
      </c>
      <c r="G4" s="91">
        <v>2500</v>
      </c>
      <c r="H4" s="83">
        <f>F4-G4</f>
        <v>0</v>
      </c>
    </row>
    <row r="5" spans="1:16" x14ac:dyDescent="0.25">
      <c r="A5" s="10" t="s">
        <v>36</v>
      </c>
      <c r="B5" s="11">
        <v>2</v>
      </c>
      <c r="C5" s="10">
        <v>-500</v>
      </c>
      <c r="D5" s="12">
        <v>2500</v>
      </c>
      <c r="E5" s="12"/>
      <c r="F5" s="12">
        <f>C5+D5</f>
        <v>2000</v>
      </c>
      <c r="G5" s="91"/>
      <c r="H5" s="83">
        <f>F5-G5</f>
        <v>2000</v>
      </c>
    </row>
    <row r="6" spans="1:16" x14ac:dyDescent="0.25">
      <c r="A6" s="10" t="s">
        <v>104</v>
      </c>
      <c r="B6" s="11">
        <v>3</v>
      </c>
      <c r="C6" s="10"/>
      <c r="D6" s="12">
        <v>0</v>
      </c>
      <c r="E6" s="12"/>
      <c r="F6" s="12"/>
      <c r="G6" s="93"/>
      <c r="H6" s="83">
        <f>F6-G6</f>
        <v>0</v>
      </c>
    </row>
    <row r="7" spans="1:16" x14ac:dyDescent="0.25">
      <c r="A7" s="10" t="s">
        <v>102</v>
      </c>
      <c r="B7" s="11">
        <v>4</v>
      </c>
      <c r="C7" s="10"/>
      <c r="D7" s="12"/>
      <c r="E7" s="12"/>
      <c r="F7" s="12"/>
      <c r="G7" s="91"/>
      <c r="H7" s="83">
        <f>F7-G7</f>
        <v>0</v>
      </c>
    </row>
    <row r="8" spans="1:16" x14ac:dyDescent="0.25">
      <c r="A8" s="10" t="s">
        <v>105</v>
      </c>
      <c r="B8" s="11">
        <v>5</v>
      </c>
      <c r="C8" s="10"/>
      <c r="D8" s="12">
        <v>2500</v>
      </c>
      <c r="E8" s="12"/>
      <c r="F8" s="12">
        <f>C8+D8</f>
        <v>2500</v>
      </c>
      <c r="G8" s="91">
        <v>2500</v>
      </c>
      <c r="H8" s="83">
        <f>F8-G8</f>
        <v>0</v>
      </c>
      <c r="K8">
        <v>6</v>
      </c>
      <c r="L8">
        <v>70</v>
      </c>
      <c r="O8">
        <v>480</v>
      </c>
    </row>
    <row r="9" spans="1:16" s="69" customFormat="1" x14ac:dyDescent="0.25">
      <c r="A9" s="10" t="s">
        <v>82</v>
      </c>
      <c r="B9" s="11">
        <v>6</v>
      </c>
      <c r="C9" s="10"/>
      <c r="D9" s="12">
        <v>2500</v>
      </c>
      <c r="E9" s="12"/>
      <c r="F9" s="12">
        <v>2500</v>
      </c>
      <c r="G9" s="91"/>
      <c r="H9" s="83"/>
      <c r="O9" s="69">
        <v>360</v>
      </c>
    </row>
    <row r="10" spans="1:16" x14ac:dyDescent="0.25">
      <c r="A10" s="10" t="s">
        <v>111</v>
      </c>
      <c r="B10" s="11">
        <v>7</v>
      </c>
      <c r="C10" s="10"/>
      <c r="D10" s="12"/>
      <c r="E10" s="12"/>
      <c r="F10" s="12"/>
      <c r="G10" s="93"/>
      <c r="H10" s="83"/>
      <c r="O10">
        <f>SUM(O8:O9)</f>
        <v>840</v>
      </c>
    </row>
    <row r="11" spans="1:16" x14ac:dyDescent="0.25">
      <c r="A11" s="10" t="s">
        <v>38</v>
      </c>
      <c r="B11" s="11">
        <v>8</v>
      </c>
      <c r="C11" s="10"/>
      <c r="D11" s="12">
        <v>5500</v>
      </c>
      <c r="E11" s="12"/>
      <c r="F11" s="12">
        <v>5500</v>
      </c>
      <c r="G11" s="91">
        <v>3000</v>
      </c>
      <c r="H11" s="83">
        <f>F11-G11</f>
        <v>2500</v>
      </c>
      <c r="O11">
        <v>80</v>
      </c>
    </row>
    <row r="12" spans="1:16" x14ac:dyDescent="0.25">
      <c r="A12" s="10" t="s">
        <v>113</v>
      </c>
      <c r="B12" s="77">
        <v>9</v>
      </c>
      <c r="C12" s="69"/>
      <c r="D12" s="79">
        <v>5500</v>
      </c>
      <c r="F12" s="83">
        <v>5500</v>
      </c>
      <c r="G12" s="94"/>
      <c r="H12" s="83">
        <f>F12-G12</f>
        <v>5500</v>
      </c>
    </row>
    <row r="13" spans="1:16" x14ac:dyDescent="0.25">
      <c r="A13" s="10" t="s">
        <v>35</v>
      </c>
      <c r="B13" s="11">
        <v>10</v>
      </c>
      <c r="C13" s="10"/>
      <c r="D13" s="80">
        <v>2500</v>
      </c>
      <c r="E13" s="12"/>
      <c r="F13" s="12">
        <f>C13+D13</f>
        <v>2500</v>
      </c>
      <c r="G13" s="91">
        <v>2500</v>
      </c>
      <c r="H13" s="83">
        <f t="shared" ref="H13:H21" si="0">F13-G13</f>
        <v>0</v>
      </c>
    </row>
    <row r="14" spans="1:16" x14ac:dyDescent="0.25">
      <c r="A14" s="49" t="s">
        <v>114</v>
      </c>
      <c r="B14" s="11">
        <v>10</v>
      </c>
      <c r="C14" s="10"/>
      <c r="D14" s="80"/>
      <c r="E14" s="12"/>
      <c r="F14" s="12">
        <v>2500</v>
      </c>
      <c r="G14" s="91"/>
      <c r="H14" s="83">
        <f>F14-G14</f>
        <v>2500</v>
      </c>
      <c r="I14" s="10" t="s">
        <v>34</v>
      </c>
      <c r="J14" s="11">
        <v>8</v>
      </c>
      <c r="K14" s="10"/>
      <c r="L14" s="12">
        <v>2500</v>
      </c>
      <c r="M14" s="12"/>
      <c r="N14" s="12">
        <f>K14+L14</f>
        <v>2500</v>
      </c>
      <c r="O14" s="91">
        <v>0</v>
      </c>
      <c r="P14" s="83">
        <f>N14-O14</f>
        <v>2500</v>
      </c>
    </row>
    <row r="15" spans="1:16" x14ac:dyDescent="0.25">
      <c r="A15" s="83" t="s">
        <v>52</v>
      </c>
      <c r="B15" s="11">
        <v>11</v>
      </c>
      <c r="C15" s="10"/>
      <c r="D15" s="80"/>
      <c r="E15" s="12"/>
      <c r="F15" s="12"/>
      <c r="G15" s="91"/>
      <c r="H15" s="83"/>
    </row>
    <row r="16" spans="1:16" x14ac:dyDescent="0.25">
      <c r="A16" s="10" t="s">
        <v>30</v>
      </c>
      <c r="B16" s="11">
        <v>12</v>
      </c>
      <c r="C16" s="10"/>
      <c r="D16" s="80">
        <v>2500</v>
      </c>
      <c r="E16" s="12"/>
      <c r="F16" s="12">
        <v>2500</v>
      </c>
      <c r="G16" s="91"/>
      <c r="H16" s="83"/>
    </row>
    <row r="17" spans="1:8" s="69" customFormat="1" x14ac:dyDescent="0.25">
      <c r="A17" s="49" t="s">
        <v>29</v>
      </c>
      <c r="B17" s="11">
        <v>13</v>
      </c>
      <c r="C17" s="10"/>
      <c r="D17" s="80">
        <v>4500</v>
      </c>
      <c r="E17" s="12"/>
      <c r="F17" s="12">
        <v>4500</v>
      </c>
      <c r="G17" s="91"/>
      <c r="H17" s="83"/>
    </row>
    <row r="18" spans="1:8" s="69" customFormat="1" x14ac:dyDescent="0.25"/>
    <row r="19" spans="1:8" x14ac:dyDescent="0.25">
      <c r="B19" s="11">
        <v>14</v>
      </c>
      <c r="C19" s="10"/>
      <c r="D19" s="80"/>
      <c r="E19" s="12"/>
      <c r="F19" s="12"/>
      <c r="G19" s="92">
        <v>2500</v>
      </c>
      <c r="H19" s="83">
        <f t="shared" si="0"/>
        <v>-2500</v>
      </c>
    </row>
    <row r="20" spans="1:8" x14ac:dyDescent="0.25">
      <c r="A20" s="83"/>
      <c r="B20" s="83"/>
      <c r="C20" s="83"/>
      <c r="D20" s="83"/>
      <c r="E20" s="83"/>
      <c r="F20" s="83"/>
      <c r="G20" s="83"/>
      <c r="H20" s="83">
        <f t="shared" si="0"/>
        <v>0</v>
      </c>
    </row>
    <row r="21" spans="1:8" x14ac:dyDescent="0.25">
      <c r="A21" s="14" t="s">
        <v>39</v>
      </c>
      <c r="B21" s="14"/>
      <c r="C21" s="10">
        <v>0</v>
      </c>
      <c r="D21" s="82">
        <f>SUM(D4:D19)</f>
        <v>30500</v>
      </c>
      <c r="E21" s="14"/>
      <c r="F21" s="14">
        <f>SUM(F4:F19)</f>
        <v>32500</v>
      </c>
      <c r="G21" s="95">
        <f>SUM(G4:G19)</f>
        <v>13000</v>
      </c>
      <c r="H21" s="83">
        <f t="shared" si="0"/>
        <v>19500</v>
      </c>
    </row>
    <row r="22" spans="1:8" x14ac:dyDescent="0.25">
      <c r="A22" s="15"/>
      <c r="B22" s="15"/>
      <c r="C22" s="15"/>
      <c r="D22" s="15"/>
      <c r="E22" s="15"/>
      <c r="F22" s="15"/>
      <c r="G22" s="16"/>
      <c r="H22" s="69"/>
    </row>
    <row r="23" spans="1:8" x14ac:dyDescent="0.25">
      <c r="A23" s="17" t="s">
        <v>12</v>
      </c>
      <c r="B23" s="69"/>
      <c r="C23" s="18"/>
      <c r="D23" s="19"/>
      <c r="E23" s="20"/>
      <c r="F23" s="21"/>
      <c r="G23" s="70"/>
      <c r="H23" s="69"/>
    </row>
    <row r="24" spans="1:8" x14ac:dyDescent="0.25">
      <c r="A24" s="23" t="s">
        <v>99</v>
      </c>
      <c r="B24" s="69">
        <f>D21</f>
        <v>30500</v>
      </c>
      <c r="C24" s="18"/>
      <c r="D24" s="24"/>
      <c r="E24" s="20"/>
      <c r="F24" s="23" t="s">
        <v>99</v>
      </c>
      <c r="G24" s="69">
        <f>G21</f>
        <v>13000</v>
      </c>
      <c r="H24" s="18"/>
    </row>
    <row r="25" spans="1:8" x14ac:dyDescent="0.25">
      <c r="A25" s="23" t="s">
        <v>97</v>
      </c>
      <c r="B25" s="69">
        <v>5968</v>
      </c>
      <c r="C25" s="18"/>
      <c r="D25" s="24"/>
      <c r="E25" s="20"/>
      <c r="F25" s="23" t="s">
        <v>97</v>
      </c>
      <c r="G25" s="69">
        <v>-1116</v>
      </c>
      <c r="H25" s="18"/>
    </row>
    <row r="26" spans="1:8" x14ac:dyDescent="0.25">
      <c r="A26" s="30" t="s">
        <v>73</v>
      </c>
      <c r="B26" s="69"/>
      <c r="C26" s="18"/>
      <c r="D26" s="24">
        <f>B24+B25</f>
        <v>36468</v>
      </c>
      <c r="E26" s="20"/>
      <c r="F26" s="30" t="s">
        <v>73</v>
      </c>
      <c r="G26" s="69"/>
      <c r="H26" s="18"/>
    </row>
    <row r="27" spans="1:8" x14ac:dyDescent="0.25">
      <c r="A27" s="23" t="s">
        <v>75</v>
      </c>
      <c r="B27" s="90">
        <v>0.08</v>
      </c>
      <c r="C27" s="18"/>
      <c r="D27" s="86">
        <f>B27*B24</f>
        <v>2440</v>
      </c>
      <c r="E27" s="20"/>
      <c r="F27" s="23" t="s">
        <v>75</v>
      </c>
      <c r="G27" s="90">
        <v>0.08</v>
      </c>
      <c r="H27" s="18"/>
    </row>
    <row r="28" spans="1:8" x14ac:dyDescent="0.25">
      <c r="A28" s="89" t="s">
        <v>103</v>
      </c>
      <c r="B28" s="69"/>
      <c r="C28" s="18"/>
      <c r="D28" s="19"/>
      <c r="E28" s="20"/>
      <c r="F28" s="89" t="s">
        <v>103</v>
      </c>
      <c r="G28" s="69"/>
      <c r="H28" s="18"/>
    </row>
    <row r="29" spans="1:8" x14ac:dyDescent="0.25">
      <c r="A29" s="30"/>
      <c r="B29" s="87"/>
      <c r="C29" s="87"/>
      <c r="D29" s="88"/>
      <c r="E29" s="69"/>
      <c r="F29" s="30"/>
      <c r="G29" s="87"/>
      <c r="H29" s="87"/>
    </row>
    <row r="30" spans="1:8" x14ac:dyDescent="0.25">
      <c r="A30" s="69" t="s">
        <v>89</v>
      </c>
      <c r="B30" s="69"/>
      <c r="C30" s="69"/>
      <c r="D30" s="59">
        <f>SUM(D27:D29)</f>
        <v>2440</v>
      </c>
      <c r="E30" s="69"/>
      <c r="F30" s="69" t="s">
        <v>89</v>
      </c>
      <c r="G30" s="69"/>
      <c r="H30" s="69"/>
    </row>
    <row r="31" spans="1:8" x14ac:dyDescent="0.25">
      <c r="A31" s="69" t="s">
        <v>98</v>
      </c>
      <c r="B31" s="69"/>
      <c r="C31" s="69"/>
      <c r="D31" s="59">
        <f>D26-D30</f>
        <v>34028</v>
      </c>
      <c r="E31" s="69"/>
      <c r="F31" s="69" t="s">
        <v>98</v>
      </c>
      <c r="G31" s="69"/>
      <c r="H31" s="69"/>
    </row>
    <row r="32" spans="1:8" x14ac:dyDescent="0.25">
      <c r="A32" s="69"/>
      <c r="B32" s="69"/>
      <c r="C32" s="69"/>
      <c r="D32" s="69"/>
      <c r="E32" s="23"/>
      <c r="F32" s="23"/>
      <c r="G32" s="23"/>
      <c r="H32" s="69"/>
    </row>
    <row r="33" spans="1:8" x14ac:dyDescent="0.25">
      <c r="A33" s="37"/>
      <c r="B33" s="32" t="s">
        <v>19</v>
      </c>
      <c r="C33" s="32"/>
      <c r="D33" s="23" t="s">
        <v>20</v>
      </c>
      <c r="E33" s="23"/>
      <c r="F33" s="23" t="s">
        <v>21</v>
      </c>
      <c r="G33" s="23"/>
      <c r="H33" s="69"/>
    </row>
    <row r="34" spans="1:8" x14ac:dyDescent="0.25">
      <c r="A34" s="37"/>
      <c r="B34" s="23"/>
      <c r="C34" s="23"/>
      <c r="D34" s="23"/>
      <c r="E34" s="23"/>
      <c r="F34" s="23"/>
      <c r="G34" s="23"/>
      <c r="H34" s="69"/>
    </row>
    <row r="35" spans="1:8" x14ac:dyDescent="0.25">
      <c r="A35" s="37"/>
      <c r="B35" s="23" t="s">
        <v>51</v>
      </c>
      <c r="C35" s="23"/>
      <c r="D35" s="23" t="s">
        <v>22</v>
      </c>
      <c r="E35" s="23"/>
      <c r="F35" s="23" t="s">
        <v>63</v>
      </c>
      <c r="G35" s="23"/>
      <c r="H35" s="69"/>
    </row>
    <row r="36" spans="1:8" x14ac:dyDescent="0.25">
      <c r="A36" s="39" t="s">
        <v>23</v>
      </c>
      <c r="B36" s="23" t="s">
        <v>24</v>
      </c>
      <c r="C36" s="23"/>
      <c r="D36" s="23" t="s">
        <v>24</v>
      </c>
      <c r="E36" s="23"/>
      <c r="F36" s="23" t="s">
        <v>25</v>
      </c>
      <c r="G36" s="23"/>
      <c r="H36" s="69"/>
    </row>
  </sheetData>
  <pageMargins left="0.7" right="0.7" top="0.75" bottom="0.75" header="0.3" footer="0.3"/>
  <pageSetup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workbookViewId="0">
      <selection activeCell="G36" sqref="G36"/>
    </sheetView>
  </sheetViews>
  <sheetFormatPr defaultRowHeight="15" x14ac:dyDescent="0.25"/>
  <cols>
    <col min="1" max="1" width="12.28515625" customWidth="1"/>
    <col min="2" max="2" width="10.5703125" bestFit="1" customWidth="1"/>
    <col min="4" max="4" width="14" customWidth="1"/>
  </cols>
  <sheetData>
    <row r="1" spans="1:8" ht="18.75" x14ac:dyDescent="0.3">
      <c r="A1" s="4" t="s">
        <v>128</v>
      </c>
      <c r="B1" s="4"/>
      <c r="C1" s="4"/>
      <c r="D1" s="4"/>
      <c r="E1" s="4"/>
      <c r="F1" s="4"/>
      <c r="G1" s="4"/>
      <c r="H1" s="69"/>
    </row>
    <row r="2" spans="1:8" ht="15.75" x14ac:dyDescent="0.25">
      <c r="A2" s="5"/>
      <c r="B2" s="5"/>
      <c r="C2" s="5"/>
      <c r="D2" s="5"/>
      <c r="E2" s="69"/>
      <c r="F2" s="5"/>
      <c r="G2" s="5"/>
      <c r="H2" s="69"/>
    </row>
    <row r="3" spans="1:8" x14ac:dyDescent="0.25">
      <c r="A3" s="6" t="s">
        <v>3</v>
      </c>
      <c r="B3" s="6" t="s">
        <v>4</v>
      </c>
      <c r="C3" s="6" t="s">
        <v>5</v>
      </c>
      <c r="D3" s="6" t="s">
        <v>6</v>
      </c>
      <c r="E3" s="6" t="s">
        <v>7</v>
      </c>
      <c r="F3" s="7" t="s">
        <v>8</v>
      </c>
      <c r="G3" s="8" t="s">
        <v>9</v>
      </c>
      <c r="H3" s="83"/>
    </row>
    <row r="4" spans="1:8" x14ac:dyDescent="0.25">
      <c r="A4" s="10" t="s">
        <v>101</v>
      </c>
      <c r="B4" s="11">
        <v>1</v>
      </c>
      <c r="C4" s="10"/>
      <c r="D4" s="12">
        <v>2500</v>
      </c>
      <c r="E4" s="12"/>
      <c r="F4" s="12">
        <f>C4+D4</f>
        <v>2500</v>
      </c>
      <c r="G4" s="91">
        <v>2500</v>
      </c>
      <c r="H4" s="83">
        <f>F4-G4</f>
        <v>0</v>
      </c>
    </row>
    <row r="5" spans="1:8" x14ac:dyDescent="0.25">
      <c r="A5" s="10" t="s">
        <v>36</v>
      </c>
      <c r="B5" s="11">
        <v>2</v>
      </c>
      <c r="C5" s="10">
        <v>2000</v>
      </c>
      <c r="D5" s="12">
        <v>2500</v>
      </c>
      <c r="E5" s="12"/>
      <c r="F5" s="12">
        <f>C5+D5</f>
        <v>4500</v>
      </c>
      <c r="G5" s="93"/>
      <c r="H5" s="83">
        <f>F5-G5</f>
        <v>4500</v>
      </c>
    </row>
    <row r="6" spans="1:8" x14ac:dyDescent="0.25">
      <c r="A6" s="10" t="s">
        <v>104</v>
      </c>
      <c r="B6" s="11">
        <v>3</v>
      </c>
      <c r="C6" s="10"/>
      <c r="D6" s="12">
        <v>0</v>
      </c>
      <c r="E6" s="12"/>
      <c r="F6" s="12"/>
      <c r="G6" s="93"/>
      <c r="H6" s="83">
        <f>F6-G6</f>
        <v>0</v>
      </c>
    </row>
    <row r="7" spans="1:8" x14ac:dyDescent="0.25">
      <c r="A7" s="10" t="s">
        <v>102</v>
      </c>
      <c r="B7" s="11">
        <v>4</v>
      </c>
      <c r="C7" s="10"/>
      <c r="D7" s="12"/>
      <c r="E7" s="12"/>
      <c r="F7" s="12"/>
      <c r="G7" s="91"/>
      <c r="H7" s="83">
        <f>F7-G7</f>
        <v>0</v>
      </c>
    </row>
    <row r="8" spans="1:8" x14ac:dyDescent="0.25">
      <c r="A8" s="10" t="s">
        <v>105</v>
      </c>
      <c r="B8" s="11">
        <v>5</v>
      </c>
      <c r="C8" s="10"/>
      <c r="D8" s="12">
        <v>2500</v>
      </c>
      <c r="E8" s="12"/>
      <c r="F8" s="12">
        <f>C8+D8</f>
        <v>2500</v>
      </c>
      <c r="G8" s="91">
        <v>2500</v>
      </c>
      <c r="H8" s="83">
        <f>F8-G8</f>
        <v>0</v>
      </c>
    </row>
    <row r="9" spans="1:8" x14ac:dyDescent="0.25">
      <c r="A9" s="10" t="s">
        <v>115</v>
      </c>
      <c r="B9" s="11">
        <v>6</v>
      </c>
      <c r="C9" s="10"/>
      <c r="D9" s="12">
        <v>2500</v>
      </c>
      <c r="E9" s="12"/>
      <c r="F9" s="12">
        <v>2500</v>
      </c>
      <c r="G9" s="91"/>
      <c r="H9" s="83"/>
    </row>
    <row r="10" spans="1:8" x14ac:dyDescent="0.25">
      <c r="A10" s="10" t="s">
        <v>111</v>
      </c>
      <c r="B10" s="11">
        <v>7</v>
      </c>
      <c r="C10" s="10"/>
      <c r="D10" s="12"/>
      <c r="E10" s="12"/>
      <c r="F10" s="12"/>
      <c r="G10" s="93"/>
      <c r="H10" s="83"/>
    </row>
    <row r="11" spans="1:8" x14ac:dyDescent="0.25">
      <c r="A11" s="10" t="s">
        <v>38</v>
      </c>
      <c r="B11" s="11">
        <v>8</v>
      </c>
      <c r="C11" s="10"/>
      <c r="D11" s="12">
        <v>5500</v>
      </c>
      <c r="E11" s="12"/>
      <c r="F11" s="12">
        <v>5500</v>
      </c>
      <c r="G11" s="91">
        <v>3000</v>
      </c>
      <c r="H11" s="83">
        <f>F11-G11</f>
        <v>2500</v>
      </c>
    </row>
    <row r="12" spans="1:8" x14ac:dyDescent="0.25">
      <c r="A12" s="10" t="s">
        <v>113</v>
      </c>
      <c r="B12" s="77">
        <v>9</v>
      </c>
      <c r="C12" s="69"/>
      <c r="D12" s="79">
        <v>5500</v>
      </c>
      <c r="E12" s="69"/>
      <c r="F12" s="83">
        <v>5500</v>
      </c>
      <c r="G12" s="94"/>
      <c r="H12" s="83">
        <f>F12-G12</f>
        <v>5500</v>
      </c>
    </row>
    <row r="13" spans="1:8" x14ac:dyDescent="0.25">
      <c r="A13" s="10" t="s">
        <v>35</v>
      </c>
      <c r="B13" s="11">
        <v>10</v>
      </c>
      <c r="C13" s="10"/>
      <c r="D13" s="80">
        <v>2500</v>
      </c>
      <c r="E13" s="12"/>
      <c r="F13" s="12">
        <f>C13+D13</f>
        <v>2500</v>
      </c>
      <c r="G13" s="91">
        <v>2500</v>
      </c>
      <c r="H13" s="83">
        <f t="shared" ref="H13:H21" si="0">F13-G13</f>
        <v>0</v>
      </c>
    </row>
    <row r="14" spans="1:8" x14ac:dyDescent="0.25">
      <c r="A14" s="49"/>
      <c r="B14" s="11">
        <v>10</v>
      </c>
      <c r="C14" s="10"/>
      <c r="D14" s="80"/>
      <c r="E14" s="12"/>
      <c r="F14" s="12"/>
      <c r="G14" s="91"/>
      <c r="H14" s="83"/>
    </row>
    <row r="15" spans="1:8" x14ac:dyDescent="0.25">
      <c r="A15" s="83" t="s">
        <v>52</v>
      </c>
      <c r="B15" s="11">
        <v>11</v>
      </c>
      <c r="C15" s="10"/>
      <c r="D15" s="12"/>
      <c r="E15" s="12"/>
      <c r="F15" s="12"/>
      <c r="G15" s="91"/>
      <c r="H15" s="83"/>
    </row>
    <row r="16" spans="1:8" x14ac:dyDescent="0.25">
      <c r="A16" s="10" t="s">
        <v>30</v>
      </c>
      <c r="B16" s="11">
        <v>12</v>
      </c>
      <c r="C16" s="10"/>
      <c r="D16" s="12">
        <v>2500</v>
      </c>
      <c r="E16" s="12"/>
      <c r="F16" s="12">
        <v>2500</v>
      </c>
      <c r="G16" s="91"/>
      <c r="H16" s="83"/>
    </row>
    <row r="17" spans="1:8" x14ac:dyDescent="0.25">
      <c r="A17" s="104" t="s">
        <v>29</v>
      </c>
      <c r="B17" s="11">
        <v>13</v>
      </c>
      <c r="C17" s="10"/>
      <c r="D17" s="12">
        <v>4500</v>
      </c>
      <c r="E17" s="12"/>
      <c r="F17" s="12">
        <v>4500</v>
      </c>
      <c r="G17" s="91"/>
      <c r="H17" s="83"/>
    </row>
    <row r="18" spans="1:8" x14ac:dyDescent="0.25">
      <c r="A18" s="83"/>
      <c r="B18" s="83"/>
      <c r="C18" s="83"/>
      <c r="D18" s="83"/>
      <c r="E18" s="83"/>
      <c r="F18" s="83"/>
      <c r="G18" s="83"/>
      <c r="H18" s="83"/>
    </row>
    <row r="19" spans="1:8" x14ac:dyDescent="0.25">
      <c r="A19" s="83"/>
      <c r="B19" s="11">
        <v>14</v>
      </c>
      <c r="C19" s="10"/>
      <c r="D19" s="12"/>
      <c r="E19" s="12"/>
      <c r="F19" s="12"/>
      <c r="G19" s="92"/>
      <c r="H19" s="83">
        <f t="shared" si="0"/>
        <v>0</v>
      </c>
    </row>
    <row r="20" spans="1:8" x14ac:dyDescent="0.25">
      <c r="A20" s="83"/>
      <c r="B20" s="83"/>
      <c r="C20" s="83"/>
      <c r="D20" s="83"/>
      <c r="E20" s="83"/>
      <c r="F20" s="83"/>
      <c r="G20" s="83"/>
      <c r="H20" s="83">
        <f t="shared" si="0"/>
        <v>0</v>
      </c>
    </row>
    <row r="21" spans="1:8" x14ac:dyDescent="0.25">
      <c r="A21" s="14" t="s">
        <v>39</v>
      </c>
      <c r="B21" s="14"/>
      <c r="C21" s="10">
        <v>0</v>
      </c>
      <c r="D21" s="82">
        <f>SUM(D4:D19)</f>
        <v>30500</v>
      </c>
      <c r="E21" s="14"/>
      <c r="F21" s="14">
        <f>SUM(F4:F19)</f>
        <v>32500</v>
      </c>
      <c r="G21" s="95">
        <f>SUM(G4:G19)</f>
        <v>10500</v>
      </c>
      <c r="H21" s="83">
        <f t="shared" si="0"/>
        <v>22000</v>
      </c>
    </row>
    <row r="22" spans="1:8" x14ac:dyDescent="0.25">
      <c r="A22" s="15"/>
      <c r="B22" s="15"/>
      <c r="C22" s="15"/>
      <c r="D22" s="15"/>
      <c r="E22" s="15"/>
      <c r="F22" s="15"/>
      <c r="G22" s="16"/>
      <c r="H22" s="69"/>
    </row>
    <row r="23" spans="1:8" x14ac:dyDescent="0.25">
      <c r="A23" s="17" t="s">
        <v>12</v>
      </c>
      <c r="B23" s="69"/>
      <c r="C23" s="18"/>
      <c r="D23" s="19"/>
      <c r="E23" s="20"/>
      <c r="F23" s="21"/>
      <c r="G23" s="70"/>
      <c r="H23" s="69"/>
    </row>
    <row r="24" spans="1:8" x14ac:dyDescent="0.25">
      <c r="A24" s="23" t="s">
        <v>99</v>
      </c>
      <c r="B24" s="69">
        <f>D21</f>
        <v>30500</v>
      </c>
      <c r="C24" s="18"/>
      <c r="D24" s="24"/>
      <c r="E24" s="20"/>
      <c r="F24" s="23" t="s">
        <v>99</v>
      </c>
      <c r="G24" s="69">
        <f>G21</f>
        <v>10500</v>
      </c>
      <c r="H24" s="18"/>
    </row>
    <row r="25" spans="1:8" x14ac:dyDescent="0.25">
      <c r="A25" s="23" t="s">
        <v>97</v>
      </c>
      <c r="B25" s="59">
        <f>'AUGUST 2017'!D31</f>
        <v>34028</v>
      </c>
      <c r="C25" s="18"/>
      <c r="D25" s="24"/>
      <c r="E25" s="20"/>
      <c r="F25" s="23" t="s">
        <v>97</v>
      </c>
      <c r="G25" s="69">
        <v>-1116</v>
      </c>
      <c r="H25" s="18"/>
    </row>
    <row r="26" spans="1:8" x14ac:dyDescent="0.25">
      <c r="A26" s="30" t="s">
        <v>73</v>
      </c>
      <c r="B26" s="69"/>
      <c r="C26" s="18"/>
      <c r="D26" s="24">
        <f>B24+B25</f>
        <v>64528</v>
      </c>
      <c r="E26" s="20"/>
      <c r="F26" s="30" t="s">
        <v>73</v>
      </c>
      <c r="G26" s="69"/>
      <c r="H26" s="18"/>
    </row>
    <row r="27" spans="1:8" x14ac:dyDescent="0.25">
      <c r="A27" s="23" t="s">
        <v>75</v>
      </c>
      <c r="B27" s="90">
        <v>0.08</v>
      </c>
      <c r="C27" s="18"/>
      <c r="D27" s="86">
        <f>B27*B24</f>
        <v>2440</v>
      </c>
      <c r="E27" s="20"/>
      <c r="F27" s="23" t="s">
        <v>75</v>
      </c>
      <c r="G27" s="90">
        <v>0.08</v>
      </c>
      <c r="H27" s="18"/>
    </row>
    <row r="28" spans="1:8" x14ac:dyDescent="0.25">
      <c r="A28" s="89" t="s">
        <v>116</v>
      </c>
      <c r="B28" s="69"/>
      <c r="C28" s="18"/>
      <c r="D28" s="19">
        <v>35000</v>
      </c>
      <c r="E28" s="20"/>
      <c r="F28" s="89" t="s">
        <v>103</v>
      </c>
      <c r="G28" s="69"/>
      <c r="H28" s="18"/>
    </row>
    <row r="29" spans="1:8" x14ac:dyDescent="0.25">
      <c r="A29" s="30"/>
      <c r="B29" s="87"/>
      <c r="C29" s="87"/>
      <c r="D29" s="88"/>
      <c r="E29" s="69"/>
      <c r="F29" s="30"/>
      <c r="G29" s="87"/>
      <c r="H29" s="87"/>
    </row>
    <row r="30" spans="1:8" x14ac:dyDescent="0.25">
      <c r="A30" s="69" t="s">
        <v>89</v>
      </c>
      <c r="B30" s="69"/>
      <c r="C30" s="69"/>
      <c r="D30" s="59">
        <f>SUM(D27:D29)</f>
        <v>37440</v>
      </c>
      <c r="E30" s="69"/>
      <c r="F30" s="69" t="s">
        <v>89</v>
      </c>
      <c r="G30" s="69"/>
      <c r="H30" s="69"/>
    </row>
    <row r="31" spans="1:8" x14ac:dyDescent="0.25">
      <c r="A31" s="69" t="s">
        <v>98</v>
      </c>
      <c r="B31" s="69"/>
      <c r="C31" s="69"/>
      <c r="D31" s="59">
        <f>D26-D30</f>
        <v>27088</v>
      </c>
      <c r="E31" s="69"/>
      <c r="F31" s="69" t="s">
        <v>98</v>
      </c>
      <c r="G31" s="69"/>
      <c r="H31" s="69"/>
    </row>
    <row r="32" spans="1:8" x14ac:dyDescent="0.25">
      <c r="A32" s="69"/>
      <c r="B32" s="69"/>
      <c r="C32" s="69"/>
      <c r="D32" s="69"/>
      <c r="E32" s="23"/>
      <c r="F32" s="23"/>
      <c r="G32" s="23"/>
      <c r="H32" s="69"/>
    </row>
    <row r="33" spans="1:8" x14ac:dyDescent="0.25">
      <c r="A33" s="37"/>
      <c r="B33" s="32" t="s">
        <v>19</v>
      </c>
      <c r="C33" s="32"/>
      <c r="D33" s="23" t="s">
        <v>20</v>
      </c>
      <c r="E33" s="23"/>
      <c r="F33" s="23" t="s">
        <v>21</v>
      </c>
      <c r="G33" s="23"/>
      <c r="H33" s="69"/>
    </row>
    <row r="34" spans="1:8" x14ac:dyDescent="0.25">
      <c r="A34" s="37"/>
      <c r="B34" s="23"/>
      <c r="C34" s="23"/>
      <c r="D34" s="23"/>
      <c r="E34" s="23"/>
      <c r="F34" s="23"/>
      <c r="G34" s="23"/>
      <c r="H34" s="69"/>
    </row>
    <row r="35" spans="1:8" x14ac:dyDescent="0.25">
      <c r="A35" s="37"/>
      <c r="B35" s="23" t="s">
        <v>51</v>
      </c>
      <c r="C35" s="23"/>
      <c r="D35" s="23" t="s">
        <v>22</v>
      </c>
      <c r="E35" s="23"/>
      <c r="F35" s="23" t="s">
        <v>63</v>
      </c>
      <c r="G35" s="23"/>
      <c r="H35" s="69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workbookViewId="0">
      <selection activeCell="D34" sqref="D34"/>
    </sheetView>
  </sheetViews>
  <sheetFormatPr defaultRowHeight="15" x14ac:dyDescent="0.25"/>
  <cols>
    <col min="1" max="1" width="17.140625" customWidth="1"/>
    <col min="2" max="2" width="10.5703125" bestFit="1" customWidth="1"/>
    <col min="4" max="4" width="12.5703125" customWidth="1"/>
    <col min="6" max="6" width="15" customWidth="1"/>
  </cols>
  <sheetData>
    <row r="1" spans="1:15" ht="18.75" x14ac:dyDescent="0.3">
      <c r="A1" s="4" t="s">
        <v>127</v>
      </c>
      <c r="B1" s="4"/>
      <c r="C1" s="4"/>
      <c r="D1" s="4"/>
      <c r="E1" s="4"/>
      <c r="F1" s="4"/>
      <c r="G1" s="4"/>
      <c r="H1" s="69"/>
    </row>
    <row r="2" spans="1:15" ht="15.75" x14ac:dyDescent="0.25">
      <c r="A2" s="5"/>
      <c r="B2" s="5"/>
      <c r="C2" s="5"/>
      <c r="D2" s="5"/>
      <c r="E2" s="69"/>
      <c r="F2" s="5"/>
      <c r="G2" s="5"/>
      <c r="H2" s="69"/>
    </row>
    <row r="3" spans="1:15" x14ac:dyDescent="0.25">
      <c r="A3" s="6" t="s">
        <v>3</v>
      </c>
      <c r="B3" s="6" t="s">
        <v>4</v>
      </c>
      <c r="C3" s="6" t="s">
        <v>5</v>
      </c>
      <c r="D3" s="6" t="s">
        <v>6</v>
      </c>
      <c r="E3" s="6" t="s">
        <v>7</v>
      </c>
      <c r="F3" s="7" t="s">
        <v>8</v>
      </c>
      <c r="G3" s="8" t="s">
        <v>9</v>
      </c>
      <c r="H3" s="83"/>
    </row>
    <row r="4" spans="1:15" x14ac:dyDescent="0.25">
      <c r="A4" s="10" t="s">
        <v>101</v>
      </c>
      <c r="B4" s="11">
        <v>1</v>
      </c>
      <c r="C4" s="10">
        <v>6500</v>
      </c>
      <c r="D4" s="12">
        <v>2500</v>
      </c>
      <c r="E4" s="12"/>
      <c r="F4" s="12">
        <f>C4+D4</f>
        <v>9000</v>
      </c>
      <c r="G4" s="91"/>
      <c r="H4" s="83">
        <f>F4-G4</f>
        <v>9000</v>
      </c>
    </row>
    <row r="5" spans="1:15" x14ac:dyDescent="0.25">
      <c r="A5" s="10" t="s">
        <v>36</v>
      </c>
      <c r="B5" s="11">
        <v>2</v>
      </c>
      <c r="C5" s="10">
        <v>11500</v>
      </c>
      <c r="D5" s="12">
        <v>2500</v>
      </c>
      <c r="E5" s="12"/>
      <c r="F5" s="12">
        <f t="shared" ref="F5:F19" si="0">C5+D5</f>
        <v>14000</v>
      </c>
      <c r="G5" s="93"/>
      <c r="H5" s="83">
        <f>F5-G5</f>
        <v>14000</v>
      </c>
    </row>
    <row r="6" spans="1:15" x14ac:dyDescent="0.25">
      <c r="A6" s="10" t="s">
        <v>104</v>
      </c>
      <c r="B6" s="11">
        <v>3</v>
      </c>
      <c r="C6" s="10"/>
      <c r="D6" s="12">
        <v>0</v>
      </c>
      <c r="E6" s="12"/>
      <c r="F6" s="12">
        <f t="shared" si="0"/>
        <v>0</v>
      </c>
      <c r="G6" s="93"/>
      <c r="H6" s="83">
        <f t="shared" ref="H6:H17" si="1">F6-G6</f>
        <v>0</v>
      </c>
    </row>
    <row r="7" spans="1:15" x14ac:dyDescent="0.25">
      <c r="A7" s="10" t="s">
        <v>102</v>
      </c>
      <c r="B7" s="11">
        <v>4</v>
      </c>
      <c r="C7" s="10">
        <v>2500</v>
      </c>
      <c r="D7" s="12">
        <v>2500</v>
      </c>
      <c r="E7" s="12"/>
      <c r="F7" s="12">
        <f t="shared" si="0"/>
        <v>5000</v>
      </c>
      <c r="G7" s="91">
        <v>2500</v>
      </c>
      <c r="H7" s="83">
        <f t="shared" si="1"/>
        <v>2500</v>
      </c>
    </row>
    <row r="8" spans="1:15" x14ac:dyDescent="0.25">
      <c r="A8" s="10" t="s">
        <v>52</v>
      </c>
      <c r="B8" s="11">
        <v>5</v>
      </c>
      <c r="C8" s="10"/>
      <c r="D8" s="12"/>
      <c r="E8" s="12"/>
      <c r="F8" s="12">
        <f t="shared" si="0"/>
        <v>0</v>
      </c>
      <c r="G8" s="91"/>
      <c r="H8" s="83">
        <f t="shared" si="1"/>
        <v>0</v>
      </c>
    </row>
    <row r="9" spans="1:15" x14ac:dyDescent="0.25">
      <c r="A9" s="10" t="s">
        <v>115</v>
      </c>
      <c r="B9" s="11">
        <v>6</v>
      </c>
      <c r="C9" s="10"/>
      <c r="D9" s="12">
        <v>2500</v>
      </c>
      <c r="E9" s="12"/>
      <c r="F9" s="12">
        <f t="shared" si="0"/>
        <v>2500</v>
      </c>
      <c r="G9" s="91"/>
      <c r="H9" s="83">
        <f t="shared" si="1"/>
        <v>2500</v>
      </c>
    </row>
    <row r="10" spans="1:15" x14ac:dyDescent="0.25">
      <c r="A10" s="49" t="s">
        <v>119</v>
      </c>
      <c r="B10" s="11">
        <v>7</v>
      </c>
      <c r="C10" s="10"/>
      <c r="D10" s="12">
        <v>5500</v>
      </c>
      <c r="E10" s="12"/>
      <c r="F10" s="12">
        <f t="shared" si="0"/>
        <v>5500</v>
      </c>
      <c r="G10" s="93">
        <v>5500</v>
      </c>
      <c r="H10" s="83">
        <f t="shared" si="1"/>
        <v>0</v>
      </c>
      <c r="J10" s="20"/>
      <c r="K10" s="20"/>
      <c r="L10" s="20"/>
      <c r="M10" s="20"/>
      <c r="N10" s="20"/>
      <c r="O10" s="20"/>
    </row>
    <row r="11" spans="1:15" x14ac:dyDescent="0.25">
      <c r="A11" s="49" t="s">
        <v>120</v>
      </c>
      <c r="B11" s="77">
        <v>8</v>
      </c>
      <c r="D11" s="79">
        <v>2500</v>
      </c>
      <c r="E11" s="12"/>
      <c r="F11" s="12">
        <f t="shared" si="0"/>
        <v>2500</v>
      </c>
      <c r="G11" s="91">
        <v>2500</v>
      </c>
      <c r="H11" s="83">
        <f>F11-G11</f>
        <v>0</v>
      </c>
      <c r="J11" s="20"/>
      <c r="K11" s="20"/>
      <c r="L11" s="20"/>
      <c r="M11" s="20"/>
      <c r="N11" s="20"/>
      <c r="O11" s="20"/>
    </row>
    <row r="12" spans="1:15" x14ac:dyDescent="0.25">
      <c r="A12" s="10" t="s">
        <v>121</v>
      </c>
      <c r="B12" s="77">
        <v>9</v>
      </c>
      <c r="C12" s="49"/>
      <c r="D12" s="79">
        <v>5500</v>
      </c>
      <c r="E12" s="69"/>
      <c r="F12" s="12">
        <f t="shared" si="0"/>
        <v>5500</v>
      </c>
      <c r="G12" s="94"/>
      <c r="H12" s="83">
        <f t="shared" si="1"/>
        <v>5500</v>
      </c>
      <c r="J12" s="20"/>
      <c r="K12" s="16"/>
      <c r="L12" s="100"/>
      <c r="M12" s="16"/>
      <c r="N12" s="101"/>
      <c r="O12" s="20"/>
    </row>
    <row r="13" spans="1:15" x14ac:dyDescent="0.25">
      <c r="A13" s="10" t="s">
        <v>35</v>
      </c>
      <c r="B13" s="11">
        <v>10</v>
      </c>
      <c r="C13" s="10"/>
      <c r="D13" s="80">
        <v>2500</v>
      </c>
      <c r="E13" s="12"/>
      <c r="F13" s="12">
        <f t="shared" si="0"/>
        <v>2500</v>
      </c>
      <c r="G13" s="91">
        <v>2500</v>
      </c>
      <c r="H13" s="83">
        <f t="shared" si="1"/>
        <v>0</v>
      </c>
      <c r="J13" s="20"/>
      <c r="K13" s="20"/>
      <c r="L13" s="20"/>
      <c r="M13" s="20"/>
      <c r="N13" s="20"/>
      <c r="O13" s="20"/>
    </row>
    <row r="14" spans="1:15" x14ac:dyDescent="0.25">
      <c r="A14" s="10" t="s">
        <v>30</v>
      </c>
      <c r="B14" s="11">
        <v>10</v>
      </c>
      <c r="C14" s="10"/>
      <c r="D14" s="12">
        <v>2500</v>
      </c>
      <c r="E14" s="12"/>
      <c r="F14" s="12">
        <f t="shared" si="0"/>
        <v>2500</v>
      </c>
      <c r="G14" s="91">
        <v>2500</v>
      </c>
      <c r="H14" s="83">
        <f t="shared" si="1"/>
        <v>0</v>
      </c>
      <c r="J14" s="20"/>
      <c r="K14" s="20"/>
      <c r="L14" s="20"/>
      <c r="M14" s="20"/>
      <c r="N14" s="20"/>
      <c r="O14" s="20"/>
    </row>
    <row r="15" spans="1:15" x14ac:dyDescent="0.25">
      <c r="A15" s="104" t="s">
        <v>29</v>
      </c>
      <c r="B15" s="11">
        <v>11</v>
      </c>
      <c r="C15" s="10">
        <v>4500</v>
      </c>
      <c r="D15" s="12">
        <v>4500</v>
      </c>
      <c r="E15" s="12"/>
      <c r="F15" s="12">
        <f t="shared" si="0"/>
        <v>9000</v>
      </c>
      <c r="G15" s="91">
        <v>4500</v>
      </c>
      <c r="H15" s="83">
        <f t="shared" si="1"/>
        <v>4500</v>
      </c>
      <c r="J15" s="20"/>
      <c r="K15" s="20"/>
      <c r="L15" s="20"/>
      <c r="M15" s="20"/>
      <c r="N15" s="20"/>
      <c r="O15" s="20"/>
    </row>
    <row r="16" spans="1:15" x14ac:dyDescent="0.25">
      <c r="A16" s="83"/>
      <c r="B16" s="11">
        <v>12</v>
      </c>
      <c r="C16" s="10"/>
      <c r="D16" s="12"/>
      <c r="E16" s="12"/>
      <c r="F16" s="12">
        <f t="shared" si="0"/>
        <v>0</v>
      </c>
      <c r="G16" s="91"/>
      <c r="H16" s="83">
        <f t="shared" si="1"/>
        <v>0</v>
      </c>
      <c r="J16" s="20"/>
      <c r="K16" s="20"/>
      <c r="L16" s="20"/>
      <c r="M16" s="20"/>
      <c r="N16" s="20"/>
      <c r="O16" s="20"/>
    </row>
    <row r="17" spans="1:15" x14ac:dyDescent="0.25">
      <c r="A17" s="83"/>
      <c r="B17" s="11">
        <v>13</v>
      </c>
      <c r="C17" s="10"/>
      <c r="D17" s="12"/>
      <c r="E17" s="12"/>
      <c r="F17" s="12">
        <f t="shared" si="0"/>
        <v>0</v>
      </c>
      <c r="G17" s="91"/>
      <c r="H17" s="83">
        <f t="shared" si="1"/>
        <v>0</v>
      </c>
      <c r="J17" s="20"/>
      <c r="K17" s="20"/>
      <c r="L17" s="20"/>
      <c r="M17" s="20"/>
      <c r="N17" s="20"/>
      <c r="O17" s="20"/>
    </row>
    <row r="18" spans="1:15" x14ac:dyDescent="0.25">
      <c r="A18" s="83"/>
      <c r="B18" s="83"/>
      <c r="C18" s="83"/>
      <c r="D18" s="83"/>
      <c r="E18" s="83"/>
      <c r="F18" s="12">
        <f t="shared" si="0"/>
        <v>0</v>
      </c>
      <c r="G18" s="83"/>
      <c r="H18" s="83"/>
      <c r="J18" s="20"/>
      <c r="K18" s="20"/>
      <c r="L18" s="20"/>
      <c r="M18" s="20"/>
      <c r="N18" s="20"/>
      <c r="O18" s="20"/>
    </row>
    <row r="19" spans="1:15" x14ac:dyDescent="0.25">
      <c r="A19" s="83"/>
      <c r="B19" s="11">
        <v>14</v>
      </c>
      <c r="C19" s="10"/>
      <c r="D19" s="12"/>
      <c r="E19" s="12"/>
      <c r="F19" s="12">
        <f t="shared" si="0"/>
        <v>0</v>
      </c>
      <c r="G19" s="92"/>
      <c r="H19" s="83">
        <f>F19-G19</f>
        <v>0</v>
      </c>
      <c r="J19" s="20"/>
      <c r="K19" s="20"/>
      <c r="L19" s="20"/>
      <c r="M19" s="20"/>
      <c r="N19" s="20"/>
      <c r="O19" s="20"/>
    </row>
    <row r="20" spans="1:15" x14ac:dyDescent="0.25">
      <c r="A20" s="83"/>
      <c r="B20" s="83"/>
      <c r="C20" s="83"/>
      <c r="D20" s="83"/>
      <c r="E20" s="83"/>
      <c r="F20" s="83"/>
      <c r="G20" s="83"/>
      <c r="H20" s="83">
        <f>F20-G20</f>
        <v>0</v>
      </c>
    </row>
    <row r="21" spans="1:15" x14ac:dyDescent="0.25">
      <c r="A21" s="14" t="s">
        <v>39</v>
      </c>
      <c r="B21" s="14"/>
      <c r="C21" s="10">
        <v>0</v>
      </c>
      <c r="D21" s="82">
        <f>SUM(D4:D19)</f>
        <v>33000</v>
      </c>
      <c r="E21" s="14"/>
      <c r="F21" s="14">
        <f>SUM(F4:F19)</f>
        <v>58000</v>
      </c>
      <c r="G21" s="95">
        <f>SUM(G4:G19)</f>
        <v>20000</v>
      </c>
      <c r="H21" s="83">
        <f>F21-G21</f>
        <v>38000</v>
      </c>
    </row>
    <row r="22" spans="1:15" x14ac:dyDescent="0.25">
      <c r="A22" s="15"/>
      <c r="B22" s="15"/>
      <c r="C22" s="15"/>
      <c r="D22" s="15"/>
      <c r="E22" s="15"/>
      <c r="F22" s="15"/>
      <c r="G22" s="16"/>
      <c r="H22" s="69"/>
    </row>
    <row r="23" spans="1:15" x14ac:dyDescent="0.25">
      <c r="A23" s="17" t="s">
        <v>12</v>
      </c>
      <c r="B23" s="69"/>
      <c r="C23" s="18"/>
      <c r="D23" s="19"/>
      <c r="E23" s="20"/>
      <c r="F23" s="21"/>
      <c r="G23" s="70"/>
      <c r="H23" s="69"/>
    </row>
    <row r="24" spans="1:15" x14ac:dyDescent="0.25">
      <c r="A24" s="23" t="s">
        <v>99</v>
      </c>
      <c r="B24" s="69">
        <f>D21</f>
        <v>33000</v>
      </c>
      <c r="C24" s="18"/>
      <c r="D24" s="24"/>
      <c r="E24" s="20"/>
      <c r="F24" s="23" t="s">
        <v>99</v>
      </c>
      <c r="G24" s="69">
        <f>G21</f>
        <v>20000</v>
      </c>
      <c r="H24" s="18"/>
    </row>
    <row r="25" spans="1:15" x14ac:dyDescent="0.25">
      <c r="A25" s="23" t="s">
        <v>97</v>
      </c>
      <c r="B25" s="59">
        <f>'SEP 2017'!D31</f>
        <v>27088</v>
      </c>
      <c r="C25" s="18"/>
      <c r="D25" s="24"/>
      <c r="E25" s="20"/>
      <c r="F25" s="23" t="s">
        <v>97</v>
      </c>
      <c r="G25" s="69">
        <v>-1116</v>
      </c>
      <c r="H25" s="18"/>
    </row>
    <row r="26" spans="1:15" x14ac:dyDescent="0.25">
      <c r="A26" s="30" t="s">
        <v>73</v>
      </c>
      <c r="B26" s="59">
        <f>B25+B24</f>
        <v>60088</v>
      </c>
      <c r="C26" s="99">
        <v>0.08</v>
      </c>
      <c r="D26" s="24">
        <f>B24+B25</f>
        <v>60088</v>
      </c>
      <c r="E26" s="20"/>
      <c r="F26" s="30" t="s">
        <v>73</v>
      </c>
      <c r="G26" s="69"/>
      <c r="H26" s="18"/>
    </row>
    <row r="27" spans="1:15" x14ac:dyDescent="0.25">
      <c r="A27" s="23" t="s">
        <v>117</v>
      </c>
      <c r="B27" s="90"/>
      <c r="C27" s="18"/>
      <c r="D27" s="86">
        <f>B27*B24</f>
        <v>0</v>
      </c>
      <c r="E27" s="20"/>
      <c r="F27" s="23" t="s">
        <v>75</v>
      </c>
      <c r="G27" s="90">
        <v>0.08</v>
      </c>
      <c r="H27" s="18"/>
    </row>
    <row r="28" spans="1:15" x14ac:dyDescent="0.25">
      <c r="A28" s="89" t="s">
        <v>118</v>
      </c>
      <c r="C28" s="18"/>
      <c r="D28" s="59">
        <f>C26*B24</f>
        <v>2640</v>
      </c>
      <c r="E28" s="20"/>
      <c r="F28" s="89" t="s">
        <v>103</v>
      </c>
      <c r="G28" s="69"/>
      <c r="H28" s="18"/>
    </row>
    <row r="29" spans="1:15" x14ac:dyDescent="0.25">
      <c r="A29" s="30"/>
      <c r="B29" s="87"/>
      <c r="C29" s="87"/>
      <c r="D29" s="19">
        <v>40220</v>
      </c>
      <c r="E29" s="69"/>
      <c r="F29" s="30"/>
      <c r="G29" s="87"/>
      <c r="H29" s="87"/>
    </row>
    <row r="30" spans="1:15" x14ac:dyDescent="0.25">
      <c r="A30" s="69" t="s">
        <v>89</v>
      </c>
      <c r="B30" s="69"/>
      <c r="C30" s="69"/>
      <c r="D30" s="59">
        <f>SUM(D27:D29)</f>
        <v>42860</v>
      </c>
      <c r="E30" s="69"/>
      <c r="F30" s="69" t="s">
        <v>89</v>
      </c>
      <c r="G30" s="69"/>
      <c r="H30" s="69"/>
    </row>
    <row r="31" spans="1:15" x14ac:dyDescent="0.25">
      <c r="A31" s="69" t="s">
        <v>98</v>
      </c>
      <c r="B31" s="69"/>
      <c r="C31" s="69"/>
      <c r="D31" s="59">
        <f>D26-D30</f>
        <v>17228</v>
      </c>
      <c r="E31" s="69"/>
      <c r="F31" s="69" t="s">
        <v>98</v>
      </c>
      <c r="G31" s="69"/>
      <c r="H31" s="69"/>
    </row>
    <row r="32" spans="1:15" x14ac:dyDescent="0.25">
      <c r="A32" s="69"/>
      <c r="B32" s="69"/>
      <c r="C32" s="69"/>
      <c r="D32" s="69"/>
      <c r="E32" s="23"/>
      <c r="F32" s="23"/>
      <c r="G32" s="23"/>
      <c r="H32" s="69"/>
    </row>
    <row r="33" spans="1:8" x14ac:dyDescent="0.25">
      <c r="A33" s="37"/>
      <c r="B33" s="32" t="s">
        <v>19</v>
      </c>
      <c r="C33" s="32"/>
      <c r="D33" s="23" t="s">
        <v>20</v>
      </c>
      <c r="E33" s="23"/>
      <c r="F33" s="23" t="s">
        <v>21</v>
      </c>
      <c r="G33" s="23"/>
      <c r="H33" s="69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workbookViewId="0">
      <selection activeCell="B33" sqref="B33"/>
    </sheetView>
  </sheetViews>
  <sheetFormatPr defaultRowHeight="15" x14ac:dyDescent="0.25"/>
  <cols>
    <col min="1" max="1" width="17.85546875" customWidth="1"/>
    <col min="2" max="2" width="13.28515625" customWidth="1"/>
    <col min="4" max="4" width="12.5703125" customWidth="1"/>
    <col min="5" max="5" width="8.42578125" customWidth="1"/>
  </cols>
  <sheetData>
    <row r="1" spans="1:8" ht="18.75" x14ac:dyDescent="0.3">
      <c r="A1" s="4" t="s">
        <v>126</v>
      </c>
      <c r="B1" s="4"/>
      <c r="C1" s="4"/>
      <c r="D1" s="4"/>
      <c r="E1" s="4"/>
      <c r="F1" s="4"/>
      <c r="G1" s="69"/>
      <c r="H1" s="69"/>
    </row>
    <row r="2" spans="1:8" ht="15.75" x14ac:dyDescent="0.25">
      <c r="A2" s="5"/>
      <c r="B2" s="5"/>
      <c r="C2" s="5"/>
      <c r="D2" s="5"/>
      <c r="E2" s="5"/>
      <c r="F2" s="5"/>
      <c r="G2" s="69"/>
      <c r="H2" s="69"/>
    </row>
    <row r="3" spans="1:8" x14ac:dyDescent="0.25">
      <c r="A3" s="6" t="s">
        <v>3</v>
      </c>
      <c r="B3" s="6" t="s">
        <v>4</v>
      </c>
      <c r="C3" s="6" t="s">
        <v>5</v>
      </c>
      <c r="D3" s="6" t="s">
        <v>6</v>
      </c>
      <c r="E3" s="7" t="s">
        <v>8</v>
      </c>
      <c r="F3" s="8" t="s">
        <v>9</v>
      </c>
      <c r="G3" s="83"/>
      <c r="H3" s="69"/>
    </row>
    <row r="4" spans="1:8" x14ac:dyDescent="0.25">
      <c r="A4" s="10" t="s">
        <v>101</v>
      </c>
      <c r="B4" s="11">
        <v>1</v>
      </c>
      <c r="C4" s="10">
        <v>6500</v>
      </c>
      <c r="D4" s="12">
        <v>2500</v>
      </c>
      <c r="E4" s="12">
        <f t="shared" ref="E4:E19" si="0">C4+D4</f>
        <v>9000</v>
      </c>
      <c r="F4" s="91">
        <v>4000</v>
      </c>
      <c r="G4" s="83">
        <f>E4-F4</f>
        <v>5000</v>
      </c>
      <c r="H4" s="69"/>
    </row>
    <row r="5" spans="1:8" x14ac:dyDescent="0.25">
      <c r="A5" s="10" t="s">
        <v>36</v>
      </c>
      <c r="B5" s="11">
        <v>2</v>
      </c>
      <c r="C5" s="10">
        <v>11500</v>
      </c>
      <c r="D5" s="12">
        <v>2500</v>
      </c>
      <c r="E5" s="12">
        <f>C5+D5</f>
        <v>14000</v>
      </c>
      <c r="F5" s="93"/>
      <c r="G5" s="83">
        <f>E5-F5</f>
        <v>14000</v>
      </c>
      <c r="H5" s="69"/>
    </row>
    <row r="6" spans="1:8" x14ac:dyDescent="0.25">
      <c r="A6" s="10" t="s">
        <v>104</v>
      </c>
      <c r="B6" s="11">
        <v>3</v>
      </c>
      <c r="C6" s="10"/>
      <c r="D6" s="12">
        <v>0</v>
      </c>
      <c r="E6" s="12">
        <f t="shared" si="0"/>
        <v>0</v>
      </c>
      <c r="F6" s="93"/>
      <c r="G6" s="83">
        <f t="shared" ref="G6:G17" si="1">E6-F6</f>
        <v>0</v>
      </c>
      <c r="H6" s="69"/>
    </row>
    <row r="7" spans="1:8" x14ac:dyDescent="0.25">
      <c r="A7" s="10" t="s">
        <v>102</v>
      </c>
      <c r="B7" s="11">
        <v>4</v>
      </c>
      <c r="C7" s="10">
        <v>2500</v>
      </c>
      <c r="D7" s="12">
        <v>2500</v>
      </c>
      <c r="E7" s="12">
        <f t="shared" si="0"/>
        <v>5000</v>
      </c>
      <c r="F7" s="91">
        <v>2500</v>
      </c>
      <c r="G7" s="83">
        <f t="shared" si="1"/>
        <v>2500</v>
      </c>
      <c r="H7" s="69"/>
    </row>
    <row r="8" spans="1:8" x14ac:dyDescent="0.25">
      <c r="A8" s="10" t="s">
        <v>123</v>
      </c>
      <c r="B8" s="11">
        <v>5</v>
      </c>
      <c r="C8" s="10"/>
      <c r="D8" s="12">
        <v>2500</v>
      </c>
      <c r="E8" s="12">
        <f t="shared" si="0"/>
        <v>2500</v>
      </c>
      <c r="F8" s="91">
        <v>2500</v>
      </c>
      <c r="G8" s="83">
        <f t="shared" si="1"/>
        <v>0</v>
      </c>
      <c r="H8" s="69"/>
    </row>
    <row r="9" spans="1:8" x14ac:dyDescent="0.25">
      <c r="A9" s="10" t="s">
        <v>136</v>
      </c>
      <c r="B9" s="11">
        <v>6</v>
      </c>
      <c r="C9" s="10"/>
      <c r="D9" s="12"/>
      <c r="E9" s="12"/>
      <c r="F9" s="91"/>
      <c r="G9" s="83"/>
      <c r="H9" s="69"/>
    </row>
    <row r="10" spans="1:8" x14ac:dyDescent="0.25">
      <c r="A10" s="49" t="s">
        <v>119</v>
      </c>
      <c r="B10" s="11">
        <v>7</v>
      </c>
      <c r="C10" s="10"/>
      <c r="D10" s="12">
        <v>5500</v>
      </c>
      <c r="E10" s="12">
        <f t="shared" si="0"/>
        <v>5500</v>
      </c>
      <c r="F10" s="93">
        <v>5500</v>
      </c>
      <c r="G10" s="83">
        <f t="shared" si="1"/>
        <v>0</v>
      </c>
      <c r="H10" s="69"/>
    </row>
    <row r="11" spans="1:8" x14ac:dyDescent="0.25">
      <c r="A11" s="49" t="s">
        <v>120</v>
      </c>
      <c r="B11" s="77">
        <v>8</v>
      </c>
      <c r="C11" s="69"/>
      <c r="D11" s="79">
        <v>2500</v>
      </c>
      <c r="E11" s="12">
        <f t="shared" si="0"/>
        <v>2500</v>
      </c>
      <c r="F11" s="91">
        <v>2500</v>
      </c>
      <c r="G11" s="83">
        <f>E11-F11</f>
        <v>0</v>
      </c>
      <c r="H11" s="69"/>
    </row>
    <row r="12" spans="1:8" x14ac:dyDescent="0.25">
      <c r="A12" s="10" t="s">
        <v>121</v>
      </c>
      <c r="B12" s="77">
        <v>9</v>
      </c>
      <c r="C12" s="49"/>
      <c r="D12" s="79">
        <v>5500</v>
      </c>
      <c r="E12" s="12">
        <f t="shared" si="0"/>
        <v>5500</v>
      </c>
      <c r="F12" s="94"/>
      <c r="G12" s="83">
        <f t="shared" si="1"/>
        <v>5500</v>
      </c>
      <c r="H12" s="69"/>
    </row>
    <row r="13" spans="1:8" x14ac:dyDescent="0.25">
      <c r="A13" s="10" t="s">
        <v>35</v>
      </c>
      <c r="B13" s="11">
        <v>10</v>
      </c>
      <c r="C13" s="10"/>
      <c r="D13" s="80">
        <v>2500</v>
      </c>
      <c r="E13" s="12">
        <f t="shared" si="0"/>
        <v>2500</v>
      </c>
      <c r="F13" s="91">
        <v>2500</v>
      </c>
      <c r="G13" s="83">
        <f t="shared" si="1"/>
        <v>0</v>
      </c>
      <c r="H13" s="69"/>
    </row>
    <row r="14" spans="1:8" x14ac:dyDescent="0.25">
      <c r="A14" s="10" t="s">
        <v>30</v>
      </c>
      <c r="B14" s="11">
        <v>10</v>
      </c>
      <c r="C14" s="10"/>
      <c r="D14" s="80">
        <v>2500</v>
      </c>
      <c r="E14" s="12">
        <f t="shared" si="0"/>
        <v>2500</v>
      </c>
      <c r="F14" s="91">
        <v>2500</v>
      </c>
      <c r="G14" s="83">
        <f t="shared" si="1"/>
        <v>0</v>
      </c>
      <c r="H14" s="69"/>
    </row>
    <row r="15" spans="1:8" x14ac:dyDescent="0.25">
      <c r="A15" s="49" t="s">
        <v>29</v>
      </c>
      <c r="B15" s="11">
        <v>11</v>
      </c>
      <c r="C15" s="10">
        <v>4500</v>
      </c>
      <c r="D15" s="80">
        <v>4500</v>
      </c>
      <c r="E15" s="12">
        <f t="shared" si="0"/>
        <v>9000</v>
      </c>
      <c r="F15" s="91">
        <v>4500</v>
      </c>
      <c r="G15" s="83">
        <f t="shared" si="1"/>
        <v>4500</v>
      </c>
      <c r="H15" s="69"/>
    </row>
    <row r="16" spans="1:8" x14ac:dyDescent="0.25">
      <c r="A16" s="69"/>
      <c r="B16" s="11">
        <v>12</v>
      </c>
      <c r="C16" s="10"/>
      <c r="D16" s="80"/>
      <c r="E16" s="12">
        <f t="shared" si="0"/>
        <v>0</v>
      </c>
      <c r="F16" s="91"/>
      <c r="G16" s="83">
        <f t="shared" si="1"/>
        <v>0</v>
      </c>
      <c r="H16" s="69"/>
    </row>
    <row r="17" spans="1:8" x14ac:dyDescent="0.25">
      <c r="A17" s="69"/>
      <c r="B17" s="11">
        <v>13</v>
      </c>
      <c r="C17" s="10"/>
      <c r="D17" s="80"/>
      <c r="E17" s="12">
        <f t="shared" si="0"/>
        <v>0</v>
      </c>
      <c r="F17" s="91"/>
      <c r="G17" s="83">
        <f t="shared" si="1"/>
        <v>0</v>
      </c>
      <c r="H17" s="69"/>
    </row>
    <row r="18" spans="1:8" x14ac:dyDescent="0.25">
      <c r="A18" s="69"/>
      <c r="B18" s="69"/>
      <c r="C18" s="69"/>
      <c r="D18" s="69"/>
      <c r="E18" s="12">
        <f t="shared" si="0"/>
        <v>0</v>
      </c>
      <c r="F18" s="69"/>
      <c r="G18" s="69"/>
      <c r="H18" s="69"/>
    </row>
    <row r="19" spans="1:8" x14ac:dyDescent="0.25">
      <c r="A19" s="69"/>
      <c r="B19" s="11">
        <v>14</v>
      </c>
      <c r="C19" s="10"/>
      <c r="D19" s="80"/>
      <c r="E19" s="12">
        <f t="shared" si="0"/>
        <v>0</v>
      </c>
      <c r="F19" s="92"/>
      <c r="G19" s="83">
        <f>E19-F19</f>
        <v>0</v>
      </c>
      <c r="H19" s="69"/>
    </row>
    <row r="20" spans="1:8" x14ac:dyDescent="0.25">
      <c r="A20" s="83"/>
      <c r="B20" s="83"/>
      <c r="C20" s="83"/>
      <c r="D20" s="83"/>
      <c r="E20" s="83"/>
      <c r="F20" s="83"/>
      <c r="G20" s="83">
        <f>E20-F20</f>
        <v>0</v>
      </c>
      <c r="H20" s="69"/>
    </row>
    <row r="21" spans="1:8" x14ac:dyDescent="0.25">
      <c r="A21" s="14" t="s">
        <v>39</v>
      </c>
      <c r="B21" s="14"/>
      <c r="C21" s="10">
        <v>0</v>
      </c>
      <c r="D21" s="82">
        <f>SUM(D4:D19)</f>
        <v>33000</v>
      </c>
      <c r="E21" s="14">
        <f>SUM(E4:E19)</f>
        <v>58000</v>
      </c>
      <c r="F21" s="95">
        <f>SUM(F4:F19)</f>
        <v>26500</v>
      </c>
      <c r="G21" s="83">
        <f>E21-F21</f>
        <v>31500</v>
      </c>
      <c r="H21" s="69"/>
    </row>
    <row r="22" spans="1:8" x14ac:dyDescent="0.25">
      <c r="A22" s="15"/>
      <c r="B22" s="15"/>
      <c r="C22" s="15"/>
      <c r="D22" s="15"/>
      <c r="E22" s="15"/>
      <c r="F22" s="16"/>
      <c r="G22" s="69"/>
      <c r="H22" s="69"/>
    </row>
    <row r="23" spans="1:8" x14ac:dyDescent="0.25">
      <c r="A23" s="17" t="s">
        <v>12</v>
      </c>
      <c r="B23" s="69"/>
      <c r="C23" s="18"/>
      <c r="D23" s="19"/>
      <c r="E23" s="21"/>
      <c r="F23" s="70"/>
      <c r="G23" s="69"/>
      <c r="H23" s="69"/>
    </row>
    <row r="24" spans="1:8" x14ac:dyDescent="0.25">
      <c r="A24" s="23" t="s">
        <v>99</v>
      </c>
      <c r="B24" s="69">
        <f>D21</f>
        <v>33000</v>
      </c>
      <c r="C24" s="18"/>
      <c r="D24" s="24"/>
      <c r="E24" s="23" t="s">
        <v>99</v>
      </c>
      <c r="F24" s="69">
        <f>F21</f>
        <v>26500</v>
      </c>
      <c r="G24" s="18"/>
      <c r="H24" s="69"/>
    </row>
    <row r="25" spans="1:8" x14ac:dyDescent="0.25">
      <c r="A25" s="23" t="s">
        <v>97</v>
      </c>
      <c r="B25" s="59">
        <f>'OCTOBER 2017'!D31</f>
        <v>17228</v>
      </c>
      <c r="C25" s="18"/>
      <c r="D25" s="24"/>
      <c r="E25" s="23" t="s">
        <v>97</v>
      </c>
      <c r="F25" s="69"/>
      <c r="G25" s="18"/>
      <c r="H25" s="69"/>
    </row>
    <row r="26" spans="1:8" x14ac:dyDescent="0.25">
      <c r="A26" s="30" t="s">
        <v>73</v>
      </c>
      <c r="B26" s="59">
        <f>B25+B24</f>
        <v>50228</v>
      </c>
      <c r="C26" s="99">
        <v>0.08</v>
      </c>
      <c r="D26" s="24"/>
      <c r="E26" s="30" t="s">
        <v>73</v>
      </c>
      <c r="F26" s="69"/>
      <c r="G26" s="18"/>
      <c r="H26" s="69"/>
    </row>
    <row r="27" spans="1:8" x14ac:dyDescent="0.25">
      <c r="A27" s="23" t="s">
        <v>117</v>
      </c>
      <c r="B27" s="90"/>
      <c r="C27" s="18"/>
      <c r="D27" s="86"/>
      <c r="E27" s="23" t="s">
        <v>125</v>
      </c>
      <c r="F27" s="90">
        <v>0.08</v>
      </c>
      <c r="G27" s="18"/>
      <c r="H27" s="69"/>
    </row>
    <row r="28" spans="1:8" x14ac:dyDescent="0.25">
      <c r="A28" s="89" t="s">
        <v>118</v>
      </c>
      <c r="B28" s="59">
        <f>B24*C26</f>
        <v>2640</v>
      </c>
      <c r="C28" s="18"/>
      <c r="D28" s="19"/>
      <c r="E28" s="89" t="s">
        <v>103</v>
      </c>
      <c r="F28" s="69"/>
      <c r="G28" s="18"/>
      <c r="H28" s="69"/>
    </row>
    <row r="29" spans="1:8" x14ac:dyDescent="0.25">
      <c r="A29" s="30" t="s">
        <v>122</v>
      </c>
      <c r="B29" s="87">
        <v>35000</v>
      </c>
      <c r="C29" s="87"/>
      <c r="D29" s="88"/>
      <c r="E29" s="30"/>
      <c r="F29" s="87"/>
      <c r="G29" s="87"/>
      <c r="H29" s="69"/>
    </row>
    <row r="30" spans="1:8" s="69" customFormat="1" x14ac:dyDescent="0.25">
      <c r="A30" s="102">
        <v>43049</v>
      </c>
      <c r="B30" s="87">
        <v>15000</v>
      </c>
      <c r="C30" s="87"/>
      <c r="D30" s="88"/>
      <c r="E30" s="30"/>
      <c r="F30" s="87"/>
      <c r="G30" s="87"/>
    </row>
    <row r="31" spans="1:8" x14ac:dyDescent="0.25">
      <c r="A31" s="69" t="s">
        <v>89</v>
      </c>
      <c r="B31" s="59">
        <f>SUM(B28:B30)</f>
        <v>52640</v>
      </c>
      <c r="C31" s="69"/>
      <c r="D31" s="59"/>
      <c r="E31" s="69" t="s">
        <v>89</v>
      </c>
      <c r="F31" s="69"/>
      <c r="G31" s="69"/>
      <c r="H31" s="69"/>
    </row>
    <row r="32" spans="1:8" x14ac:dyDescent="0.25">
      <c r="A32" s="69" t="s">
        <v>98</v>
      </c>
      <c r="B32" s="59">
        <f>B26-B31</f>
        <v>-2412</v>
      </c>
      <c r="C32" s="69"/>
      <c r="D32" s="59"/>
      <c r="E32" s="69" t="s">
        <v>98</v>
      </c>
      <c r="F32" s="69"/>
      <c r="G32" s="69"/>
      <c r="H32" s="69"/>
    </row>
    <row r="33" spans="1:8" x14ac:dyDescent="0.25">
      <c r="A33" s="69"/>
      <c r="B33" s="69"/>
      <c r="C33" s="69"/>
      <c r="D33" s="69"/>
      <c r="E33" s="23"/>
      <c r="F33" s="23"/>
      <c r="G33" s="69"/>
      <c r="H33" s="69"/>
    </row>
    <row r="34" spans="1:8" x14ac:dyDescent="0.25">
      <c r="A34" s="37"/>
      <c r="B34" s="32" t="s">
        <v>19</v>
      </c>
      <c r="C34" s="32"/>
      <c r="D34" s="23" t="s">
        <v>20</v>
      </c>
      <c r="E34" s="23" t="s">
        <v>21</v>
      </c>
      <c r="F34" s="23"/>
      <c r="G34" s="69"/>
      <c r="H34" s="69"/>
    </row>
    <row r="35" spans="1:8" x14ac:dyDescent="0.25">
      <c r="A35" s="69"/>
      <c r="B35" s="69"/>
      <c r="C35" s="69"/>
      <c r="D35" s="69"/>
      <c r="E35" s="69"/>
      <c r="F35" s="69"/>
      <c r="G35" s="69"/>
      <c r="H35" s="69"/>
    </row>
    <row r="36" spans="1:8" x14ac:dyDescent="0.25">
      <c r="A36" s="69"/>
      <c r="B36" s="69"/>
      <c r="C36" s="69"/>
      <c r="D36" s="69"/>
      <c r="E36" s="69"/>
      <c r="F36" s="69"/>
      <c r="G36" s="69"/>
      <c r="H36" s="69"/>
    </row>
    <row r="37" spans="1:8" x14ac:dyDescent="0.25">
      <c r="A37" s="69"/>
      <c r="B37" s="69"/>
      <c r="C37" s="69"/>
      <c r="D37" s="69"/>
      <c r="E37" s="69"/>
      <c r="F37" s="69"/>
      <c r="G37" s="69"/>
      <c r="H37" s="69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workbookViewId="0">
      <selection activeCell="E12" sqref="E12"/>
    </sheetView>
  </sheetViews>
  <sheetFormatPr defaultRowHeight="15" x14ac:dyDescent="0.25"/>
  <cols>
    <col min="1" max="1" width="16.28515625" customWidth="1"/>
    <col min="2" max="2" width="11.140625" customWidth="1"/>
    <col min="6" max="6" width="8.28515625" customWidth="1"/>
    <col min="7" max="7" width="11.28515625" customWidth="1"/>
  </cols>
  <sheetData>
    <row r="1" spans="1:8" ht="18.75" x14ac:dyDescent="0.3">
      <c r="A1" s="4" t="s">
        <v>124</v>
      </c>
      <c r="B1" s="4"/>
      <c r="C1" s="4"/>
      <c r="D1" s="4"/>
      <c r="E1" s="4"/>
      <c r="F1" s="4"/>
      <c r="G1" s="69"/>
      <c r="H1" s="69"/>
    </row>
    <row r="2" spans="1:8" ht="15.75" x14ac:dyDescent="0.25">
      <c r="A2" s="5"/>
      <c r="B2" s="5"/>
      <c r="C2" s="5"/>
      <c r="D2" s="5"/>
      <c r="E2" s="5"/>
      <c r="F2" s="5"/>
      <c r="G2" s="69"/>
      <c r="H2" s="69"/>
    </row>
    <row r="3" spans="1:8" x14ac:dyDescent="0.25">
      <c r="A3" s="6" t="s">
        <v>3</v>
      </c>
      <c r="B3" s="6" t="s">
        <v>4</v>
      </c>
      <c r="C3" s="6" t="s">
        <v>5</v>
      </c>
      <c r="D3" s="6" t="s">
        <v>6</v>
      </c>
      <c r="E3" s="7" t="s">
        <v>8</v>
      </c>
      <c r="F3" s="8" t="s">
        <v>9</v>
      </c>
      <c r="G3" s="83"/>
      <c r="H3" s="69"/>
    </row>
    <row r="4" spans="1:8" x14ac:dyDescent="0.25">
      <c r="A4" s="10" t="s">
        <v>101</v>
      </c>
      <c r="B4" s="11">
        <v>1</v>
      </c>
      <c r="C4" s="10">
        <v>5000</v>
      </c>
      <c r="D4" s="12">
        <v>2500</v>
      </c>
      <c r="E4" s="12">
        <f t="shared" ref="E4:E19" si="0">C4+D4</f>
        <v>7500</v>
      </c>
      <c r="F4" s="91"/>
      <c r="G4" s="83">
        <f>E4-F4</f>
        <v>7500</v>
      </c>
      <c r="H4" s="69"/>
    </row>
    <row r="5" spans="1:8" x14ac:dyDescent="0.25">
      <c r="A5" s="10" t="s">
        <v>36</v>
      </c>
      <c r="B5" s="11">
        <v>2</v>
      </c>
      <c r="C5" s="10">
        <v>14000</v>
      </c>
      <c r="D5" s="12">
        <v>2500</v>
      </c>
      <c r="E5" s="12">
        <f t="shared" si="0"/>
        <v>16500</v>
      </c>
      <c r="F5" s="91">
        <v>2500</v>
      </c>
      <c r="G5" s="83">
        <f>E5-F5</f>
        <v>14000</v>
      </c>
      <c r="H5" s="69"/>
    </row>
    <row r="6" spans="1:8" x14ac:dyDescent="0.25">
      <c r="A6" s="10" t="s">
        <v>104</v>
      </c>
      <c r="B6" s="11">
        <v>3</v>
      </c>
      <c r="C6" s="10"/>
      <c r="D6" s="12">
        <v>0</v>
      </c>
      <c r="E6" s="12">
        <f t="shared" si="0"/>
        <v>0</v>
      </c>
      <c r="F6" s="91"/>
      <c r="G6" s="83">
        <f t="shared" ref="G6:G17" si="1">E6-F6</f>
        <v>0</v>
      </c>
      <c r="H6" s="69"/>
    </row>
    <row r="7" spans="1:8" x14ac:dyDescent="0.25">
      <c r="A7" s="10" t="s">
        <v>102</v>
      </c>
      <c r="B7" s="11">
        <v>4</v>
      </c>
      <c r="C7" s="10">
        <v>2500</v>
      </c>
      <c r="D7" s="12">
        <v>2500</v>
      </c>
      <c r="E7" s="12">
        <f t="shared" si="0"/>
        <v>5000</v>
      </c>
      <c r="F7" s="91">
        <v>2500</v>
      </c>
      <c r="G7" s="83">
        <f t="shared" si="1"/>
        <v>2500</v>
      </c>
      <c r="H7" s="69"/>
    </row>
    <row r="8" spans="1:8" x14ac:dyDescent="0.25">
      <c r="A8" s="10" t="s">
        <v>123</v>
      </c>
      <c r="B8" s="11">
        <v>5</v>
      </c>
      <c r="C8" s="10"/>
      <c r="D8" s="10">
        <v>2500</v>
      </c>
      <c r="E8" s="10">
        <f t="shared" si="0"/>
        <v>2500</v>
      </c>
      <c r="F8" s="132">
        <v>2500</v>
      </c>
      <c r="G8" s="83">
        <f t="shared" si="1"/>
        <v>0</v>
      </c>
      <c r="H8" s="69"/>
    </row>
    <row r="9" spans="1:8" x14ac:dyDescent="0.25">
      <c r="A9" s="10" t="s">
        <v>136</v>
      </c>
      <c r="B9" s="11">
        <v>6</v>
      </c>
      <c r="C9" s="10"/>
      <c r="D9" s="10"/>
      <c r="E9" s="10"/>
      <c r="F9" s="132"/>
      <c r="G9" s="83"/>
      <c r="H9" s="69"/>
    </row>
    <row r="10" spans="1:8" x14ac:dyDescent="0.25">
      <c r="A10" s="104" t="s">
        <v>119</v>
      </c>
      <c r="B10" s="11">
        <v>7</v>
      </c>
      <c r="C10" s="10"/>
      <c r="D10" s="10">
        <v>5500</v>
      </c>
      <c r="E10" s="10">
        <f t="shared" si="0"/>
        <v>5500</v>
      </c>
      <c r="F10" s="132">
        <v>5500</v>
      </c>
      <c r="G10" s="83">
        <f t="shared" si="1"/>
        <v>0</v>
      </c>
      <c r="H10" s="69"/>
    </row>
    <row r="11" spans="1:8" x14ac:dyDescent="0.25">
      <c r="A11" s="104" t="s">
        <v>120</v>
      </c>
      <c r="B11" s="105">
        <v>8</v>
      </c>
      <c r="C11" s="83"/>
      <c r="D11" s="104">
        <v>2500</v>
      </c>
      <c r="E11" s="10">
        <f t="shared" si="0"/>
        <v>2500</v>
      </c>
      <c r="F11" s="132">
        <v>2500</v>
      </c>
      <c r="G11" s="83">
        <f>E11-F11</f>
        <v>0</v>
      </c>
      <c r="H11" s="69"/>
    </row>
    <row r="12" spans="1:8" x14ac:dyDescent="0.25">
      <c r="A12" s="10" t="s">
        <v>121</v>
      </c>
      <c r="B12" s="105">
        <v>9</v>
      </c>
      <c r="C12" s="104">
        <v>5500</v>
      </c>
      <c r="D12" s="104">
        <v>5500</v>
      </c>
      <c r="E12" s="10">
        <f t="shared" si="0"/>
        <v>11000</v>
      </c>
      <c r="F12" s="132">
        <v>11000</v>
      </c>
      <c r="G12" s="83">
        <f t="shared" si="1"/>
        <v>0</v>
      </c>
      <c r="H12" s="69"/>
    </row>
    <row r="13" spans="1:8" x14ac:dyDescent="0.25">
      <c r="A13" s="10" t="s">
        <v>35</v>
      </c>
      <c r="B13" s="11">
        <v>10</v>
      </c>
      <c r="C13" s="10"/>
      <c r="D13" s="10">
        <v>2500</v>
      </c>
      <c r="E13" s="10">
        <f t="shared" si="0"/>
        <v>2500</v>
      </c>
      <c r="F13" s="132">
        <v>2500</v>
      </c>
      <c r="G13" s="83">
        <f t="shared" si="1"/>
        <v>0</v>
      </c>
      <c r="H13" s="69"/>
    </row>
    <row r="14" spans="1:8" x14ac:dyDescent="0.25">
      <c r="A14" s="10" t="s">
        <v>30</v>
      </c>
      <c r="B14" s="11">
        <v>10</v>
      </c>
      <c r="C14" s="10"/>
      <c r="D14" s="10">
        <v>2500</v>
      </c>
      <c r="E14" s="10">
        <f t="shared" si="0"/>
        <v>2500</v>
      </c>
      <c r="F14" s="132">
        <v>2500</v>
      </c>
      <c r="G14" s="83">
        <f t="shared" si="1"/>
        <v>0</v>
      </c>
      <c r="H14" s="69"/>
    </row>
    <row r="15" spans="1:8" x14ac:dyDescent="0.25">
      <c r="A15" s="104" t="s">
        <v>29</v>
      </c>
      <c r="B15" s="11">
        <v>11</v>
      </c>
      <c r="C15" s="10">
        <v>4500</v>
      </c>
      <c r="D15" s="10">
        <v>4500</v>
      </c>
      <c r="E15" s="10">
        <f t="shared" si="0"/>
        <v>9000</v>
      </c>
      <c r="F15" s="132">
        <v>5000</v>
      </c>
      <c r="G15" s="83">
        <f t="shared" si="1"/>
        <v>4000</v>
      </c>
      <c r="H15" s="69"/>
    </row>
    <row r="16" spans="1:8" x14ac:dyDescent="0.25">
      <c r="A16" s="83"/>
      <c r="B16" s="11">
        <v>12</v>
      </c>
      <c r="C16" s="10"/>
      <c r="D16" s="12"/>
      <c r="E16" s="12">
        <f t="shared" si="0"/>
        <v>0</v>
      </c>
      <c r="F16" s="91"/>
      <c r="G16" s="83">
        <f t="shared" si="1"/>
        <v>0</v>
      </c>
      <c r="H16" s="69"/>
    </row>
    <row r="17" spans="1:8" x14ac:dyDescent="0.25">
      <c r="A17" s="83"/>
      <c r="B17" s="11">
        <v>13</v>
      </c>
      <c r="C17" s="10"/>
      <c r="D17" s="12"/>
      <c r="E17" s="12">
        <f t="shared" si="0"/>
        <v>0</v>
      </c>
      <c r="F17" s="91"/>
      <c r="G17" s="83">
        <f t="shared" si="1"/>
        <v>0</v>
      </c>
      <c r="H17" s="69"/>
    </row>
    <row r="18" spans="1:8" x14ac:dyDescent="0.25">
      <c r="A18" s="83"/>
      <c r="B18" s="83"/>
      <c r="C18" s="83"/>
      <c r="D18" s="83"/>
      <c r="E18" s="12">
        <f t="shared" si="0"/>
        <v>0</v>
      </c>
      <c r="F18" s="83"/>
      <c r="G18" s="83"/>
      <c r="H18" s="69"/>
    </row>
    <row r="19" spans="1:8" x14ac:dyDescent="0.25">
      <c r="A19" s="83"/>
      <c r="B19" s="11">
        <v>14</v>
      </c>
      <c r="C19" s="10"/>
      <c r="D19" s="12"/>
      <c r="E19" s="12">
        <f t="shared" si="0"/>
        <v>0</v>
      </c>
      <c r="F19" s="92"/>
      <c r="G19" s="83">
        <f>E19-F19</f>
        <v>0</v>
      </c>
      <c r="H19" s="69"/>
    </row>
    <row r="20" spans="1:8" x14ac:dyDescent="0.25">
      <c r="A20" s="83"/>
      <c r="B20" s="83"/>
      <c r="C20" s="83"/>
      <c r="D20" s="83"/>
      <c r="E20" s="83"/>
      <c r="F20" s="83"/>
      <c r="G20" s="83">
        <f>E20-F20</f>
        <v>0</v>
      </c>
      <c r="H20" s="69"/>
    </row>
    <row r="21" spans="1:8" x14ac:dyDescent="0.25">
      <c r="A21" s="14" t="s">
        <v>39</v>
      </c>
      <c r="B21" s="14"/>
      <c r="C21" s="10">
        <v>0</v>
      </c>
      <c r="D21" s="82">
        <f>SUM(D4:D19)</f>
        <v>33000</v>
      </c>
      <c r="E21" s="14">
        <f>SUM(E4:E19)</f>
        <v>64500</v>
      </c>
      <c r="F21" s="95">
        <f>SUM(F4:F19)</f>
        <v>36500</v>
      </c>
      <c r="G21" s="83">
        <f>E21-F21</f>
        <v>28000</v>
      </c>
      <c r="H21" s="69"/>
    </row>
    <row r="22" spans="1:8" x14ac:dyDescent="0.25">
      <c r="A22" s="15"/>
      <c r="B22" s="15"/>
      <c r="C22" s="15"/>
      <c r="D22" s="15"/>
      <c r="E22" s="15"/>
      <c r="F22" s="16"/>
      <c r="G22" s="69"/>
      <c r="H22" s="69"/>
    </row>
    <row r="23" spans="1:8" x14ac:dyDescent="0.25">
      <c r="A23" s="17" t="s">
        <v>12</v>
      </c>
      <c r="B23" s="69"/>
      <c r="C23" s="18"/>
      <c r="D23" s="19"/>
      <c r="E23" s="21"/>
      <c r="F23" s="70"/>
      <c r="G23" s="69"/>
      <c r="H23" s="69"/>
    </row>
    <row r="24" spans="1:8" x14ac:dyDescent="0.25">
      <c r="A24" s="23" t="s">
        <v>99</v>
      </c>
      <c r="B24" s="69">
        <f>D21</f>
        <v>33000</v>
      </c>
      <c r="C24" s="18"/>
      <c r="D24" s="24"/>
      <c r="E24" s="23" t="s">
        <v>99</v>
      </c>
      <c r="G24" s="69">
        <f>F21</f>
        <v>36500</v>
      </c>
      <c r="H24" s="69"/>
    </row>
    <row r="25" spans="1:8" x14ac:dyDescent="0.25">
      <c r="A25" s="23" t="s">
        <v>97</v>
      </c>
      <c r="B25" s="59">
        <f>NOV!B32</f>
        <v>-2412</v>
      </c>
      <c r="C25" s="18"/>
      <c r="D25" s="24"/>
      <c r="E25" s="23" t="s">
        <v>97</v>
      </c>
      <c r="G25" s="59">
        <f>NOV!B32</f>
        <v>-2412</v>
      </c>
      <c r="H25" s="69"/>
    </row>
    <row r="26" spans="1:8" x14ac:dyDescent="0.25">
      <c r="A26" s="30" t="s">
        <v>73</v>
      </c>
      <c r="B26" s="59">
        <f>B25+B24</f>
        <v>30588</v>
      </c>
      <c r="C26" s="99">
        <v>0.08</v>
      </c>
      <c r="D26" s="24"/>
      <c r="E26" s="30" t="s">
        <v>73</v>
      </c>
      <c r="G26" s="59">
        <f>G25+G24</f>
        <v>34088</v>
      </c>
      <c r="H26" s="69"/>
    </row>
    <row r="27" spans="1:8" x14ac:dyDescent="0.25">
      <c r="A27" s="23" t="s">
        <v>117</v>
      </c>
      <c r="B27" s="90"/>
      <c r="C27" s="18"/>
      <c r="D27" s="86"/>
      <c r="E27" s="23" t="s">
        <v>117</v>
      </c>
      <c r="G27" s="90">
        <v>0.08</v>
      </c>
      <c r="H27" s="69"/>
    </row>
    <row r="28" spans="1:8" x14ac:dyDescent="0.25">
      <c r="A28" s="89" t="s">
        <v>118</v>
      </c>
      <c r="B28" s="123">
        <f>B24*C26</f>
        <v>2640</v>
      </c>
      <c r="C28" s="18"/>
      <c r="D28" s="19"/>
      <c r="E28" s="89" t="s">
        <v>125</v>
      </c>
      <c r="G28" s="69">
        <f>G27*B24</f>
        <v>2640</v>
      </c>
      <c r="H28" s="69"/>
    </row>
    <row r="29" spans="1:8" x14ac:dyDescent="0.25">
      <c r="A29" s="102">
        <v>43080</v>
      </c>
      <c r="B29" s="87">
        <v>25000</v>
      </c>
      <c r="C29" s="87"/>
      <c r="D29" s="88"/>
      <c r="E29" s="30"/>
      <c r="G29" s="87">
        <v>25000</v>
      </c>
      <c r="H29" s="69"/>
    </row>
    <row r="30" spans="1:8" x14ac:dyDescent="0.25">
      <c r="A30" s="102"/>
      <c r="B30" s="87"/>
      <c r="C30" s="87"/>
      <c r="D30" s="88"/>
      <c r="E30" s="30"/>
      <c r="F30" s="87"/>
      <c r="G30" s="87"/>
      <c r="H30" s="69"/>
    </row>
    <row r="31" spans="1:8" x14ac:dyDescent="0.25">
      <c r="A31" s="69" t="s">
        <v>89</v>
      </c>
      <c r="B31" s="123">
        <f>SUM(B28:B30)</f>
        <v>27640</v>
      </c>
      <c r="C31" s="69"/>
      <c r="D31" s="59"/>
      <c r="E31" s="69" t="s">
        <v>89</v>
      </c>
      <c r="F31" s="69"/>
      <c r="G31" s="69">
        <f>SUM(G28:G30)</f>
        <v>27640</v>
      </c>
      <c r="H31" s="69"/>
    </row>
    <row r="32" spans="1:8" x14ac:dyDescent="0.25">
      <c r="A32" s="69" t="s">
        <v>98</v>
      </c>
      <c r="B32" s="123">
        <f>B26-B31</f>
        <v>2948</v>
      </c>
      <c r="C32" s="69"/>
      <c r="D32" s="59"/>
      <c r="E32" s="69" t="s">
        <v>98</v>
      </c>
      <c r="F32" s="69"/>
      <c r="G32" s="123">
        <f>G26-G31</f>
        <v>6448</v>
      </c>
      <c r="H32" s="69"/>
    </row>
    <row r="33" spans="1:8" x14ac:dyDescent="0.25">
      <c r="A33" s="69"/>
      <c r="B33" s="69"/>
      <c r="C33" s="69"/>
      <c r="D33" s="69"/>
      <c r="E33" s="23"/>
      <c r="F33" s="23"/>
      <c r="G33" s="69"/>
      <c r="H33" s="69"/>
    </row>
    <row r="34" spans="1:8" x14ac:dyDescent="0.25">
      <c r="A34" s="37"/>
      <c r="F34" s="23"/>
      <c r="G34" s="69"/>
      <c r="H34" s="69"/>
    </row>
    <row r="35" spans="1:8" x14ac:dyDescent="0.25">
      <c r="A35" s="69"/>
      <c r="B35" s="69"/>
      <c r="C35" s="69"/>
      <c r="D35" s="69"/>
      <c r="E35" s="69"/>
      <c r="F35" s="69"/>
      <c r="G35" s="69"/>
      <c r="H35" s="69"/>
    </row>
    <row r="36" spans="1:8" x14ac:dyDescent="0.25">
      <c r="A36" s="69"/>
      <c r="B36" s="69"/>
      <c r="C36" s="69"/>
      <c r="D36" s="69"/>
      <c r="E36" s="69"/>
      <c r="F36" s="69"/>
      <c r="G36" s="69"/>
      <c r="H36" s="69"/>
    </row>
    <row r="37" spans="1:8" x14ac:dyDescent="0.25">
      <c r="B37" s="32" t="s">
        <v>19</v>
      </c>
      <c r="C37" s="32"/>
      <c r="D37" s="23" t="s">
        <v>20</v>
      </c>
      <c r="E37" s="23" t="s">
        <v>21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topLeftCell="A25" workbookViewId="0">
      <selection activeCell="G40" sqref="G40"/>
    </sheetView>
  </sheetViews>
  <sheetFormatPr defaultRowHeight="15" x14ac:dyDescent="0.25"/>
  <sheetData>
    <row r="1" spans="1:8" ht="33.75" x14ac:dyDescent="0.25">
      <c r="A1" s="76"/>
      <c r="B1" s="2"/>
      <c r="C1" s="2"/>
      <c r="D1" s="3" t="s">
        <v>0</v>
      </c>
      <c r="E1" s="3"/>
      <c r="F1" s="2"/>
      <c r="G1" s="69"/>
      <c r="H1" s="69"/>
    </row>
    <row r="2" spans="1:8" ht="18.75" x14ac:dyDescent="0.3">
      <c r="A2" s="4" t="s">
        <v>26</v>
      </c>
      <c r="B2" s="4"/>
      <c r="C2" s="4"/>
      <c r="D2" s="4"/>
      <c r="E2" s="4"/>
      <c r="F2" s="4"/>
      <c r="G2" s="4"/>
      <c r="H2" s="4"/>
    </row>
    <row r="3" spans="1:8" ht="15.75" x14ac:dyDescent="0.25">
      <c r="A3" s="5" t="s">
        <v>1</v>
      </c>
      <c r="B3" s="5" t="s">
        <v>57</v>
      </c>
      <c r="C3" s="5"/>
      <c r="D3" s="5">
        <v>2015</v>
      </c>
      <c r="E3" s="69"/>
      <c r="F3" s="5"/>
      <c r="G3" s="5"/>
      <c r="H3" s="5"/>
    </row>
    <row r="4" spans="1:8" x14ac:dyDescent="0.25">
      <c r="A4" s="6" t="s">
        <v>3</v>
      </c>
      <c r="B4" s="6" t="s">
        <v>4</v>
      </c>
      <c r="C4" s="6" t="s">
        <v>5</v>
      </c>
      <c r="D4" s="6" t="s">
        <v>6</v>
      </c>
      <c r="E4" s="6" t="s">
        <v>7</v>
      </c>
      <c r="F4" s="7" t="s">
        <v>8</v>
      </c>
      <c r="G4" s="8" t="s">
        <v>9</v>
      </c>
      <c r="H4" s="8" t="s">
        <v>10</v>
      </c>
    </row>
    <row r="5" spans="1:8" x14ac:dyDescent="0.25">
      <c r="A5" s="10" t="s">
        <v>27</v>
      </c>
      <c r="B5" s="11">
        <v>1</v>
      </c>
      <c r="C5" s="10"/>
      <c r="D5" s="12">
        <v>2500</v>
      </c>
      <c r="E5" s="12"/>
      <c r="F5" s="12">
        <f>C5+D5</f>
        <v>2500</v>
      </c>
      <c r="G5" s="12"/>
      <c r="H5" s="47"/>
    </row>
    <row r="6" spans="1:8" x14ac:dyDescent="0.25">
      <c r="A6" s="10" t="s">
        <v>36</v>
      </c>
      <c r="B6" s="11">
        <v>2</v>
      </c>
      <c r="C6" s="10"/>
      <c r="D6" s="12">
        <v>2500</v>
      </c>
      <c r="E6" s="12"/>
      <c r="F6" s="12">
        <f>C6+D6</f>
        <v>2500</v>
      </c>
      <c r="G6" s="12"/>
      <c r="H6" s="47"/>
    </row>
    <row r="7" spans="1:8" x14ac:dyDescent="0.25">
      <c r="A7" s="10" t="s">
        <v>32</v>
      </c>
      <c r="B7" s="11">
        <v>3</v>
      </c>
      <c r="C7" s="10"/>
      <c r="D7" s="12">
        <v>2500</v>
      </c>
      <c r="E7" s="12"/>
      <c r="F7" s="12">
        <f t="shared" ref="F7:F12" si="0">C7+D7</f>
        <v>2500</v>
      </c>
      <c r="G7" s="12"/>
      <c r="H7" s="47"/>
    </row>
    <row r="8" spans="1:8" x14ac:dyDescent="0.25">
      <c r="A8" s="10" t="s">
        <v>52</v>
      </c>
      <c r="B8" s="11"/>
      <c r="C8" s="10"/>
      <c r="D8" s="12"/>
      <c r="E8" s="12"/>
      <c r="F8" s="12"/>
      <c r="G8" s="12"/>
      <c r="H8" s="47"/>
    </row>
    <row r="9" spans="1:8" x14ac:dyDescent="0.25">
      <c r="A9" s="10" t="s">
        <v>33</v>
      </c>
      <c r="B9" s="11">
        <v>5</v>
      </c>
      <c r="C9" s="10"/>
      <c r="D9" s="12">
        <v>2500</v>
      </c>
      <c r="E9" s="12"/>
      <c r="F9" s="12">
        <f t="shared" si="0"/>
        <v>2500</v>
      </c>
      <c r="G9" s="12">
        <v>2500</v>
      </c>
      <c r="H9" s="47"/>
    </row>
    <row r="10" spans="1:8" x14ac:dyDescent="0.25">
      <c r="A10" s="10" t="s">
        <v>34</v>
      </c>
      <c r="B10" s="11">
        <v>6</v>
      </c>
      <c r="C10" s="10"/>
      <c r="D10" s="12">
        <v>5500</v>
      </c>
      <c r="E10" s="12"/>
      <c r="F10" s="12">
        <f t="shared" si="0"/>
        <v>5500</v>
      </c>
      <c r="G10" s="12"/>
      <c r="H10" s="47"/>
    </row>
    <row r="11" spans="1:8" x14ac:dyDescent="0.25">
      <c r="A11" s="10" t="s">
        <v>28</v>
      </c>
      <c r="B11" s="11">
        <v>7</v>
      </c>
      <c r="C11" s="10"/>
      <c r="D11" s="12">
        <v>5500</v>
      </c>
      <c r="E11" s="12"/>
      <c r="F11" s="12">
        <v>5500</v>
      </c>
      <c r="G11" s="12">
        <v>2500</v>
      </c>
      <c r="H11" s="47"/>
    </row>
    <row r="12" spans="1:8" x14ac:dyDescent="0.25">
      <c r="A12" s="10" t="s">
        <v>35</v>
      </c>
      <c r="B12" s="11">
        <v>8</v>
      </c>
      <c r="C12" s="10"/>
      <c r="D12" s="12">
        <v>2500</v>
      </c>
      <c r="E12" s="12"/>
      <c r="F12" s="12">
        <f t="shared" si="0"/>
        <v>2500</v>
      </c>
      <c r="G12" s="12"/>
      <c r="H12" s="47"/>
    </row>
    <row r="13" spans="1:8" x14ac:dyDescent="0.25">
      <c r="A13" s="10" t="s">
        <v>37</v>
      </c>
      <c r="B13" s="77">
        <v>9</v>
      </c>
      <c r="C13" s="69"/>
      <c r="D13" s="79">
        <v>2500</v>
      </c>
      <c r="E13" s="69"/>
      <c r="F13" s="69"/>
      <c r="G13" s="69"/>
      <c r="H13" s="69"/>
    </row>
    <row r="14" spans="1:8" x14ac:dyDescent="0.25">
      <c r="A14" s="10" t="s">
        <v>30</v>
      </c>
      <c r="B14" s="11">
        <v>10</v>
      </c>
      <c r="C14" s="10"/>
      <c r="D14" s="12">
        <v>2500</v>
      </c>
      <c r="E14" s="12"/>
      <c r="F14" s="12">
        <v>2500</v>
      </c>
      <c r="G14" s="12">
        <v>2500</v>
      </c>
      <c r="H14" s="47"/>
    </row>
    <row r="15" spans="1:8" x14ac:dyDescent="0.25">
      <c r="A15" s="49" t="s">
        <v>29</v>
      </c>
      <c r="B15" s="11">
        <v>11</v>
      </c>
      <c r="C15" s="10"/>
      <c r="D15" s="12">
        <v>2500</v>
      </c>
      <c r="E15" s="12"/>
      <c r="F15" s="12">
        <v>2500</v>
      </c>
      <c r="G15" s="12">
        <v>4500</v>
      </c>
      <c r="H15" s="47"/>
    </row>
    <row r="16" spans="1:8" x14ac:dyDescent="0.25">
      <c r="A16" s="49" t="s">
        <v>29</v>
      </c>
      <c r="B16" s="77">
        <v>12</v>
      </c>
      <c r="C16" s="69"/>
      <c r="D16" s="78">
        <v>2000</v>
      </c>
      <c r="E16" s="69"/>
      <c r="F16" s="69"/>
      <c r="G16" s="69"/>
      <c r="H16" s="69"/>
    </row>
    <row r="17" spans="1:8" x14ac:dyDescent="0.25">
      <c r="A17" s="10" t="s">
        <v>38</v>
      </c>
      <c r="B17" s="11">
        <v>14</v>
      </c>
      <c r="C17" s="10"/>
      <c r="D17" s="12">
        <v>2700</v>
      </c>
      <c r="E17" s="12"/>
      <c r="F17" s="12">
        <v>2700</v>
      </c>
      <c r="G17" s="13">
        <v>2500</v>
      </c>
      <c r="H17" s="47"/>
    </row>
    <row r="18" spans="1:8" x14ac:dyDescent="0.25">
      <c r="A18" s="69"/>
      <c r="B18" s="69"/>
      <c r="C18" s="69"/>
      <c r="D18" s="69"/>
      <c r="E18" s="69"/>
      <c r="F18" s="69"/>
      <c r="G18" s="69"/>
      <c r="H18" s="69"/>
    </row>
    <row r="19" spans="1:8" x14ac:dyDescent="0.25">
      <c r="A19" s="14" t="s">
        <v>39</v>
      </c>
      <c r="B19" s="14"/>
      <c r="C19" s="10">
        <v>0</v>
      </c>
      <c r="D19" s="14">
        <f>SUM(D5:D17)</f>
        <v>35700</v>
      </c>
      <c r="E19" s="14"/>
      <c r="F19" s="14">
        <f>SUM(F5:F17)</f>
        <v>31200</v>
      </c>
      <c r="G19" s="10">
        <f>SUM(G5:G17)</f>
        <v>14500</v>
      </c>
      <c r="H19" s="10"/>
    </row>
    <row r="20" spans="1:8" x14ac:dyDescent="0.25">
      <c r="A20" s="15"/>
      <c r="B20" s="15"/>
      <c r="C20" s="15"/>
      <c r="D20" s="15"/>
      <c r="E20" s="15"/>
      <c r="F20" s="15"/>
      <c r="G20" s="16"/>
      <c r="H20" s="16"/>
    </row>
    <row r="21" spans="1:8" x14ac:dyDescent="0.25">
      <c r="A21" s="17" t="s">
        <v>12</v>
      </c>
      <c r="B21" s="69"/>
      <c r="C21" s="18"/>
      <c r="D21" s="19"/>
      <c r="E21" s="20"/>
      <c r="F21" s="21"/>
      <c r="G21" s="70"/>
      <c r="H21" s="72"/>
    </row>
    <row r="22" spans="1:8" x14ac:dyDescent="0.25">
      <c r="A22" s="23" t="s">
        <v>13</v>
      </c>
      <c r="B22" s="69"/>
      <c r="C22" s="18"/>
      <c r="D22" s="24">
        <f>D19</f>
        <v>35700</v>
      </c>
      <c r="E22" s="20"/>
      <c r="F22" s="21"/>
      <c r="G22" s="70"/>
      <c r="H22" s="72"/>
    </row>
    <row r="23" spans="1:8" ht="16.5" x14ac:dyDescent="0.35">
      <c r="A23" s="23" t="s">
        <v>42</v>
      </c>
      <c r="B23" s="69"/>
      <c r="C23" s="18"/>
      <c r="D23" s="26">
        <f>D22*F23</f>
        <v>2856</v>
      </c>
      <c r="E23" s="20"/>
      <c r="F23" s="68">
        <v>0.08</v>
      </c>
      <c r="G23" s="70"/>
      <c r="H23" s="72"/>
    </row>
    <row r="24" spans="1:8" ht="16.5" x14ac:dyDescent="0.35">
      <c r="A24" s="23" t="s">
        <v>14</v>
      </c>
      <c r="B24" s="69"/>
      <c r="C24" s="18"/>
      <c r="D24" s="27">
        <f>D22-D23</f>
        <v>32844</v>
      </c>
      <c r="E24" s="20"/>
      <c r="F24" s="20"/>
      <c r="G24" s="70"/>
      <c r="H24" s="72"/>
    </row>
    <row r="25" spans="1:8" x14ac:dyDescent="0.25">
      <c r="A25" s="69"/>
      <c r="B25" s="69"/>
      <c r="C25" s="69"/>
      <c r="D25" s="69"/>
      <c r="E25" s="20"/>
      <c r="F25" s="20"/>
      <c r="G25" s="70"/>
      <c r="H25" s="72"/>
    </row>
    <row r="26" spans="1:8" ht="16.5" x14ac:dyDescent="0.35">
      <c r="A26" s="23" t="s">
        <v>41</v>
      </c>
      <c r="B26" s="69"/>
      <c r="C26" s="18"/>
      <c r="D26" s="27"/>
      <c r="E26" s="20"/>
      <c r="F26" s="20"/>
      <c r="G26" s="70"/>
      <c r="H26" s="72"/>
    </row>
    <row r="27" spans="1:8" x14ac:dyDescent="0.25">
      <c r="A27" s="23" t="s">
        <v>15</v>
      </c>
      <c r="B27" s="69"/>
      <c r="C27" s="18"/>
      <c r="D27" s="19"/>
      <c r="E27" s="29"/>
      <c r="F27" s="20"/>
      <c r="G27" s="70"/>
      <c r="H27" s="73"/>
    </row>
    <row r="28" spans="1:8" x14ac:dyDescent="0.25">
      <c r="A28" s="30" t="s">
        <v>16</v>
      </c>
      <c r="B28" s="69"/>
      <c r="C28" s="18"/>
      <c r="D28" s="31">
        <f>D22-D23</f>
        <v>32844</v>
      </c>
      <c r="E28" s="69"/>
      <c r="F28" s="32"/>
      <c r="G28" s="69"/>
      <c r="H28" s="69"/>
    </row>
    <row r="29" spans="1:8" x14ac:dyDescent="0.25">
      <c r="A29" s="23"/>
      <c r="B29" s="69"/>
      <c r="C29" s="18"/>
      <c r="D29" s="33"/>
      <c r="E29" s="69"/>
      <c r="F29" s="69"/>
      <c r="G29" s="69"/>
      <c r="H29" s="69"/>
    </row>
    <row r="30" spans="1:8" x14ac:dyDescent="0.25">
      <c r="A30" s="35" t="s">
        <v>17</v>
      </c>
      <c r="B30" s="69"/>
      <c r="C30" s="18"/>
      <c r="D30" s="33"/>
      <c r="E30" s="69"/>
      <c r="F30" s="69"/>
      <c r="G30" s="69"/>
      <c r="H30" s="69"/>
    </row>
    <row r="31" spans="1:8" x14ac:dyDescent="0.25">
      <c r="A31" s="37"/>
      <c r="B31" s="32"/>
      <c r="C31" s="32"/>
      <c r="D31" s="57">
        <v>15055</v>
      </c>
      <c r="E31" s="23"/>
      <c r="F31" s="23"/>
      <c r="G31" s="23"/>
      <c r="H31" s="23"/>
    </row>
    <row r="32" spans="1:8" x14ac:dyDescent="0.25">
      <c r="A32" s="37"/>
      <c r="B32" s="23"/>
      <c r="C32" s="23"/>
      <c r="D32" s="69">
        <v>17110</v>
      </c>
      <c r="E32" s="23"/>
      <c r="F32" s="23"/>
      <c r="G32" s="23"/>
      <c r="H32" s="23"/>
    </row>
    <row r="33" spans="1:8" x14ac:dyDescent="0.25">
      <c r="A33" s="37"/>
      <c r="B33" s="23"/>
      <c r="C33" s="23"/>
      <c r="D33" s="65">
        <f>SUM(D31:D32)</f>
        <v>32165</v>
      </c>
      <c r="E33" s="23"/>
      <c r="F33" s="23"/>
      <c r="G33" s="23"/>
      <c r="H33" s="23"/>
    </row>
    <row r="34" spans="1:8" x14ac:dyDescent="0.25">
      <c r="A34" s="23" t="s">
        <v>40</v>
      </c>
      <c r="B34" s="69"/>
      <c r="C34" s="18"/>
      <c r="D34" s="59">
        <f>D24-D33</f>
        <v>679</v>
      </c>
      <c r="E34" s="23"/>
      <c r="F34" s="23"/>
      <c r="G34" s="23"/>
      <c r="H34" s="23"/>
    </row>
    <row r="35" spans="1:8" ht="16.5" x14ac:dyDescent="0.35">
      <c r="A35" s="37" t="s">
        <v>18</v>
      </c>
      <c r="B35" s="23"/>
      <c r="C35" s="23"/>
      <c r="D35" s="38"/>
      <c r="E35" s="23"/>
      <c r="F35" s="23"/>
      <c r="G35" s="23"/>
      <c r="H35" s="23"/>
    </row>
    <row r="36" spans="1:8" x14ac:dyDescent="0.25">
      <c r="A36" s="39" t="s">
        <v>40</v>
      </c>
      <c r="B36" s="23"/>
      <c r="C36" s="23"/>
      <c r="D36" s="58"/>
      <c r="E36" s="23"/>
      <c r="F36" s="23"/>
      <c r="G36" s="23"/>
      <c r="H36" s="23"/>
    </row>
    <row r="37" spans="1:8" x14ac:dyDescent="0.25">
      <c r="A37" s="37"/>
      <c r="B37" s="32" t="s">
        <v>19</v>
      </c>
      <c r="C37" s="32"/>
      <c r="D37" s="23" t="s">
        <v>20</v>
      </c>
      <c r="E37" s="23"/>
      <c r="F37" s="23" t="s">
        <v>21</v>
      </c>
      <c r="G37" s="23"/>
      <c r="H37" s="69"/>
    </row>
    <row r="38" spans="1:8" x14ac:dyDescent="0.25">
      <c r="A38" s="37"/>
      <c r="B38" s="23"/>
      <c r="C38" s="23"/>
      <c r="D38" s="23"/>
      <c r="E38" s="23"/>
      <c r="F38" s="23"/>
      <c r="G38" s="23"/>
      <c r="H38" s="69"/>
    </row>
    <row r="39" spans="1:8" x14ac:dyDescent="0.25">
      <c r="A39" s="37"/>
      <c r="B39" s="23" t="s">
        <v>51</v>
      </c>
      <c r="C39" s="23"/>
      <c r="D39" s="23" t="s">
        <v>22</v>
      </c>
      <c r="E39" s="23"/>
      <c r="F39" s="23" t="s">
        <v>63</v>
      </c>
      <c r="G39" s="23"/>
      <c r="H39" s="69"/>
    </row>
    <row r="40" spans="1:8" x14ac:dyDescent="0.25">
      <c r="A40" s="39" t="s">
        <v>23</v>
      </c>
      <c r="B40" s="23" t="s">
        <v>24</v>
      </c>
      <c r="C40" s="23"/>
      <c r="D40" s="23" t="s">
        <v>24</v>
      </c>
      <c r="E40" s="23"/>
      <c r="F40" s="23" t="s">
        <v>25</v>
      </c>
      <c r="G40" s="23"/>
      <c r="H40" s="69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workbookViewId="0">
      <selection activeCell="B34" sqref="B34"/>
    </sheetView>
  </sheetViews>
  <sheetFormatPr defaultRowHeight="15" x14ac:dyDescent="0.25"/>
  <cols>
    <col min="1" max="1" width="19.85546875" customWidth="1"/>
    <col min="2" max="2" width="10.7109375" customWidth="1"/>
    <col min="3" max="3" width="7.7109375" customWidth="1"/>
    <col min="5" max="5" width="12.42578125" customWidth="1"/>
    <col min="6" max="6" width="11.140625" customWidth="1"/>
    <col min="7" max="7" width="8.140625" customWidth="1"/>
  </cols>
  <sheetData>
    <row r="1" spans="1:8" s="69" customFormat="1" ht="26.25" x14ac:dyDescent="0.4">
      <c r="B1" s="106" t="s">
        <v>131</v>
      </c>
      <c r="C1" s="107"/>
    </row>
    <row r="2" spans="1:8" ht="18.75" x14ac:dyDescent="0.3">
      <c r="B2" s="4" t="s">
        <v>129</v>
      </c>
      <c r="C2" s="4"/>
      <c r="D2" s="4"/>
      <c r="E2" s="4"/>
      <c r="F2" s="4"/>
      <c r="G2" s="69"/>
      <c r="H2" s="69"/>
    </row>
    <row r="3" spans="1:8" x14ac:dyDescent="0.25">
      <c r="A3" s="6" t="s">
        <v>3</v>
      </c>
      <c r="B3" s="6" t="s">
        <v>4</v>
      </c>
      <c r="C3" s="6" t="s">
        <v>5</v>
      </c>
      <c r="D3" s="6" t="s">
        <v>6</v>
      </c>
      <c r="E3" s="7" t="s">
        <v>8</v>
      </c>
      <c r="F3" s="8" t="s">
        <v>9</v>
      </c>
      <c r="G3" s="83"/>
      <c r="H3" s="69"/>
    </row>
    <row r="4" spans="1:8" x14ac:dyDescent="0.25">
      <c r="A4" s="10" t="s">
        <v>101</v>
      </c>
      <c r="B4" s="11">
        <v>1</v>
      </c>
      <c r="C4" s="10">
        <v>7500</v>
      </c>
      <c r="D4" s="12">
        <v>2500</v>
      </c>
      <c r="E4" s="12">
        <f t="shared" ref="E4:E15" si="0">C4+D4</f>
        <v>10000</v>
      </c>
      <c r="F4" s="91"/>
      <c r="G4" s="83">
        <f>E4-F4</f>
        <v>10000</v>
      </c>
      <c r="H4" s="69"/>
    </row>
    <row r="5" spans="1:8" x14ac:dyDescent="0.25">
      <c r="A5" s="10" t="s">
        <v>36</v>
      </c>
      <c r="B5" s="11">
        <v>2</v>
      </c>
      <c r="C5" s="10">
        <v>16500</v>
      </c>
      <c r="D5" s="12">
        <v>2500</v>
      </c>
      <c r="E5" s="12">
        <f t="shared" si="0"/>
        <v>19000</v>
      </c>
      <c r="F5" s="91">
        <v>2500</v>
      </c>
      <c r="G5" s="83">
        <f>E5-F5</f>
        <v>16500</v>
      </c>
      <c r="H5" s="69"/>
    </row>
    <row r="6" spans="1:8" x14ac:dyDescent="0.25">
      <c r="A6" s="10" t="s">
        <v>31</v>
      </c>
      <c r="B6" s="11">
        <v>3</v>
      </c>
      <c r="C6" s="10"/>
      <c r="D6" s="12"/>
      <c r="E6" s="12"/>
      <c r="F6" s="91"/>
      <c r="G6" s="83">
        <f t="shared" ref="G6:G15" si="1">E6-F6</f>
        <v>0</v>
      </c>
      <c r="H6" s="69"/>
    </row>
    <row r="7" spans="1:8" x14ac:dyDescent="0.25">
      <c r="A7" s="10" t="s">
        <v>130</v>
      </c>
      <c r="B7" s="11">
        <v>4</v>
      </c>
      <c r="C7" s="10">
        <v>2500</v>
      </c>
      <c r="D7" s="12">
        <v>2500</v>
      </c>
      <c r="E7" s="12">
        <f t="shared" si="0"/>
        <v>5000</v>
      </c>
      <c r="F7" s="91">
        <v>2500</v>
      </c>
      <c r="G7" s="83">
        <f t="shared" si="1"/>
        <v>2500</v>
      </c>
      <c r="H7" s="69"/>
    </row>
    <row r="8" spans="1:8" x14ac:dyDescent="0.25">
      <c r="A8" s="10" t="s">
        <v>132</v>
      </c>
      <c r="B8" s="11">
        <v>5</v>
      </c>
      <c r="C8" s="10"/>
      <c r="D8" s="12">
        <v>2500</v>
      </c>
      <c r="E8" s="12">
        <f t="shared" si="0"/>
        <v>2500</v>
      </c>
      <c r="F8" s="91">
        <v>2500</v>
      </c>
      <c r="G8" s="83">
        <f t="shared" si="1"/>
        <v>0</v>
      </c>
      <c r="H8" s="69"/>
    </row>
    <row r="9" spans="1:8" x14ac:dyDescent="0.25">
      <c r="A9" s="10" t="s">
        <v>136</v>
      </c>
      <c r="B9" s="11">
        <v>6</v>
      </c>
      <c r="C9" s="10"/>
      <c r="D9" s="12"/>
      <c r="E9" s="12"/>
      <c r="F9" s="91"/>
      <c r="G9" s="83"/>
      <c r="H9" s="69"/>
    </row>
    <row r="10" spans="1:8" x14ac:dyDescent="0.25">
      <c r="A10" s="49" t="s">
        <v>119</v>
      </c>
      <c r="B10" s="11">
        <v>7</v>
      </c>
      <c r="C10" s="10"/>
      <c r="D10" s="12">
        <v>5500</v>
      </c>
      <c r="E10" s="12">
        <f t="shared" si="0"/>
        <v>5500</v>
      </c>
      <c r="F10" s="91">
        <v>5500</v>
      </c>
      <c r="G10" s="83">
        <f t="shared" si="1"/>
        <v>0</v>
      </c>
      <c r="H10" s="69"/>
    </row>
    <row r="11" spans="1:8" x14ac:dyDescent="0.25">
      <c r="A11" s="49" t="s">
        <v>120</v>
      </c>
      <c r="B11" s="105">
        <v>8</v>
      </c>
      <c r="C11" s="83"/>
      <c r="D11" s="13">
        <v>2500</v>
      </c>
      <c r="E11" s="12">
        <f t="shared" si="0"/>
        <v>2500</v>
      </c>
      <c r="F11" s="91">
        <v>2500</v>
      </c>
      <c r="G11" s="83">
        <f>E11-F11</f>
        <v>0</v>
      </c>
      <c r="H11" s="69"/>
    </row>
    <row r="12" spans="1:8" x14ac:dyDescent="0.25">
      <c r="A12" s="10" t="s">
        <v>137</v>
      </c>
      <c r="B12" s="105">
        <v>9</v>
      </c>
      <c r="C12" s="104"/>
      <c r="D12" s="13">
        <v>3000</v>
      </c>
      <c r="E12" s="12">
        <f t="shared" si="0"/>
        <v>3000</v>
      </c>
      <c r="F12" s="124">
        <v>3000</v>
      </c>
      <c r="G12" s="83">
        <f t="shared" si="1"/>
        <v>0</v>
      </c>
      <c r="H12" s="69"/>
    </row>
    <row r="13" spans="1:8" x14ac:dyDescent="0.25">
      <c r="A13" s="10" t="s">
        <v>35</v>
      </c>
      <c r="B13" s="11">
        <v>10</v>
      </c>
      <c r="C13" s="10"/>
      <c r="D13" s="80">
        <v>2500</v>
      </c>
      <c r="E13" s="12">
        <f t="shared" si="0"/>
        <v>2500</v>
      </c>
      <c r="F13" s="91">
        <v>2500</v>
      </c>
      <c r="G13" s="83">
        <f t="shared" si="1"/>
        <v>0</v>
      </c>
      <c r="H13" s="69"/>
    </row>
    <row r="14" spans="1:8" x14ac:dyDescent="0.25">
      <c r="A14" s="10" t="s">
        <v>30</v>
      </c>
      <c r="B14" s="11">
        <v>11</v>
      </c>
      <c r="C14" s="10"/>
      <c r="D14" s="80">
        <v>2500</v>
      </c>
      <c r="E14" s="12">
        <f t="shared" si="0"/>
        <v>2500</v>
      </c>
      <c r="F14" s="91">
        <v>2500</v>
      </c>
      <c r="G14" s="83">
        <f t="shared" si="1"/>
        <v>0</v>
      </c>
      <c r="H14" s="69"/>
    </row>
    <row r="15" spans="1:8" x14ac:dyDescent="0.25">
      <c r="A15" s="104" t="s">
        <v>29</v>
      </c>
      <c r="B15" s="103">
        <v>12</v>
      </c>
      <c r="C15" s="10">
        <v>4000</v>
      </c>
      <c r="D15" s="80">
        <v>4500</v>
      </c>
      <c r="E15" s="12">
        <f t="shared" si="0"/>
        <v>8500</v>
      </c>
      <c r="F15" s="91">
        <v>4500</v>
      </c>
      <c r="G15" s="83">
        <f t="shared" si="1"/>
        <v>4000</v>
      </c>
      <c r="H15" s="69"/>
    </row>
    <row r="16" spans="1:8" x14ac:dyDescent="0.25">
      <c r="A16" s="83"/>
      <c r="B16" s="103"/>
      <c r="C16" s="10"/>
      <c r="D16" s="80"/>
      <c r="E16" s="12"/>
      <c r="F16" s="91"/>
      <c r="G16" s="83"/>
      <c r="H16" s="69"/>
    </row>
    <row r="17" spans="1:8" x14ac:dyDescent="0.25">
      <c r="A17" s="83"/>
      <c r="B17" s="103"/>
      <c r="C17" s="10"/>
      <c r="D17" s="80"/>
      <c r="E17" s="12"/>
      <c r="F17" s="91"/>
      <c r="G17" s="83"/>
      <c r="H17" s="69"/>
    </row>
    <row r="18" spans="1:8" x14ac:dyDescent="0.25">
      <c r="A18" s="83"/>
      <c r="B18" s="83"/>
      <c r="C18" s="83"/>
      <c r="D18" s="83"/>
      <c r="E18" s="12"/>
      <c r="F18" s="69"/>
      <c r="G18" s="69"/>
      <c r="H18" s="69"/>
    </row>
    <row r="19" spans="1:8" x14ac:dyDescent="0.25">
      <c r="A19" s="83"/>
      <c r="B19" s="103"/>
      <c r="C19" s="10"/>
      <c r="D19" s="80"/>
      <c r="E19" s="12"/>
      <c r="F19" s="92"/>
      <c r="G19" s="83"/>
      <c r="H19" s="69"/>
    </row>
    <row r="20" spans="1:8" x14ac:dyDescent="0.25">
      <c r="A20" s="83"/>
      <c r="B20" s="83"/>
      <c r="C20" s="83"/>
      <c r="D20" s="83"/>
      <c r="E20" s="83"/>
      <c r="F20" s="83"/>
      <c r="G20" s="83"/>
      <c r="H20" s="69"/>
    </row>
    <row r="21" spans="1:8" x14ac:dyDescent="0.25">
      <c r="A21" s="14" t="s">
        <v>39</v>
      </c>
      <c r="B21" s="14"/>
      <c r="C21" s="10"/>
      <c r="D21" s="82">
        <f>SUM(D4:D20)</f>
        <v>30500</v>
      </c>
      <c r="E21" s="14">
        <f>SUM(E4:E19)</f>
        <v>61000</v>
      </c>
      <c r="F21" s="95">
        <f>SUM(F4:F19)</f>
        <v>28000</v>
      </c>
      <c r="G21" s="83">
        <f>E21-F21</f>
        <v>33000</v>
      </c>
      <c r="H21" s="69"/>
    </row>
    <row r="22" spans="1:8" x14ac:dyDescent="0.25">
      <c r="A22" s="15"/>
      <c r="B22" s="15"/>
      <c r="C22" s="15"/>
      <c r="D22" s="15"/>
      <c r="E22" s="15"/>
      <c r="F22" s="16"/>
      <c r="G22" s="69"/>
      <c r="H22" s="69"/>
    </row>
    <row r="23" spans="1:8" x14ac:dyDescent="0.25">
      <c r="A23" s="17" t="s">
        <v>12</v>
      </c>
      <c r="B23" s="69"/>
      <c r="C23" s="18"/>
      <c r="D23" s="19"/>
      <c r="E23" s="21"/>
      <c r="F23" s="70"/>
      <c r="G23" s="69"/>
      <c r="H23" s="69"/>
    </row>
    <row r="24" spans="1:8" x14ac:dyDescent="0.25">
      <c r="A24" s="23" t="s">
        <v>139</v>
      </c>
      <c r="B24" s="69">
        <f>D21</f>
        <v>30500</v>
      </c>
      <c r="C24" s="18"/>
      <c r="D24" s="24"/>
      <c r="E24" s="23" t="s">
        <v>135</v>
      </c>
      <c r="F24" s="69">
        <f>F21</f>
        <v>28000</v>
      </c>
      <c r="G24" s="18"/>
      <c r="H24" s="69"/>
    </row>
    <row r="25" spans="1:8" x14ac:dyDescent="0.25">
      <c r="A25" s="23" t="s">
        <v>97</v>
      </c>
      <c r="B25" s="59">
        <f>DEC!B32</f>
        <v>2948</v>
      </c>
      <c r="C25" s="18"/>
      <c r="D25" s="24"/>
      <c r="E25" s="23" t="s">
        <v>97</v>
      </c>
      <c r="F25" s="59">
        <f>DEC!G32</f>
        <v>6448</v>
      </c>
      <c r="G25" s="18"/>
      <c r="H25" s="69"/>
    </row>
    <row r="26" spans="1:8" x14ac:dyDescent="0.25">
      <c r="A26" s="30" t="s">
        <v>73</v>
      </c>
      <c r="B26" s="59">
        <f>B25+B24</f>
        <v>33448</v>
      </c>
      <c r="C26" s="99">
        <v>0.08</v>
      </c>
      <c r="D26" s="24"/>
      <c r="E26" s="30" t="s">
        <v>99</v>
      </c>
      <c r="F26" s="59">
        <f>F25+F24</f>
        <v>34448</v>
      </c>
      <c r="G26" s="18"/>
      <c r="H26" s="69"/>
    </row>
    <row r="27" spans="1:8" x14ac:dyDescent="0.25">
      <c r="A27" s="23" t="s">
        <v>117</v>
      </c>
      <c r="B27" s="90"/>
      <c r="C27" s="18"/>
      <c r="D27" s="86"/>
      <c r="E27" s="23" t="s">
        <v>117</v>
      </c>
      <c r="F27" s="90">
        <v>0.08</v>
      </c>
      <c r="G27" s="18"/>
      <c r="H27" s="69"/>
    </row>
    <row r="28" spans="1:8" x14ac:dyDescent="0.25">
      <c r="A28" s="89" t="s">
        <v>118</v>
      </c>
      <c r="B28" s="59">
        <f>B24*C26</f>
        <v>2440</v>
      </c>
      <c r="C28" s="18"/>
      <c r="D28" s="19"/>
      <c r="E28" s="89" t="s">
        <v>125</v>
      </c>
      <c r="F28" s="69">
        <f>F27*B24</f>
        <v>2440</v>
      </c>
      <c r="G28" s="18"/>
      <c r="H28" s="69"/>
    </row>
    <row r="29" spans="1:8" x14ac:dyDescent="0.25">
      <c r="A29" s="102">
        <v>43112</v>
      </c>
      <c r="B29" s="87">
        <v>25000</v>
      </c>
      <c r="C29" s="87"/>
      <c r="D29" s="88"/>
      <c r="E29" s="102">
        <v>43112</v>
      </c>
      <c r="F29" s="87">
        <v>25000</v>
      </c>
      <c r="G29" s="87"/>
      <c r="H29" s="69"/>
    </row>
    <row r="30" spans="1:8" x14ac:dyDescent="0.25">
      <c r="A30" s="102"/>
      <c r="B30" s="87"/>
      <c r="C30" s="87"/>
      <c r="D30" s="88"/>
      <c r="E30" s="102"/>
      <c r="F30" s="87"/>
      <c r="G30" s="87"/>
      <c r="H30" s="69"/>
    </row>
    <row r="31" spans="1:8" x14ac:dyDescent="0.25">
      <c r="A31" s="87" t="s">
        <v>89</v>
      </c>
      <c r="C31" s="69"/>
      <c r="D31" s="59"/>
      <c r="E31" s="87" t="s">
        <v>89</v>
      </c>
      <c r="F31" s="69"/>
      <c r="H31" s="69"/>
    </row>
    <row r="32" spans="1:8" x14ac:dyDescent="0.25">
      <c r="B32" s="59">
        <f>SUM(B28:B30)</f>
        <v>27440</v>
      </c>
      <c r="C32" s="69"/>
      <c r="D32" s="59"/>
      <c r="E32" s="69"/>
      <c r="F32" s="69">
        <f>F29+F28</f>
        <v>27440</v>
      </c>
      <c r="H32" s="69"/>
    </row>
    <row r="33" spans="1:8" x14ac:dyDescent="0.25">
      <c r="A33" s="69" t="s">
        <v>98</v>
      </c>
      <c r="B33" s="59">
        <f>B26-B32</f>
        <v>6008</v>
      </c>
      <c r="C33" s="69"/>
      <c r="D33" s="69"/>
      <c r="E33" s="23" t="s">
        <v>98</v>
      </c>
      <c r="F33" s="59">
        <f>F26-F32</f>
        <v>7008</v>
      </c>
      <c r="G33" s="69"/>
      <c r="H33" s="69"/>
    </row>
    <row r="34" spans="1:8" x14ac:dyDescent="0.25">
      <c r="A34" s="37"/>
      <c r="B34" s="69"/>
      <c r="C34" s="69"/>
      <c r="D34" s="69"/>
      <c r="E34" s="69"/>
      <c r="F34" s="23"/>
      <c r="G34" s="69"/>
      <c r="H34" s="69"/>
    </row>
    <row r="35" spans="1:8" x14ac:dyDescent="0.25">
      <c r="A35" s="69"/>
      <c r="B35" s="69"/>
      <c r="C35" s="69"/>
      <c r="D35" s="69"/>
      <c r="E35" s="69"/>
      <c r="F35" s="69"/>
      <c r="G35" s="69"/>
      <c r="H35" s="69"/>
    </row>
    <row r="36" spans="1:8" x14ac:dyDescent="0.25">
      <c r="A36" s="69"/>
      <c r="B36" s="69"/>
      <c r="C36" s="69"/>
      <c r="D36" s="69"/>
      <c r="E36" s="69"/>
      <c r="F36" s="69"/>
      <c r="G36" s="69"/>
      <c r="H36" s="69"/>
    </row>
    <row r="37" spans="1:8" x14ac:dyDescent="0.25">
      <c r="A37" s="69"/>
      <c r="B37" s="32" t="s">
        <v>19</v>
      </c>
      <c r="C37" s="32"/>
      <c r="D37" s="23" t="s">
        <v>20</v>
      </c>
      <c r="E37" s="23" t="s">
        <v>21</v>
      </c>
      <c r="F37" s="69"/>
      <c r="G37" s="69"/>
      <c r="H37" s="69"/>
    </row>
    <row r="38" spans="1:8" x14ac:dyDescent="0.25">
      <c r="A38" s="69"/>
      <c r="B38" s="69"/>
      <c r="C38" s="69"/>
      <c r="D38" s="69"/>
      <c r="E38" s="69"/>
      <c r="F38" s="69"/>
      <c r="G38" s="69"/>
      <c r="H38" s="69"/>
    </row>
  </sheetData>
  <pageMargins left="0.7" right="0.7" top="0.75" bottom="0.75" header="0.3" footer="0.3"/>
  <pageSetup orientation="portrait" horizontalDpi="0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workbookViewId="0">
      <selection activeCell="B29" sqref="B29"/>
    </sheetView>
  </sheetViews>
  <sheetFormatPr defaultRowHeight="15" x14ac:dyDescent="0.25"/>
  <cols>
    <col min="1" max="1" width="16.5703125" customWidth="1"/>
    <col min="2" max="3" width="10.42578125" customWidth="1"/>
    <col min="4" max="4" width="6.7109375" customWidth="1"/>
    <col min="5" max="5" width="9" customWidth="1"/>
    <col min="6" max="6" width="11.5703125" customWidth="1"/>
    <col min="7" max="7" width="12.28515625" customWidth="1"/>
  </cols>
  <sheetData>
    <row r="1" spans="1:8" ht="15.75" x14ac:dyDescent="0.25">
      <c r="A1" s="69"/>
      <c r="B1" s="125" t="s">
        <v>131</v>
      </c>
      <c r="C1" s="126"/>
      <c r="D1" s="126"/>
      <c r="E1" s="126"/>
      <c r="F1" s="126"/>
      <c r="G1" s="126"/>
    </row>
    <row r="2" spans="1:8" ht="15.75" x14ac:dyDescent="0.25">
      <c r="A2" s="69"/>
      <c r="B2" s="5" t="s">
        <v>133</v>
      </c>
      <c r="C2" s="5"/>
      <c r="D2" s="5"/>
      <c r="E2" s="5"/>
      <c r="F2" s="5"/>
      <c r="G2" s="126"/>
    </row>
    <row r="3" spans="1:8" x14ac:dyDescent="0.25">
      <c r="A3" s="6" t="s">
        <v>3</v>
      </c>
      <c r="B3" s="6" t="s">
        <v>4</v>
      </c>
      <c r="C3" s="6" t="s">
        <v>5</v>
      </c>
      <c r="D3" s="6" t="s">
        <v>6</v>
      </c>
      <c r="E3" s="7" t="s">
        <v>8</v>
      </c>
      <c r="F3" s="8" t="s">
        <v>9</v>
      </c>
      <c r="G3" s="83"/>
    </row>
    <row r="4" spans="1:8" x14ac:dyDescent="0.25">
      <c r="A4" s="10" t="s">
        <v>101</v>
      </c>
      <c r="B4" s="11">
        <v>1</v>
      </c>
      <c r="C4" s="10">
        <v>10000</v>
      </c>
      <c r="D4" s="12">
        <v>2500</v>
      </c>
      <c r="E4" s="12">
        <f>C4+D4</f>
        <v>12500</v>
      </c>
      <c r="F4" s="91"/>
      <c r="G4" s="83">
        <f>E4-F4</f>
        <v>12500</v>
      </c>
    </row>
    <row r="5" spans="1:8" x14ac:dyDescent="0.25">
      <c r="A5" s="10" t="s">
        <v>36</v>
      </c>
      <c r="B5" s="11">
        <v>2</v>
      </c>
      <c r="C5" s="10">
        <v>16500</v>
      </c>
      <c r="D5" s="12">
        <v>2500</v>
      </c>
      <c r="E5" s="12">
        <f t="shared" ref="E5:E15" si="0">C5+D5</f>
        <v>19000</v>
      </c>
      <c r="F5" s="93">
        <v>2500</v>
      </c>
      <c r="G5" s="83">
        <f>E5-F5</f>
        <v>16500</v>
      </c>
      <c r="H5" t="s">
        <v>31</v>
      </c>
    </row>
    <row r="6" spans="1:8" x14ac:dyDescent="0.25">
      <c r="A6" s="10" t="s">
        <v>31</v>
      </c>
      <c r="B6" s="11">
        <v>3</v>
      </c>
      <c r="C6" s="10"/>
      <c r="D6" s="12"/>
      <c r="E6" s="12"/>
      <c r="F6" s="91"/>
      <c r="G6" s="83">
        <f t="shared" ref="G6:G15" si="1">E6-F6</f>
        <v>0</v>
      </c>
    </row>
    <row r="7" spans="1:8" x14ac:dyDescent="0.25">
      <c r="A7" s="10" t="s">
        <v>130</v>
      </c>
      <c r="B7" s="11">
        <v>4</v>
      </c>
      <c r="C7" s="10">
        <v>2500</v>
      </c>
      <c r="D7" s="12">
        <v>2500</v>
      </c>
      <c r="E7" s="12">
        <f t="shared" si="0"/>
        <v>5000</v>
      </c>
      <c r="F7" s="91">
        <v>2500</v>
      </c>
      <c r="G7" s="83">
        <f t="shared" si="1"/>
        <v>2500</v>
      </c>
    </row>
    <row r="8" spans="1:8" x14ac:dyDescent="0.25">
      <c r="A8" s="49" t="s">
        <v>136</v>
      </c>
      <c r="B8" s="11">
        <v>5</v>
      </c>
      <c r="C8" s="10"/>
      <c r="D8" s="12"/>
      <c r="E8" s="12">
        <f t="shared" si="0"/>
        <v>0</v>
      </c>
      <c r="F8" s="91"/>
      <c r="G8" s="83"/>
    </row>
    <row r="9" spans="1:8" x14ac:dyDescent="0.25">
      <c r="A9" s="10" t="s">
        <v>132</v>
      </c>
      <c r="B9" s="11">
        <v>6</v>
      </c>
      <c r="C9" s="10"/>
      <c r="D9" s="12">
        <v>2500</v>
      </c>
      <c r="E9" s="12">
        <f t="shared" si="0"/>
        <v>2500</v>
      </c>
      <c r="F9" s="91">
        <v>2500</v>
      </c>
      <c r="G9" s="83">
        <f t="shared" si="1"/>
        <v>0</v>
      </c>
    </row>
    <row r="10" spans="1:8" x14ac:dyDescent="0.25">
      <c r="A10" s="49" t="s">
        <v>119</v>
      </c>
      <c r="B10" s="11">
        <v>7</v>
      </c>
      <c r="C10" s="10"/>
      <c r="D10" s="12">
        <v>5500</v>
      </c>
      <c r="E10" s="12">
        <f t="shared" si="0"/>
        <v>5500</v>
      </c>
      <c r="F10" s="91">
        <v>5500</v>
      </c>
      <c r="G10" s="83">
        <f t="shared" si="1"/>
        <v>0</v>
      </c>
    </row>
    <row r="11" spans="1:8" x14ac:dyDescent="0.25">
      <c r="A11" s="49" t="s">
        <v>120</v>
      </c>
      <c r="B11" s="105">
        <v>8</v>
      </c>
      <c r="C11" s="83"/>
      <c r="D11" s="13">
        <v>2500</v>
      </c>
      <c r="E11" s="12">
        <f t="shared" si="0"/>
        <v>2500</v>
      </c>
      <c r="F11" s="91">
        <v>2500</v>
      </c>
      <c r="G11" s="83">
        <f>E11-F11</f>
        <v>0</v>
      </c>
    </row>
    <row r="12" spans="1:8" x14ac:dyDescent="0.25">
      <c r="A12" s="10" t="s">
        <v>137</v>
      </c>
      <c r="B12" s="105">
        <v>9</v>
      </c>
      <c r="C12" s="104"/>
      <c r="D12" s="13">
        <v>3000</v>
      </c>
      <c r="E12" s="12">
        <f t="shared" si="0"/>
        <v>3000</v>
      </c>
      <c r="F12" s="94">
        <v>3000</v>
      </c>
      <c r="G12" s="83">
        <f t="shared" si="1"/>
        <v>0</v>
      </c>
    </row>
    <row r="13" spans="1:8" x14ac:dyDescent="0.25">
      <c r="A13" s="10" t="s">
        <v>35</v>
      </c>
      <c r="B13" s="11">
        <v>10</v>
      </c>
      <c r="C13" s="10"/>
      <c r="D13" s="80">
        <v>2500</v>
      </c>
      <c r="E13" s="12">
        <f t="shared" si="0"/>
        <v>2500</v>
      </c>
      <c r="F13" s="91">
        <v>2500</v>
      </c>
      <c r="G13" s="83">
        <f t="shared" si="1"/>
        <v>0</v>
      </c>
    </row>
    <row r="14" spans="1:8" x14ac:dyDescent="0.25">
      <c r="A14" s="10" t="s">
        <v>30</v>
      </c>
      <c r="B14" s="11">
        <v>11</v>
      </c>
      <c r="C14" s="10"/>
      <c r="D14" s="80">
        <v>2500</v>
      </c>
      <c r="E14" s="12">
        <f t="shared" si="0"/>
        <v>2500</v>
      </c>
      <c r="F14" s="91">
        <v>2500</v>
      </c>
      <c r="G14" s="83">
        <f t="shared" si="1"/>
        <v>0</v>
      </c>
    </row>
    <row r="15" spans="1:8" x14ac:dyDescent="0.25">
      <c r="A15" s="104" t="s">
        <v>29</v>
      </c>
      <c r="B15" s="103">
        <v>12</v>
      </c>
      <c r="C15" s="10">
        <v>4000</v>
      </c>
      <c r="D15" s="80">
        <v>4500</v>
      </c>
      <c r="E15" s="12">
        <f t="shared" si="0"/>
        <v>8500</v>
      </c>
      <c r="F15" s="91">
        <v>9000</v>
      </c>
      <c r="G15" s="83">
        <f t="shared" si="1"/>
        <v>-500</v>
      </c>
    </row>
    <row r="16" spans="1:8" x14ac:dyDescent="0.25">
      <c r="A16" s="83"/>
      <c r="B16" s="103"/>
      <c r="C16" s="10"/>
      <c r="D16" s="80"/>
      <c r="E16" s="12"/>
      <c r="F16" s="91"/>
      <c r="G16" s="83"/>
    </row>
    <row r="17" spans="1:7" x14ac:dyDescent="0.25">
      <c r="A17" s="83"/>
      <c r="B17" s="103"/>
      <c r="C17" s="10"/>
      <c r="D17" s="80"/>
      <c r="E17" s="12"/>
      <c r="F17" s="91"/>
      <c r="G17" s="83"/>
    </row>
    <row r="18" spans="1:7" x14ac:dyDescent="0.25">
      <c r="A18" s="83"/>
      <c r="B18" s="83"/>
      <c r="C18" s="83"/>
      <c r="D18" s="83"/>
      <c r="E18" s="12"/>
      <c r="F18" s="69"/>
      <c r="G18" s="69"/>
    </row>
    <row r="19" spans="1:7" x14ac:dyDescent="0.25">
      <c r="A19" s="83"/>
      <c r="B19" s="103"/>
      <c r="C19" s="10"/>
      <c r="D19" s="80"/>
      <c r="E19" s="12"/>
      <c r="F19" s="92"/>
      <c r="G19" s="83"/>
    </row>
    <row r="20" spans="1:7" x14ac:dyDescent="0.25">
      <c r="A20" s="83"/>
      <c r="B20" s="83"/>
      <c r="C20" s="83"/>
      <c r="D20" s="83"/>
      <c r="E20" s="83"/>
      <c r="F20" s="83"/>
      <c r="G20" s="83"/>
    </row>
    <row r="21" spans="1:7" x14ac:dyDescent="0.25">
      <c r="A21" s="14" t="s">
        <v>39</v>
      </c>
      <c r="B21" s="14"/>
      <c r="C21" s="10"/>
      <c r="D21" s="82">
        <f>SUM(D4:D20)</f>
        <v>30500</v>
      </c>
      <c r="E21" s="14">
        <f>SUM(E4:E19)</f>
        <v>63500</v>
      </c>
      <c r="F21" s="95">
        <f>SUM(F4:F19)</f>
        <v>32500</v>
      </c>
      <c r="G21" s="83">
        <f>E21-F21</f>
        <v>31000</v>
      </c>
    </row>
    <row r="22" spans="1:7" x14ac:dyDescent="0.25">
      <c r="A22" s="15"/>
      <c r="B22" s="15"/>
      <c r="C22" s="15"/>
      <c r="D22" s="15"/>
      <c r="E22" s="15"/>
      <c r="F22" s="16"/>
      <c r="G22" s="69"/>
    </row>
    <row r="23" spans="1:7" x14ac:dyDescent="0.25">
      <c r="A23" s="17" t="s">
        <v>12</v>
      </c>
      <c r="B23" s="18"/>
      <c r="C23" s="19"/>
      <c r="D23" s="21"/>
      <c r="E23" s="70"/>
    </row>
    <row r="24" spans="1:7" x14ac:dyDescent="0.25">
      <c r="A24" s="108" t="s">
        <v>139</v>
      </c>
      <c r="B24" s="83">
        <f>D21</f>
        <v>30500</v>
      </c>
      <c r="C24" s="109"/>
      <c r="D24" s="110"/>
      <c r="E24" s="108" t="s">
        <v>135</v>
      </c>
      <c r="F24" s="83">
        <f>F21</f>
        <v>32500</v>
      </c>
    </row>
    <row r="25" spans="1:7" x14ac:dyDescent="0.25">
      <c r="A25" s="108" t="s">
        <v>97</v>
      </c>
      <c r="B25" s="122">
        <f>'JAN2018'!B33</f>
        <v>6008</v>
      </c>
      <c r="C25" s="109"/>
      <c r="D25" s="110"/>
      <c r="E25" s="108" t="s">
        <v>97</v>
      </c>
      <c r="F25" s="111">
        <f>'JAN2018'!F33</f>
        <v>7008</v>
      </c>
    </row>
    <row r="26" spans="1:7" x14ac:dyDescent="0.25">
      <c r="A26" s="112" t="s">
        <v>39</v>
      </c>
      <c r="B26" s="122">
        <f>B25+B24</f>
        <v>36508</v>
      </c>
      <c r="C26" s="113">
        <v>0.08</v>
      </c>
      <c r="D26" s="110"/>
      <c r="E26" s="112" t="s">
        <v>134</v>
      </c>
      <c r="F26" s="111">
        <f>F25+F24</f>
        <v>39508</v>
      </c>
    </row>
    <row r="27" spans="1:7" x14ac:dyDescent="0.25">
      <c r="A27" s="108" t="s">
        <v>117</v>
      </c>
      <c r="B27" s="122"/>
      <c r="C27" s="109"/>
      <c r="D27" s="115"/>
      <c r="E27" s="108" t="s">
        <v>117</v>
      </c>
      <c r="F27" s="114">
        <v>0.08</v>
      </c>
    </row>
    <row r="28" spans="1:7" x14ac:dyDescent="0.25">
      <c r="A28" s="116" t="s">
        <v>118</v>
      </c>
      <c r="B28" s="122">
        <f>B24*C26</f>
        <v>2440</v>
      </c>
      <c r="C28" s="109"/>
      <c r="D28" s="117"/>
      <c r="E28" s="116" t="s">
        <v>125</v>
      </c>
      <c r="F28" s="83">
        <f>F27*B24</f>
        <v>2440</v>
      </c>
    </row>
    <row r="29" spans="1:7" x14ac:dyDescent="0.25">
      <c r="A29" s="118">
        <v>43146</v>
      </c>
      <c r="B29" s="119">
        <v>25000</v>
      </c>
      <c r="C29" s="119"/>
      <c r="D29" s="120"/>
      <c r="E29" s="118">
        <v>43146</v>
      </c>
      <c r="F29" s="119">
        <v>25000</v>
      </c>
    </row>
    <row r="30" spans="1:7" x14ac:dyDescent="0.25">
      <c r="A30" s="118" t="s">
        <v>140</v>
      </c>
      <c r="B30" s="119">
        <v>2500</v>
      </c>
      <c r="C30" s="119"/>
      <c r="D30" s="120"/>
      <c r="E30" s="118" t="s">
        <v>140</v>
      </c>
      <c r="F30" s="119">
        <v>2500</v>
      </c>
    </row>
    <row r="31" spans="1:7" x14ac:dyDescent="0.25">
      <c r="A31" s="83"/>
      <c r="B31" s="83"/>
      <c r="C31" s="83"/>
      <c r="D31" s="111"/>
      <c r="E31" s="83"/>
      <c r="F31" s="83"/>
    </row>
    <row r="32" spans="1:7" x14ac:dyDescent="0.25">
      <c r="A32" s="119" t="s">
        <v>39</v>
      </c>
      <c r="B32" s="122">
        <f>SUM(B28:B31)</f>
        <v>29940</v>
      </c>
      <c r="C32" s="83"/>
      <c r="D32" s="111"/>
      <c r="E32" s="119" t="s">
        <v>138</v>
      </c>
      <c r="F32" s="83">
        <f>SUM(F28:F31)</f>
        <v>29940</v>
      </c>
    </row>
    <row r="33" spans="1:7" x14ac:dyDescent="0.25">
      <c r="A33" s="83" t="s">
        <v>98</v>
      </c>
      <c r="B33" s="122">
        <f>B26-B32</f>
        <v>6568</v>
      </c>
      <c r="C33" s="83"/>
      <c r="D33" s="83"/>
      <c r="E33" s="108" t="s">
        <v>98</v>
      </c>
      <c r="F33" s="122">
        <f>F26-F32</f>
        <v>9568</v>
      </c>
    </row>
    <row r="34" spans="1:7" x14ac:dyDescent="0.25">
      <c r="A34" s="121"/>
      <c r="B34" s="83"/>
      <c r="C34" s="83"/>
      <c r="D34" s="83"/>
      <c r="E34" s="83"/>
      <c r="F34" s="108"/>
    </row>
    <row r="35" spans="1:7" x14ac:dyDescent="0.25">
      <c r="A35" s="69"/>
      <c r="B35" s="69"/>
      <c r="C35" s="69"/>
      <c r="D35" s="69"/>
      <c r="E35" s="69"/>
      <c r="F35" s="69"/>
      <c r="G35" s="69"/>
    </row>
    <row r="36" spans="1:7" x14ac:dyDescent="0.25">
      <c r="A36" s="69"/>
      <c r="B36" s="69"/>
      <c r="C36" s="69"/>
      <c r="D36" s="69"/>
      <c r="E36" s="69"/>
      <c r="F36" s="69"/>
      <c r="G36" s="69"/>
    </row>
    <row r="37" spans="1:7" x14ac:dyDescent="0.25">
      <c r="A37" s="32" t="s">
        <v>19</v>
      </c>
      <c r="B37" s="32"/>
      <c r="C37" s="23" t="s">
        <v>20</v>
      </c>
      <c r="E37" s="23" t="s">
        <v>21</v>
      </c>
      <c r="G37" s="69"/>
    </row>
    <row r="38" spans="1:7" x14ac:dyDescent="0.25">
      <c r="A38" s="69"/>
      <c r="B38" s="69"/>
      <c r="C38" s="69"/>
      <c r="D38" s="69"/>
      <c r="E38" s="69"/>
      <c r="F38" s="69"/>
      <c r="G38" s="69"/>
    </row>
  </sheetData>
  <pageMargins left="0.7" right="0.7" top="0.75" bottom="0.75" header="0.3" footer="0.3"/>
  <pageSetup orientation="portrait" horizontalDpi="0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topLeftCell="A7" workbookViewId="0">
      <selection activeCell="H10" sqref="H10"/>
    </sheetView>
  </sheetViews>
  <sheetFormatPr defaultRowHeight="15" x14ac:dyDescent="0.25"/>
  <cols>
    <col min="1" max="1" width="16.5703125" style="69" customWidth="1"/>
    <col min="2" max="3" width="10.42578125" style="69" customWidth="1"/>
    <col min="4" max="4" width="6.7109375" style="69" customWidth="1"/>
    <col min="5" max="5" width="9.140625" style="69" customWidth="1"/>
    <col min="6" max="6" width="11.5703125" style="69" customWidth="1"/>
    <col min="7" max="7" width="12.28515625" style="69" customWidth="1"/>
    <col min="8" max="16384" width="9.140625" style="69"/>
  </cols>
  <sheetData>
    <row r="1" spans="1:13" ht="26.25" x14ac:dyDescent="0.4">
      <c r="B1" s="106" t="s">
        <v>131</v>
      </c>
      <c r="C1" s="107"/>
    </row>
    <row r="2" spans="1:13" ht="18.75" x14ac:dyDescent="0.3">
      <c r="B2" s="4" t="s">
        <v>141</v>
      </c>
      <c r="C2" s="4"/>
      <c r="D2" s="4"/>
      <c r="E2" s="4"/>
      <c r="F2" s="4"/>
    </row>
    <row r="3" spans="1:13" x14ac:dyDescent="0.25">
      <c r="A3" s="6" t="s">
        <v>3</v>
      </c>
      <c r="B3" s="6" t="s">
        <v>4</v>
      </c>
      <c r="C3" s="6" t="s">
        <v>5</v>
      </c>
      <c r="D3" s="6" t="s">
        <v>6</v>
      </c>
      <c r="E3" s="7" t="s">
        <v>8</v>
      </c>
      <c r="F3" s="8" t="s">
        <v>9</v>
      </c>
      <c r="G3" s="83"/>
    </row>
    <row r="4" spans="1:13" x14ac:dyDescent="0.25">
      <c r="A4" s="10" t="s">
        <v>101</v>
      </c>
      <c r="B4" s="11">
        <v>1</v>
      </c>
      <c r="C4" s="10">
        <v>12500</v>
      </c>
      <c r="D4" s="12">
        <v>2500</v>
      </c>
      <c r="E4" s="12">
        <f>C4+D4</f>
        <v>15000</v>
      </c>
      <c r="F4" s="91"/>
      <c r="G4" s="83">
        <f>E4-F4</f>
        <v>15000</v>
      </c>
    </row>
    <row r="5" spans="1:13" x14ac:dyDescent="0.25">
      <c r="A5" s="10" t="s">
        <v>36</v>
      </c>
      <c r="B5" s="11">
        <v>2</v>
      </c>
      <c r="C5" s="10">
        <v>16500</v>
      </c>
      <c r="D5" s="12">
        <v>2500</v>
      </c>
      <c r="E5" s="12">
        <f t="shared" ref="E5:E15" si="0">C5+D5</f>
        <v>19000</v>
      </c>
      <c r="F5" s="93">
        <v>2500</v>
      </c>
      <c r="G5" s="83">
        <f t="shared" ref="G5:G15" si="1">E5-F5</f>
        <v>16500</v>
      </c>
      <c r="H5" s="69" t="s">
        <v>31</v>
      </c>
    </row>
    <row r="6" spans="1:13" x14ac:dyDescent="0.25">
      <c r="A6" s="10" t="s">
        <v>31</v>
      </c>
      <c r="B6" s="11">
        <v>3</v>
      </c>
      <c r="C6" s="10"/>
      <c r="D6" s="12"/>
      <c r="E6" s="12"/>
      <c r="F6" s="91"/>
      <c r="G6" s="83">
        <f t="shared" si="1"/>
        <v>0</v>
      </c>
    </row>
    <row r="7" spans="1:13" x14ac:dyDescent="0.25">
      <c r="A7" s="10" t="s">
        <v>130</v>
      </c>
      <c r="B7" s="11">
        <v>4</v>
      </c>
      <c r="C7" s="10">
        <v>2500</v>
      </c>
      <c r="D7" s="12">
        <v>2500</v>
      </c>
      <c r="E7" s="12">
        <f t="shared" si="0"/>
        <v>5000</v>
      </c>
      <c r="F7" s="91">
        <v>2500</v>
      </c>
      <c r="G7" s="83">
        <f t="shared" si="1"/>
        <v>2500</v>
      </c>
      <c r="M7" s="83">
        <f>E7-F7</f>
        <v>2500</v>
      </c>
    </row>
    <row r="8" spans="1:13" x14ac:dyDescent="0.25">
      <c r="A8" s="49" t="s">
        <v>136</v>
      </c>
      <c r="B8" s="11">
        <v>5</v>
      </c>
      <c r="C8" s="10"/>
      <c r="D8" s="12"/>
      <c r="E8" s="12">
        <f t="shared" si="0"/>
        <v>0</v>
      </c>
      <c r="F8" s="91"/>
      <c r="G8" s="83">
        <f t="shared" si="1"/>
        <v>0</v>
      </c>
    </row>
    <row r="9" spans="1:13" x14ac:dyDescent="0.25">
      <c r="A9" s="10" t="s">
        <v>132</v>
      </c>
      <c r="B9" s="11">
        <v>6</v>
      </c>
      <c r="C9" s="10"/>
      <c r="D9" s="12">
        <v>2500</v>
      </c>
      <c r="E9" s="12">
        <f t="shared" si="0"/>
        <v>2500</v>
      </c>
      <c r="F9" s="91">
        <v>2500</v>
      </c>
      <c r="G9" s="83">
        <f t="shared" si="1"/>
        <v>0</v>
      </c>
    </row>
    <row r="10" spans="1:13" x14ac:dyDescent="0.25">
      <c r="A10" s="49" t="s">
        <v>119</v>
      </c>
      <c r="B10" s="11">
        <v>7</v>
      </c>
      <c r="C10" s="10"/>
      <c r="D10" s="12">
        <v>5500</v>
      </c>
      <c r="E10" s="12">
        <f t="shared" si="0"/>
        <v>5500</v>
      </c>
      <c r="F10" s="91">
        <v>5500</v>
      </c>
      <c r="G10" s="83">
        <f t="shared" si="1"/>
        <v>0</v>
      </c>
    </row>
    <row r="11" spans="1:13" x14ac:dyDescent="0.25">
      <c r="A11" s="49" t="s">
        <v>120</v>
      </c>
      <c r="B11" s="105">
        <v>8</v>
      </c>
      <c r="C11" s="83"/>
      <c r="D11" s="13">
        <v>2500</v>
      </c>
      <c r="E11" s="12">
        <f t="shared" si="0"/>
        <v>2500</v>
      </c>
      <c r="F11" s="91">
        <v>2500</v>
      </c>
      <c r="G11" s="83">
        <f t="shared" si="1"/>
        <v>0</v>
      </c>
    </row>
    <row r="12" spans="1:13" x14ac:dyDescent="0.25">
      <c r="A12" s="10" t="s">
        <v>137</v>
      </c>
      <c r="B12" s="105">
        <v>9</v>
      </c>
      <c r="C12" s="104"/>
      <c r="D12" s="13">
        <v>3000</v>
      </c>
      <c r="E12" s="12">
        <f t="shared" si="0"/>
        <v>3000</v>
      </c>
      <c r="F12" s="94">
        <v>3000</v>
      </c>
      <c r="G12" s="83">
        <f t="shared" si="1"/>
        <v>0</v>
      </c>
    </row>
    <row r="13" spans="1:13" x14ac:dyDescent="0.25">
      <c r="A13" s="10" t="s">
        <v>35</v>
      </c>
      <c r="B13" s="11">
        <v>10</v>
      </c>
      <c r="C13" s="10"/>
      <c r="D13" s="80">
        <v>2500</v>
      </c>
      <c r="E13" s="12">
        <f t="shared" si="0"/>
        <v>2500</v>
      </c>
      <c r="F13" s="91">
        <v>2500</v>
      </c>
      <c r="G13" s="83">
        <f t="shared" si="1"/>
        <v>0</v>
      </c>
    </row>
    <row r="14" spans="1:13" x14ac:dyDescent="0.25">
      <c r="A14" s="10" t="s">
        <v>30</v>
      </c>
      <c r="B14" s="11">
        <v>11</v>
      </c>
      <c r="C14" s="10"/>
      <c r="D14" s="80">
        <v>2500</v>
      </c>
      <c r="E14" s="12">
        <f t="shared" si="0"/>
        <v>2500</v>
      </c>
      <c r="F14" s="91">
        <v>2500</v>
      </c>
      <c r="G14" s="83">
        <f t="shared" si="1"/>
        <v>0</v>
      </c>
    </row>
    <row r="15" spans="1:13" x14ac:dyDescent="0.25">
      <c r="A15" s="104" t="s">
        <v>29</v>
      </c>
      <c r="B15" s="103">
        <v>12</v>
      </c>
      <c r="C15" s="10">
        <v>-500</v>
      </c>
      <c r="D15" s="80">
        <v>4500</v>
      </c>
      <c r="E15" s="12">
        <f t="shared" si="0"/>
        <v>4000</v>
      </c>
      <c r="F15" s="91"/>
      <c r="G15" s="83">
        <f t="shared" si="1"/>
        <v>4000</v>
      </c>
    </row>
    <row r="16" spans="1:13" x14ac:dyDescent="0.25">
      <c r="A16" s="83"/>
      <c r="B16" s="103"/>
      <c r="C16" s="10"/>
      <c r="D16" s="80"/>
      <c r="E16" s="12"/>
      <c r="F16" s="91"/>
      <c r="G16" s="83"/>
    </row>
    <row r="17" spans="1:7" x14ac:dyDescent="0.25">
      <c r="A17" s="83"/>
      <c r="B17" s="103"/>
      <c r="C17" s="10"/>
      <c r="D17" s="80"/>
      <c r="E17" s="12"/>
      <c r="F17" s="91"/>
      <c r="G17" s="83"/>
    </row>
    <row r="18" spans="1:7" x14ac:dyDescent="0.25">
      <c r="A18" s="83"/>
      <c r="B18" s="83"/>
      <c r="C18" s="83"/>
      <c r="D18" s="83"/>
      <c r="E18" s="12"/>
      <c r="F18" s="83"/>
      <c r="G18" s="83"/>
    </row>
    <row r="19" spans="1:7" x14ac:dyDescent="0.25">
      <c r="A19" s="83"/>
      <c r="B19" s="103"/>
      <c r="C19" s="10"/>
      <c r="D19" s="80"/>
      <c r="E19" s="12"/>
      <c r="F19" s="92"/>
      <c r="G19" s="83"/>
    </row>
    <row r="20" spans="1:7" x14ac:dyDescent="0.25">
      <c r="A20" s="83"/>
      <c r="B20" s="83"/>
      <c r="C20" s="83"/>
      <c r="D20" s="83"/>
      <c r="E20" s="83"/>
      <c r="F20" s="83"/>
      <c r="G20" s="83"/>
    </row>
    <row r="21" spans="1:7" x14ac:dyDescent="0.25">
      <c r="A21" s="14" t="s">
        <v>39</v>
      </c>
      <c r="B21" s="14"/>
      <c r="C21" s="10"/>
      <c r="D21" s="82">
        <f>SUM(D4:D20)</f>
        <v>30500</v>
      </c>
      <c r="E21" s="14">
        <f>SUM(E4:E19)</f>
        <v>61500</v>
      </c>
      <c r="F21" s="95">
        <f>SUM(F4:F19)</f>
        <v>23500</v>
      </c>
      <c r="G21" s="83">
        <f>E21-F21</f>
        <v>38000</v>
      </c>
    </row>
    <row r="22" spans="1:7" x14ac:dyDescent="0.25">
      <c r="A22" s="15"/>
      <c r="B22" s="15"/>
      <c r="C22" s="15"/>
      <c r="D22" s="15"/>
      <c r="E22" s="15"/>
      <c r="F22" s="16"/>
    </row>
    <row r="23" spans="1:7" x14ac:dyDescent="0.25">
      <c r="A23" s="17" t="s">
        <v>12</v>
      </c>
      <c r="B23" s="18"/>
      <c r="C23" s="19"/>
      <c r="D23" s="21"/>
      <c r="E23" s="70"/>
    </row>
    <row r="24" spans="1:7" x14ac:dyDescent="0.25">
      <c r="A24" s="108" t="s">
        <v>139</v>
      </c>
      <c r="B24" s="83">
        <f>D21</f>
        <v>30500</v>
      </c>
      <c r="C24" s="109"/>
      <c r="D24" s="110"/>
      <c r="E24" s="108" t="s">
        <v>135</v>
      </c>
      <c r="F24" s="83">
        <f>F21</f>
        <v>23500</v>
      </c>
    </row>
    <row r="25" spans="1:7" x14ac:dyDescent="0.25">
      <c r="A25" s="108" t="s">
        <v>97</v>
      </c>
      <c r="B25" s="122">
        <f>FEB!B33</f>
        <v>6568</v>
      </c>
      <c r="C25" s="109"/>
      <c r="D25" s="110"/>
      <c r="E25" s="108" t="s">
        <v>97</v>
      </c>
      <c r="F25" s="111">
        <f>FEB!F33</f>
        <v>9568</v>
      </c>
    </row>
    <row r="26" spans="1:7" x14ac:dyDescent="0.25">
      <c r="A26" s="112" t="s">
        <v>39</v>
      </c>
      <c r="B26" s="122">
        <f>B25+B24</f>
        <v>37068</v>
      </c>
      <c r="C26" s="113">
        <v>0.08</v>
      </c>
      <c r="D26" s="110"/>
      <c r="E26" s="112" t="s">
        <v>134</v>
      </c>
      <c r="F26" s="111">
        <f>F25+F24</f>
        <v>33068</v>
      </c>
    </row>
    <row r="27" spans="1:7" x14ac:dyDescent="0.25">
      <c r="A27" s="108" t="s">
        <v>117</v>
      </c>
      <c r="B27" s="122"/>
      <c r="C27" s="109"/>
      <c r="D27" s="115"/>
      <c r="E27" s="108" t="s">
        <v>117</v>
      </c>
      <c r="F27" s="114">
        <v>0.08</v>
      </c>
    </row>
    <row r="28" spans="1:7" x14ac:dyDescent="0.25">
      <c r="A28" s="116" t="s">
        <v>118</v>
      </c>
      <c r="B28" s="122">
        <f>B24*C26</f>
        <v>2440</v>
      </c>
      <c r="C28" s="109"/>
      <c r="D28" s="117"/>
      <c r="E28" s="116" t="s">
        <v>125</v>
      </c>
      <c r="F28" s="83">
        <f>F27*B24</f>
        <v>2440</v>
      </c>
    </row>
    <row r="29" spans="1:7" x14ac:dyDescent="0.25">
      <c r="A29" s="118">
        <v>43173</v>
      </c>
      <c r="B29" s="119">
        <v>25000</v>
      </c>
      <c r="C29" s="119"/>
      <c r="D29" s="120"/>
      <c r="E29" s="118">
        <v>43173</v>
      </c>
      <c r="F29" s="119">
        <v>25000</v>
      </c>
    </row>
    <row r="30" spans="1:7" x14ac:dyDescent="0.25">
      <c r="A30" s="118" t="s">
        <v>140</v>
      </c>
      <c r="B30" s="119">
        <v>2500</v>
      </c>
      <c r="C30" s="119"/>
      <c r="D30" s="120"/>
      <c r="E30" s="118" t="s">
        <v>140</v>
      </c>
      <c r="F30" s="119">
        <v>2500</v>
      </c>
    </row>
    <row r="31" spans="1:7" x14ac:dyDescent="0.25">
      <c r="A31" s="83"/>
      <c r="B31" s="83"/>
      <c r="C31" s="83"/>
      <c r="D31" s="111"/>
      <c r="E31" s="83"/>
      <c r="F31" s="83"/>
    </row>
    <row r="32" spans="1:7" x14ac:dyDescent="0.25">
      <c r="A32" s="119" t="s">
        <v>39</v>
      </c>
      <c r="B32" s="122">
        <f>SUM(B28:B31)</f>
        <v>29940</v>
      </c>
      <c r="C32" s="83"/>
      <c r="D32" s="111"/>
      <c r="E32" s="119" t="s">
        <v>138</v>
      </c>
      <c r="F32" s="83">
        <f>SUM(F28:F31)</f>
        <v>29940</v>
      </c>
    </row>
    <row r="33" spans="1:6" x14ac:dyDescent="0.25">
      <c r="A33" s="83" t="s">
        <v>98</v>
      </c>
      <c r="B33" s="122">
        <f>B26-B32</f>
        <v>7128</v>
      </c>
      <c r="C33" s="83"/>
      <c r="D33" s="83"/>
      <c r="E33" s="108" t="s">
        <v>98</v>
      </c>
      <c r="F33" s="122">
        <f>F26-F32</f>
        <v>3128</v>
      </c>
    </row>
    <row r="34" spans="1:6" x14ac:dyDescent="0.25">
      <c r="A34" s="121"/>
      <c r="B34" s="83"/>
      <c r="C34" s="83"/>
      <c r="D34" s="83"/>
      <c r="E34" s="83"/>
      <c r="F34" s="108"/>
    </row>
    <row r="37" spans="1:6" x14ac:dyDescent="0.25">
      <c r="B37" s="32" t="s">
        <v>19</v>
      </c>
      <c r="C37" s="32"/>
      <c r="D37" s="23" t="s">
        <v>20</v>
      </c>
      <c r="F37" s="23" t="s">
        <v>21</v>
      </c>
    </row>
  </sheetData>
  <pageMargins left="0.7" right="0.7" top="0.75" bottom="0.75" header="0.3" footer="0.3"/>
  <pageSetup orientation="portrait" horizontalDpi="0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workbookViewId="0">
      <selection activeCell="B34" sqref="B34"/>
    </sheetView>
  </sheetViews>
  <sheetFormatPr defaultRowHeight="15" x14ac:dyDescent="0.25"/>
  <cols>
    <col min="1" max="1" width="17.140625" customWidth="1"/>
    <col min="6" max="6" width="11.5703125" customWidth="1"/>
  </cols>
  <sheetData>
    <row r="1" spans="1:8" ht="26.25" x14ac:dyDescent="0.4">
      <c r="A1" s="69"/>
      <c r="B1" s="106" t="s">
        <v>131</v>
      </c>
      <c r="C1" s="107"/>
      <c r="D1" s="69"/>
      <c r="E1" s="69"/>
      <c r="F1" s="69"/>
      <c r="G1" s="69"/>
      <c r="H1" s="69"/>
    </row>
    <row r="2" spans="1:8" ht="18.75" x14ac:dyDescent="0.3">
      <c r="A2" s="69"/>
      <c r="B2" s="4" t="s">
        <v>142</v>
      </c>
      <c r="C2" s="4"/>
      <c r="D2" s="4"/>
      <c r="E2" s="4"/>
      <c r="F2" s="4"/>
      <c r="G2" s="69"/>
      <c r="H2" s="69"/>
    </row>
    <row r="3" spans="1:8" x14ac:dyDescent="0.25">
      <c r="A3" s="6" t="s">
        <v>3</v>
      </c>
      <c r="B3" s="6" t="s">
        <v>4</v>
      </c>
      <c r="C3" s="6" t="s">
        <v>5</v>
      </c>
      <c r="D3" s="6" t="s">
        <v>6</v>
      </c>
      <c r="E3" s="7" t="s">
        <v>8</v>
      </c>
      <c r="F3" s="8" t="s">
        <v>9</v>
      </c>
      <c r="G3" s="83" t="s">
        <v>144</v>
      </c>
      <c r="H3" s="69"/>
    </row>
    <row r="4" spans="1:8" x14ac:dyDescent="0.25">
      <c r="A4" s="10" t="s">
        <v>145</v>
      </c>
      <c r="B4" s="11">
        <v>1</v>
      </c>
      <c r="C4" s="10"/>
      <c r="D4" s="12">
        <v>2500</v>
      </c>
      <c r="E4" s="12">
        <f>C4+D4</f>
        <v>2500</v>
      </c>
      <c r="F4" s="91">
        <v>2500</v>
      </c>
      <c r="G4" s="83">
        <f>E4-F4</f>
        <v>0</v>
      </c>
      <c r="H4" s="69"/>
    </row>
    <row r="5" spans="1:8" x14ac:dyDescent="0.25">
      <c r="A5" s="10" t="s">
        <v>36</v>
      </c>
      <c r="B5" s="11">
        <v>2</v>
      </c>
      <c r="C5" s="10">
        <v>16500</v>
      </c>
      <c r="D5" s="12">
        <v>2500</v>
      </c>
      <c r="E5" s="12">
        <f t="shared" ref="E5:E16" si="0">C5+D5</f>
        <v>19000</v>
      </c>
      <c r="F5" s="93">
        <v>2500</v>
      </c>
      <c r="G5" s="83"/>
      <c r="H5" s="69" t="s">
        <v>31</v>
      </c>
    </row>
    <row r="6" spans="1:8" x14ac:dyDescent="0.25">
      <c r="A6" s="10" t="s">
        <v>31</v>
      </c>
      <c r="B6" s="11">
        <v>3</v>
      </c>
      <c r="C6" s="10"/>
      <c r="D6" s="12"/>
      <c r="E6" s="12">
        <f t="shared" si="0"/>
        <v>0</v>
      </c>
      <c r="F6" s="91"/>
      <c r="G6" s="83">
        <f t="shared" ref="G6:G16" si="1">E6-F6</f>
        <v>0</v>
      </c>
      <c r="H6" s="69"/>
    </row>
    <row r="7" spans="1:8" x14ac:dyDescent="0.25">
      <c r="A7" s="10" t="s">
        <v>130</v>
      </c>
      <c r="B7" s="11">
        <v>4</v>
      </c>
      <c r="C7" s="10">
        <v>2500</v>
      </c>
      <c r="D7" s="12">
        <v>2500</v>
      </c>
      <c r="E7" s="12">
        <f t="shared" si="0"/>
        <v>5000</v>
      </c>
      <c r="F7" s="91">
        <v>2500</v>
      </c>
      <c r="G7" s="83">
        <f t="shared" si="1"/>
        <v>2500</v>
      </c>
      <c r="H7" s="69" t="s">
        <v>31</v>
      </c>
    </row>
    <row r="8" spans="1:8" x14ac:dyDescent="0.25">
      <c r="A8" s="49" t="s">
        <v>136</v>
      </c>
      <c r="B8" s="11">
        <v>5</v>
      </c>
      <c r="C8" s="10"/>
      <c r="D8" s="12"/>
      <c r="E8" s="12">
        <f t="shared" si="0"/>
        <v>0</v>
      </c>
      <c r="F8" s="91"/>
      <c r="G8" s="83">
        <f t="shared" si="1"/>
        <v>0</v>
      </c>
      <c r="H8" s="69"/>
    </row>
    <row r="9" spans="1:8" x14ac:dyDescent="0.25">
      <c r="A9" s="10" t="s">
        <v>132</v>
      </c>
      <c r="B9" s="11">
        <v>6</v>
      </c>
      <c r="C9" s="10"/>
      <c r="D9" s="12">
        <v>2500</v>
      </c>
      <c r="E9" s="12">
        <f t="shared" si="0"/>
        <v>2500</v>
      </c>
      <c r="F9" s="91">
        <v>2500</v>
      </c>
      <c r="G9" s="83">
        <f t="shared" si="1"/>
        <v>0</v>
      </c>
      <c r="H9" s="69"/>
    </row>
    <row r="10" spans="1:8" x14ac:dyDescent="0.25">
      <c r="A10" s="49" t="s">
        <v>137</v>
      </c>
      <c r="B10" s="11">
        <v>7</v>
      </c>
      <c r="C10" s="10"/>
      <c r="D10" s="12">
        <v>3000</v>
      </c>
      <c r="E10" s="12">
        <f t="shared" si="0"/>
        <v>3000</v>
      </c>
      <c r="F10" s="91">
        <v>3000</v>
      </c>
      <c r="G10" s="83">
        <f t="shared" si="1"/>
        <v>0</v>
      </c>
      <c r="H10" s="69"/>
    </row>
    <row r="11" spans="1:8" x14ac:dyDescent="0.25">
      <c r="A11" s="49" t="s">
        <v>120</v>
      </c>
      <c r="B11" s="105">
        <v>8</v>
      </c>
      <c r="C11" s="83"/>
      <c r="D11" s="13">
        <v>2500</v>
      </c>
      <c r="E11" s="12">
        <f t="shared" si="0"/>
        <v>2500</v>
      </c>
      <c r="F11" s="91">
        <v>2500</v>
      </c>
      <c r="G11" s="83">
        <f t="shared" si="1"/>
        <v>0</v>
      </c>
      <c r="H11" s="69"/>
    </row>
    <row r="12" spans="1:8" x14ac:dyDescent="0.25">
      <c r="A12" s="10" t="s">
        <v>119</v>
      </c>
      <c r="B12" s="105">
        <v>9</v>
      </c>
      <c r="C12" s="104"/>
      <c r="D12" s="13">
        <v>5500</v>
      </c>
      <c r="E12" s="12">
        <f t="shared" si="0"/>
        <v>5500</v>
      </c>
      <c r="F12" s="94">
        <v>5500</v>
      </c>
      <c r="G12" s="83">
        <f t="shared" si="1"/>
        <v>0</v>
      </c>
      <c r="H12" s="69"/>
    </row>
    <row r="13" spans="1:8" x14ac:dyDescent="0.25">
      <c r="A13" s="10" t="s">
        <v>31</v>
      </c>
      <c r="B13" s="11">
        <v>10</v>
      </c>
      <c r="C13" s="10"/>
      <c r="D13" s="80"/>
      <c r="E13" s="12">
        <f t="shared" si="0"/>
        <v>0</v>
      </c>
      <c r="F13" s="91"/>
      <c r="G13" s="83">
        <f t="shared" si="1"/>
        <v>0</v>
      </c>
      <c r="H13" s="69"/>
    </row>
    <row r="14" spans="1:8" x14ac:dyDescent="0.25">
      <c r="A14" s="10" t="s">
        <v>143</v>
      </c>
      <c r="B14" s="11">
        <v>11</v>
      </c>
      <c r="C14" s="10"/>
      <c r="D14" s="80">
        <v>2500</v>
      </c>
      <c r="E14" s="12">
        <f t="shared" si="0"/>
        <v>2500</v>
      </c>
      <c r="F14" s="91">
        <v>2500</v>
      </c>
      <c r="G14" s="83">
        <f t="shared" si="1"/>
        <v>0</v>
      </c>
      <c r="H14" s="69"/>
    </row>
    <row r="15" spans="1:8" x14ac:dyDescent="0.25">
      <c r="A15" s="104" t="s">
        <v>29</v>
      </c>
      <c r="B15" s="103">
        <v>12</v>
      </c>
      <c r="C15" s="10">
        <v>4000</v>
      </c>
      <c r="D15" s="80">
        <v>4500</v>
      </c>
      <c r="E15" s="12">
        <f t="shared" si="0"/>
        <v>8500</v>
      </c>
      <c r="F15" s="91">
        <v>4500</v>
      </c>
      <c r="G15" s="83">
        <f t="shared" si="1"/>
        <v>4000</v>
      </c>
      <c r="H15" s="69"/>
    </row>
    <row r="16" spans="1:8" x14ac:dyDescent="0.25">
      <c r="A16" s="83" t="s">
        <v>30</v>
      </c>
      <c r="B16" s="103">
        <v>13</v>
      </c>
      <c r="C16" s="10"/>
      <c r="D16" s="80">
        <v>2500</v>
      </c>
      <c r="E16" s="12">
        <f t="shared" si="0"/>
        <v>2500</v>
      </c>
      <c r="F16" s="91"/>
      <c r="G16" s="83">
        <f t="shared" si="1"/>
        <v>2500</v>
      </c>
      <c r="H16" s="69"/>
    </row>
    <row r="17" spans="1:8" x14ac:dyDescent="0.25">
      <c r="A17" s="83"/>
      <c r="B17" s="103"/>
      <c r="C17" s="10"/>
      <c r="D17" s="80"/>
      <c r="E17" s="12"/>
      <c r="F17" s="91"/>
      <c r="G17" s="83"/>
      <c r="H17" s="69"/>
    </row>
    <row r="18" spans="1:8" x14ac:dyDescent="0.25">
      <c r="A18" s="83"/>
      <c r="B18" s="83"/>
      <c r="C18" s="83"/>
      <c r="D18" s="83"/>
      <c r="E18" s="12"/>
      <c r="F18" s="83"/>
      <c r="G18" s="83"/>
      <c r="H18" s="69"/>
    </row>
    <row r="19" spans="1:8" x14ac:dyDescent="0.25">
      <c r="A19" s="83"/>
      <c r="B19" s="103"/>
      <c r="C19" s="10"/>
      <c r="D19" s="80"/>
      <c r="E19" s="12"/>
      <c r="F19" s="92"/>
      <c r="G19" s="83"/>
      <c r="H19" s="69"/>
    </row>
    <row r="20" spans="1:8" x14ac:dyDescent="0.25">
      <c r="A20" s="83"/>
      <c r="B20" s="83"/>
      <c r="C20" s="83"/>
      <c r="D20" s="83"/>
      <c r="E20" s="83"/>
      <c r="F20" s="83"/>
      <c r="G20" s="83"/>
      <c r="H20" s="69"/>
    </row>
    <row r="21" spans="1:8" x14ac:dyDescent="0.25">
      <c r="A21" s="14" t="s">
        <v>39</v>
      </c>
      <c r="B21" s="14"/>
      <c r="C21" s="10"/>
      <c r="D21" s="82">
        <f>SUM(D4:D20)</f>
        <v>30500</v>
      </c>
      <c r="E21" s="14">
        <f>SUM(E4:E20)</f>
        <v>53500</v>
      </c>
      <c r="F21" s="95">
        <f>SUM(F4:F20)</f>
        <v>28000</v>
      </c>
      <c r="G21" s="83">
        <f>E21-F21</f>
        <v>25500</v>
      </c>
      <c r="H21" s="69"/>
    </row>
    <row r="22" spans="1:8" x14ac:dyDescent="0.25">
      <c r="A22" s="15"/>
      <c r="B22" s="15"/>
      <c r="C22" s="15"/>
      <c r="D22" s="15"/>
      <c r="E22" s="15"/>
      <c r="F22" s="16"/>
      <c r="G22" s="69"/>
      <c r="H22" s="69"/>
    </row>
    <row r="23" spans="1:8" x14ac:dyDescent="0.25">
      <c r="A23" s="17" t="s">
        <v>12</v>
      </c>
      <c r="B23" s="18"/>
      <c r="C23" s="19"/>
      <c r="D23" s="21"/>
      <c r="E23" s="70"/>
      <c r="F23" s="69"/>
      <c r="G23" s="69"/>
      <c r="H23" s="69"/>
    </row>
    <row r="24" spans="1:8" x14ac:dyDescent="0.25">
      <c r="A24" s="108" t="s">
        <v>139</v>
      </c>
      <c r="B24" s="83">
        <f>D21</f>
        <v>30500</v>
      </c>
      <c r="C24" s="109"/>
      <c r="D24" s="110"/>
      <c r="E24" s="108" t="s">
        <v>135</v>
      </c>
      <c r="F24" s="83">
        <f>F21</f>
        <v>28000</v>
      </c>
      <c r="G24" s="69"/>
      <c r="H24" s="69"/>
    </row>
    <row r="25" spans="1:8" x14ac:dyDescent="0.25">
      <c r="A25" s="108" t="s">
        <v>97</v>
      </c>
      <c r="B25" s="122">
        <f>'MAR18'!B33</f>
        <v>7128</v>
      </c>
      <c r="C25" s="109"/>
      <c r="D25" s="110"/>
      <c r="E25" s="108" t="s">
        <v>97</v>
      </c>
      <c r="F25" s="111">
        <f>'MAR18'!F33</f>
        <v>3128</v>
      </c>
      <c r="G25" s="69"/>
      <c r="H25" s="69"/>
    </row>
    <row r="26" spans="1:8" x14ac:dyDescent="0.25">
      <c r="A26" s="112" t="s">
        <v>39</v>
      </c>
      <c r="B26" s="122">
        <f>B25+B24</f>
        <v>37628</v>
      </c>
      <c r="C26" s="113">
        <v>0.08</v>
      </c>
      <c r="D26" s="110"/>
      <c r="E26" s="112" t="s">
        <v>134</v>
      </c>
      <c r="F26" s="111">
        <f>F25+F24</f>
        <v>31128</v>
      </c>
      <c r="G26" s="69"/>
      <c r="H26" s="69"/>
    </row>
    <row r="27" spans="1:8" x14ac:dyDescent="0.25">
      <c r="A27" s="108" t="s">
        <v>117</v>
      </c>
      <c r="B27" s="122"/>
      <c r="C27" s="109"/>
      <c r="D27" s="115"/>
      <c r="E27" s="108" t="s">
        <v>117</v>
      </c>
      <c r="F27" s="114">
        <v>0.08</v>
      </c>
      <c r="G27" s="69"/>
      <c r="H27" s="69"/>
    </row>
    <row r="28" spans="1:8" x14ac:dyDescent="0.25">
      <c r="A28" s="116" t="s">
        <v>118</v>
      </c>
      <c r="B28" s="122">
        <f>B24*C26</f>
        <v>2440</v>
      </c>
      <c r="C28" s="109"/>
      <c r="D28" s="117"/>
      <c r="E28" s="116" t="s">
        <v>125</v>
      </c>
      <c r="F28" s="83">
        <f>F27*B24</f>
        <v>2440</v>
      </c>
      <c r="G28" s="69"/>
      <c r="H28" s="69"/>
    </row>
    <row r="29" spans="1:8" x14ac:dyDescent="0.25">
      <c r="A29" s="118">
        <v>43213</v>
      </c>
      <c r="B29" s="119">
        <v>20000</v>
      </c>
      <c r="C29" s="119"/>
      <c r="D29" s="120"/>
      <c r="E29" s="118">
        <v>43213</v>
      </c>
      <c r="F29" s="119">
        <v>20000</v>
      </c>
      <c r="G29" s="69"/>
      <c r="H29" s="69"/>
    </row>
    <row r="30" spans="1:8" x14ac:dyDescent="0.25">
      <c r="A30" s="118" t="s">
        <v>31</v>
      </c>
      <c r="B30" s="119">
        <f>D5+D7</f>
        <v>5000</v>
      </c>
      <c r="C30" s="119"/>
      <c r="D30" s="120"/>
      <c r="E30" s="118" t="s">
        <v>31</v>
      </c>
      <c r="F30" s="119">
        <f>B30</f>
        <v>5000</v>
      </c>
      <c r="G30" s="69"/>
      <c r="H30" s="69"/>
    </row>
    <row r="31" spans="1:8" x14ac:dyDescent="0.25">
      <c r="A31" s="83"/>
      <c r="B31" s="83"/>
      <c r="C31" s="83"/>
      <c r="D31" s="111"/>
      <c r="E31" s="83"/>
      <c r="F31" s="83"/>
      <c r="G31" s="69"/>
      <c r="H31" s="69"/>
    </row>
    <row r="32" spans="1:8" x14ac:dyDescent="0.25">
      <c r="A32" s="119" t="s">
        <v>39</v>
      </c>
      <c r="B32" s="122">
        <f>SUM(B28:B31)</f>
        <v>27440</v>
      </c>
      <c r="C32" s="83"/>
      <c r="D32" s="111"/>
      <c r="E32" s="119" t="s">
        <v>138</v>
      </c>
      <c r="F32" s="83">
        <f>SUM(F28:F31)</f>
        <v>27440</v>
      </c>
      <c r="G32" s="69"/>
      <c r="H32" s="69"/>
    </row>
    <row r="33" spans="1:8" x14ac:dyDescent="0.25">
      <c r="A33" s="83" t="s">
        <v>98</v>
      </c>
      <c r="B33" s="122">
        <f>B26-B32</f>
        <v>10188</v>
      </c>
      <c r="C33" s="83"/>
      <c r="D33" s="83"/>
      <c r="E33" s="108" t="s">
        <v>98</v>
      </c>
      <c r="F33" s="122">
        <f>F26-F32</f>
        <v>3688</v>
      </c>
      <c r="G33" s="69"/>
      <c r="H33" s="69"/>
    </row>
    <row r="34" spans="1:8" x14ac:dyDescent="0.25">
      <c r="A34" s="121"/>
      <c r="B34" s="83"/>
      <c r="C34" s="83"/>
      <c r="D34" s="83"/>
      <c r="E34" s="83"/>
      <c r="F34" s="108"/>
      <c r="G34" s="69"/>
      <c r="H34" s="69"/>
    </row>
  </sheetData>
  <pageMargins left="0.7" right="0.7" top="0.75" bottom="0.75" header="0.3" footer="0.3"/>
  <pageSetup orientation="portrait" horizontalDpi="0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workbookViewId="0">
      <selection activeCell="L27" sqref="L27"/>
    </sheetView>
  </sheetViews>
  <sheetFormatPr defaultRowHeight="15" x14ac:dyDescent="0.25"/>
  <cols>
    <col min="1" max="1" width="16.140625" customWidth="1"/>
  </cols>
  <sheetData>
    <row r="1" spans="1:8" ht="26.25" x14ac:dyDescent="0.4">
      <c r="A1" s="69"/>
      <c r="B1" s="106" t="s">
        <v>131</v>
      </c>
      <c r="C1" s="107"/>
      <c r="D1" s="69"/>
      <c r="E1" s="69"/>
      <c r="F1" s="69"/>
      <c r="G1" s="69"/>
      <c r="H1" s="69"/>
    </row>
    <row r="2" spans="1:8" ht="18.75" x14ac:dyDescent="0.3">
      <c r="A2" s="69"/>
      <c r="B2" s="4" t="s">
        <v>146</v>
      </c>
      <c r="C2" s="4"/>
      <c r="D2" s="4"/>
      <c r="E2" s="4"/>
      <c r="F2" s="4"/>
      <c r="G2" s="69"/>
      <c r="H2" s="69"/>
    </row>
    <row r="3" spans="1:8" x14ac:dyDescent="0.25">
      <c r="A3" s="6" t="s">
        <v>3</v>
      </c>
      <c r="B3" s="128" t="s">
        <v>4</v>
      </c>
      <c r="C3" s="6" t="s">
        <v>5</v>
      </c>
      <c r="D3" s="6" t="s">
        <v>6</v>
      </c>
      <c r="E3" s="7" t="s">
        <v>8</v>
      </c>
      <c r="F3" s="8" t="s">
        <v>9</v>
      </c>
      <c r="G3" s="83" t="s">
        <v>144</v>
      </c>
      <c r="H3" s="69"/>
    </row>
    <row r="4" spans="1:8" x14ac:dyDescent="0.25">
      <c r="A4" t="s">
        <v>136</v>
      </c>
      <c r="B4" s="127">
        <v>1</v>
      </c>
      <c r="C4" s="83"/>
      <c r="D4" s="83"/>
      <c r="E4" s="83"/>
      <c r="F4" s="83"/>
      <c r="G4" s="83"/>
      <c r="H4" s="69"/>
    </row>
    <row r="5" spans="1:8" x14ac:dyDescent="0.25">
      <c r="A5" s="10" t="s">
        <v>36</v>
      </c>
      <c r="B5" s="129">
        <v>2</v>
      </c>
      <c r="C5" s="10">
        <v>16500</v>
      </c>
      <c r="D5" s="12">
        <v>2500</v>
      </c>
      <c r="E5" s="12">
        <f t="shared" ref="E5:E16" si="0">C5+D5</f>
        <v>19000</v>
      </c>
      <c r="F5" s="93">
        <v>2500</v>
      </c>
      <c r="G5" s="83">
        <f t="shared" ref="G5:G16" si="1">E5-F5</f>
        <v>16500</v>
      </c>
      <c r="H5" s="69" t="s">
        <v>31</v>
      </c>
    </row>
    <row r="6" spans="1:8" x14ac:dyDescent="0.25">
      <c r="A6" s="10" t="s">
        <v>31</v>
      </c>
      <c r="B6" s="129">
        <v>3</v>
      </c>
      <c r="C6" s="10"/>
      <c r="D6" s="12"/>
      <c r="E6" s="12">
        <f t="shared" si="0"/>
        <v>0</v>
      </c>
      <c r="F6" s="91"/>
      <c r="G6" s="83">
        <f t="shared" si="1"/>
        <v>0</v>
      </c>
      <c r="H6" s="69"/>
    </row>
    <row r="7" spans="1:8" x14ac:dyDescent="0.25">
      <c r="A7" s="10" t="s">
        <v>130</v>
      </c>
      <c r="B7" s="11">
        <v>4</v>
      </c>
      <c r="C7" s="10">
        <v>2500</v>
      </c>
      <c r="D7" s="12">
        <v>2500</v>
      </c>
      <c r="E7" s="12">
        <f t="shared" si="0"/>
        <v>5000</v>
      </c>
      <c r="F7" s="91">
        <v>5000</v>
      </c>
      <c r="G7" s="83">
        <f t="shared" si="1"/>
        <v>0</v>
      </c>
      <c r="H7" s="69"/>
    </row>
    <row r="8" spans="1:8" x14ac:dyDescent="0.25">
      <c r="A8" s="10" t="s">
        <v>145</v>
      </c>
      <c r="B8" s="11">
        <v>5</v>
      </c>
      <c r="C8" s="10"/>
      <c r="D8" s="12">
        <v>2500</v>
      </c>
      <c r="E8" s="12">
        <f>C8+D8</f>
        <v>2500</v>
      </c>
      <c r="F8" s="91"/>
      <c r="G8" s="83">
        <f>E8-F8</f>
        <v>2500</v>
      </c>
      <c r="H8" s="69"/>
    </row>
    <row r="9" spans="1:8" x14ac:dyDescent="0.25">
      <c r="A9" s="10" t="s">
        <v>132</v>
      </c>
      <c r="B9" s="11">
        <v>6</v>
      </c>
      <c r="C9" s="10"/>
      <c r="D9" s="12">
        <v>2500</v>
      </c>
      <c r="E9" s="12">
        <f t="shared" si="0"/>
        <v>2500</v>
      </c>
      <c r="F9" s="91">
        <v>2500</v>
      </c>
      <c r="G9" s="83">
        <f t="shared" si="1"/>
        <v>0</v>
      </c>
      <c r="H9" s="69"/>
    </row>
    <row r="10" spans="1:8" x14ac:dyDescent="0.25">
      <c r="A10" s="49" t="s">
        <v>137</v>
      </c>
      <c r="B10" s="11">
        <v>7</v>
      </c>
      <c r="C10" s="10"/>
      <c r="D10" s="12">
        <v>3000</v>
      </c>
      <c r="E10" s="12">
        <f t="shared" si="0"/>
        <v>3000</v>
      </c>
      <c r="F10" s="91">
        <v>3000</v>
      </c>
      <c r="G10" s="83">
        <f t="shared" si="1"/>
        <v>0</v>
      </c>
      <c r="H10" s="69"/>
    </row>
    <row r="11" spans="1:8" x14ac:dyDescent="0.25">
      <c r="A11" s="49" t="s">
        <v>120</v>
      </c>
      <c r="B11" s="105">
        <v>8</v>
      </c>
      <c r="C11" s="83"/>
      <c r="D11" s="13">
        <v>2500</v>
      </c>
      <c r="E11" s="12">
        <f t="shared" si="0"/>
        <v>2500</v>
      </c>
      <c r="F11" s="91">
        <v>2500</v>
      </c>
      <c r="G11" s="83">
        <f t="shared" si="1"/>
        <v>0</v>
      </c>
      <c r="H11" s="69"/>
    </row>
    <row r="12" spans="1:8" x14ac:dyDescent="0.25">
      <c r="A12" s="10" t="s">
        <v>119</v>
      </c>
      <c r="B12" s="105">
        <v>9</v>
      </c>
      <c r="C12" s="104"/>
      <c r="D12" s="13">
        <v>5500</v>
      </c>
      <c r="E12" s="12">
        <f t="shared" si="0"/>
        <v>5500</v>
      </c>
      <c r="F12" s="94">
        <v>5500</v>
      </c>
      <c r="G12" s="83">
        <f t="shared" si="1"/>
        <v>0</v>
      </c>
      <c r="H12" s="69"/>
    </row>
    <row r="13" spans="1:8" x14ac:dyDescent="0.25">
      <c r="A13" s="10" t="s">
        <v>31</v>
      </c>
      <c r="B13" s="11">
        <v>10</v>
      </c>
      <c r="C13" s="10"/>
      <c r="D13" s="80"/>
      <c r="E13" s="12">
        <f t="shared" si="0"/>
        <v>0</v>
      </c>
      <c r="F13" s="91"/>
      <c r="G13" s="83">
        <f t="shared" si="1"/>
        <v>0</v>
      </c>
      <c r="H13" s="69"/>
    </row>
    <row r="14" spans="1:8" x14ac:dyDescent="0.25">
      <c r="A14" s="10" t="s">
        <v>143</v>
      </c>
      <c r="B14" s="11">
        <v>11</v>
      </c>
      <c r="C14" s="10"/>
      <c r="D14" s="80">
        <v>2500</v>
      </c>
      <c r="E14" s="12">
        <f t="shared" si="0"/>
        <v>2500</v>
      </c>
      <c r="F14" s="91">
        <v>2500</v>
      </c>
      <c r="G14" s="83">
        <f t="shared" si="1"/>
        <v>0</v>
      </c>
      <c r="H14" s="69"/>
    </row>
    <row r="15" spans="1:8" x14ac:dyDescent="0.25">
      <c r="A15" s="104" t="s">
        <v>29</v>
      </c>
      <c r="B15" s="103">
        <v>12</v>
      </c>
      <c r="C15" s="10">
        <v>4000</v>
      </c>
      <c r="D15" s="80">
        <v>4500</v>
      </c>
      <c r="E15" s="12">
        <f t="shared" si="0"/>
        <v>8500</v>
      </c>
      <c r="F15" s="91"/>
      <c r="G15" s="83">
        <f t="shared" si="1"/>
        <v>8500</v>
      </c>
      <c r="H15" s="69"/>
    </row>
    <row r="16" spans="1:8" x14ac:dyDescent="0.25">
      <c r="A16" s="83" t="s">
        <v>30</v>
      </c>
      <c r="B16" s="103">
        <v>13</v>
      </c>
      <c r="C16" s="10">
        <v>2500</v>
      </c>
      <c r="D16" s="80">
        <v>2500</v>
      </c>
      <c r="E16" s="12">
        <f t="shared" si="0"/>
        <v>5000</v>
      </c>
      <c r="F16" s="91">
        <v>2500</v>
      </c>
      <c r="G16" s="83">
        <f t="shared" si="1"/>
        <v>2500</v>
      </c>
      <c r="H16" s="69"/>
    </row>
    <row r="17" spans="1:12" x14ac:dyDescent="0.25">
      <c r="A17" s="83"/>
      <c r="B17" s="103"/>
      <c r="C17" s="10"/>
      <c r="D17" s="80"/>
      <c r="E17" s="12"/>
      <c r="F17" s="91"/>
      <c r="G17" s="83"/>
      <c r="H17" s="69"/>
    </row>
    <row r="18" spans="1:12" x14ac:dyDescent="0.25">
      <c r="A18" s="83"/>
      <c r="B18" s="83"/>
      <c r="C18" s="83"/>
      <c r="D18" s="83"/>
      <c r="E18" s="12"/>
      <c r="F18" s="83"/>
      <c r="G18" s="83"/>
      <c r="H18" s="69"/>
    </row>
    <row r="19" spans="1:12" x14ac:dyDescent="0.25">
      <c r="A19" s="83"/>
      <c r="B19" s="103"/>
      <c r="C19" s="10"/>
      <c r="D19" s="80"/>
      <c r="E19" s="12"/>
      <c r="F19" s="92"/>
      <c r="G19" s="83"/>
      <c r="H19" s="69"/>
    </row>
    <row r="20" spans="1:12" x14ac:dyDescent="0.25">
      <c r="A20" s="83"/>
      <c r="B20" s="83"/>
      <c r="C20" s="83"/>
      <c r="D20" s="83"/>
      <c r="E20" s="83"/>
      <c r="F20" s="83"/>
      <c r="G20" s="83"/>
      <c r="H20" s="69"/>
    </row>
    <row r="21" spans="1:12" x14ac:dyDescent="0.25">
      <c r="A21" s="14" t="s">
        <v>39</v>
      </c>
      <c r="B21" s="14"/>
      <c r="C21" s="10"/>
      <c r="D21" s="82">
        <f>SUM(D5:D20)</f>
        <v>30500</v>
      </c>
      <c r="E21" s="14">
        <f>SUM(E5:E20)</f>
        <v>56000</v>
      </c>
      <c r="F21" s="95">
        <f>SUM(F5:F20)</f>
        <v>26000</v>
      </c>
      <c r="G21" s="83">
        <f>E21-F21</f>
        <v>30000</v>
      </c>
      <c r="H21" s="69"/>
    </row>
    <row r="22" spans="1:12" x14ac:dyDescent="0.25">
      <c r="A22" s="15"/>
      <c r="B22" s="15"/>
      <c r="C22" s="15"/>
      <c r="D22" s="15"/>
      <c r="E22" s="15"/>
      <c r="F22" s="16"/>
      <c r="G22" s="69"/>
      <c r="H22" s="69"/>
    </row>
    <row r="23" spans="1:12" x14ac:dyDescent="0.25">
      <c r="A23" s="17" t="s">
        <v>12</v>
      </c>
      <c r="B23" s="18"/>
      <c r="C23" s="19"/>
      <c r="D23" s="21"/>
      <c r="E23" s="70"/>
      <c r="F23" s="69"/>
      <c r="G23" s="69"/>
      <c r="H23" s="69"/>
    </row>
    <row r="24" spans="1:12" x14ac:dyDescent="0.25">
      <c r="A24" s="108" t="s">
        <v>139</v>
      </c>
      <c r="B24" s="83">
        <f>D21</f>
        <v>30500</v>
      </c>
      <c r="C24" s="109"/>
      <c r="D24" s="110"/>
      <c r="E24" s="108" t="s">
        <v>135</v>
      </c>
      <c r="F24" s="83">
        <f>F21</f>
        <v>26000</v>
      </c>
      <c r="G24" s="69"/>
      <c r="H24" s="69"/>
    </row>
    <row r="25" spans="1:12" x14ac:dyDescent="0.25">
      <c r="A25" s="108" t="s">
        <v>97</v>
      </c>
      <c r="B25" s="122">
        <f>APR!B33</f>
        <v>10188</v>
      </c>
      <c r="C25" s="109"/>
      <c r="D25" s="110"/>
      <c r="E25" s="108" t="s">
        <v>97</v>
      </c>
      <c r="F25" s="122">
        <f>APR!F33</f>
        <v>3688</v>
      </c>
      <c r="G25" s="69"/>
      <c r="H25" s="69"/>
    </row>
    <row r="26" spans="1:12" x14ac:dyDescent="0.25">
      <c r="A26" s="112" t="s">
        <v>39</v>
      </c>
      <c r="B26" s="122">
        <f>B25+B24</f>
        <v>40688</v>
      </c>
      <c r="C26" s="113">
        <v>0.08</v>
      </c>
      <c r="D26" s="110"/>
      <c r="E26" s="112" t="s">
        <v>134</v>
      </c>
      <c r="F26" s="122">
        <f>F25+F24</f>
        <v>29688</v>
      </c>
      <c r="G26" s="69"/>
      <c r="H26" s="69"/>
      <c r="J26">
        <v>28000</v>
      </c>
      <c r="K26">
        <f>C26*J26</f>
        <v>2240</v>
      </c>
      <c r="L26">
        <f>J26-K26</f>
        <v>25760</v>
      </c>
    </row>
    <row r="27" spans="1:12" x14ac:dyDescent="0.25">
      <c r="A27" s="108" t="s">
        <v>117</v>
      </c>
      <c r="B27" s="122"/>
      <c r="C27" s="109"/>
      <c r="D27" s="115"/>
      <c r="E27" s="108" t="s">
        <v>117</v>
      </c>
      <c r="F27" s="114">
        <v>0.08</v>
      </c>
      <c r="G27" s="69"/>
      <c r="H27" s="69"/>
    </row>
    <row r="28" spans="1:12" x14ac:dyDescent="0.25">
      <c r="A28" s="116" t="s">
        <v>118</v>
      </c>
      <c r="B28" s="122">
        <f>B24*C26</f>
        <v>2440</v>
      </c>
      <c r="C28" s="109"/>
      <c r="D28" s="117"/>
      <c r="E28" s="116" t="s">
        <v>125</v>
      </c>
      <c r="F28" s="83">
        <f>F27*B24</f>
        <v>2440</v>
      </c>
      <c r="G28" s="69"/>
      <c r="H28" s="69"/>
    </row>
    <row r="29" spans="1:12" x14ac:dyDescent="0.25">
      <c r="A29" s="118" t="s">
        <v>140</v>
      </c>
      <c r="B29" s="119">
        <v>2500</v>
      </c>
      <c r="C29" s="119"/>
      <c r="D29" s="120"/>
      <c r="E29" s="118" t="s">
        <v>140</v>
      </c>
      <c r="F29" s="119">
        <v>2500</v>
      </c>
      <c r="G29" s="69"/>
      <c r="H29" s="69"/>
    </row>
    <row r="30" spans="1:12" x14ac:dyDescent="0.25">
      <c r="A30" s="118">
        <v>43230</v>
      </c>
      <c r="B30" s="119">
        <v>25000</v>
      </c>
      <c r="C30" s="119"/>
      <c r="D30" s="120"/>
      <c r="E30" s="118">
        <v>43230</v>
      </c>
      <c r="F30" s="119">
        <v>25000</v>
      </c>
      <c r="G30" s="69"/>
      <c r="H30" s="69"/>
    </row>
    <row r="31" spans="1:12" x14ac:dyDescent="0.25">
      <c r="A31" s="83"/>
      <c r="B31" s="83"/>
      <c r="C31" s="83"/>
      <c r="D31" s="111"/>
      <c r="E31" s="83"/>
      <c r="F31" s="83"/>
      <c r="G31" s="69"/>
      <c r="H31" s="69"/>
    </row>
    <row r="32" spans="1:12" x14ac:dyDescent="0.25">
      <c r="A32" s="119" t="s">
        <v>39</v>
      </c>
      <c r="B32" s="122">
        <f>SUM(B28:B31)</f>
        <v>29940</v>
      </c>
      <c r="C32" s="83"/>
      <c r="D32" s="111"/>
      <c r="E32" s="119" t="s">
        <v>138</v>
      </c>
      <c r="F32" s="83">
        <f>SUM(F28:F31)</f>
        <v>29940</v>
      </c>
      <c r="G32" s="69"/>
      <c r="H32" s="69"/>
    </row>
    <row r="33" spans="1:8" x14ac:dyDescent="0.25">
      <c r="A33" s="83" t="s">
        <v>98</v>
      </c>
      <c r="B33" s="122">
        <f>B26-B32</f>
        <v>10748</v>
      </c>
      <c r="C33" s="83"/>
      <c r="D33" s="83"/>
      <c r="E33" s="108" t="s">
        <v>98</v>
      </c>
      <c r="F33" s="122">
        <f>F26-F32</f>
        <v>-252</v>
      </c>
      <c r="G33" s="69"/>
      <c r="H33" s="69"/>
    </row>
    <row r="34" spans="1:8" x14ac:dyDescent="0.25">
      <c r="A34" s="121"/>
      <c r="B34" s="83"/>
      <c r="C34" s="83"/>
      <c r="D34" s="83"/>
      <c r="E34" s="83"/>
      <c r="F34" s="108"/>
      <c r="G34" s="69"/>
      <c r="H34" s="69"/>
    </row>
    <row r="35" spans="1:8" x14ac:dyDescent="0.25">
      <c r="A35" s="69"/>
      <c r="B35" s="69"/>
      <c r="C35" s="69"/>
      <c r="D35" s="69"/>
      <c r="E35" s="69"/>
      <c r="F35" s="69"/>
      <c r="G35" s="69"/>
      <c r="H35" s="69"/>
    </row>
  </sheetData>
  <pageMargins left="0.7" right="0.7" top="0.75" bottom="0.75" header="0.3" footer="0.3"/>
  <pageSetup orientation="portrait" horizontalDpi="0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topLeftCell="A7" workbookViewId="0">
      <selection activeCell="D21" sqref="D21"/>
    </sheetView>
  </sheetViews>
  <sheetFormatPr defaultRowHeight="15" x14ac:dyDescent="0.25"/>
  <cols>
    <col min="1" max="1" width="16.7109375" customWidth="1"/>
  </cols>
  <sheetData>
    <row r="1" spans="1:8" ht="26.25" x14ac:dyDescent="0.4">
      <c r="A1" s="69"/>
      <c r="B1" s="106" t="s">
        <v>131</v>
      </c>
      <c r="C1" s="107"/>
      <c r="D1" s="69"/>
      <c r="E1" s="69"/>
      <c r="F1" s="69"/>
      <c r="G1" s="69"/>
      <c r="H1" s="69"/>
    </row>
    <row r="2" spans="1:8" ht="18.75" x14ac:dyDescent="0.3">
      <c r="A2" s="69"/>
      <c r="B2" s="4" t="s">
        <v>147</v>
      </c>
      <c r="C2" s="4"/>
      <c r="D2" s="4"/>
      <c r="E2" s="4"/>
      <c r="F2" s="4"/>
      <c r="G2" s="69"/>
      <c r="H2" s="69"/>
    </row>
    <row r="3" spans="1:8" x14ac:dyDescent="0.25">
      <c r="A3" s="6" t="s">
        <v>3</v>
      </c>
      <c r="B3" s="128" t="s">
        <v>4</v>
      </c>
      <c r="C3" s="6" t="s">
        <v>5</v>
      </c>
      <c r="D3" s="6" t="s">
        <v>6</v>
      </c>
      <c r="E3" s="7" t="s">
        <v>8</v>
      </c>
      <c r="F3" s="8" t="s">
        <v>9</v>
      </c>
      <c r="G3" s="83" t="s">
        <v>144</v>
      </c>
      <c r="H3" s="69"/>
    </row>
    <row r="4" spans="1:8" x14ac:dyDescent="0.25">
      <c r="A4" s="69" t="s">
        <v>136</v>
      </c>
      <c r="B4" s="127">
        <v>1</v>
      </c>
      <c r="C4" s="83"/>
      <c r="D4" s="83"/>
      <c r="E4" s="83"/>
      <c r="F4" s="83"/>
      <c r="G4" s="83"/>
      <c r="H4" s="69"/>
    </row>
    <row r="5" spans="1:8" x14ac:dyDescent="0.25">
      <c r="A5" s="10" t="s">
        <v>36</v>
      </c>
      <c r="B5" s="129">
        <v>2</v>
      </c>
      <c r="C5" s="10">
        <v>16500</v>
      </c>
      <c r="D5" s="12">
        <v>2500</v>
      </c>
      <c r="E5" s="12">
        <f t="shared" ref="E5:E16" si="0">C5+D5</f>
        <v>19000</v>
      </c>
      <c r="F5" s="93">
        <v>2500</v>
      </c>
      <c r="G5" s="83">
        <f t="shared" ref="G5:G16" si="1">E5-F5</f>
        <v>16500</v>
      </c>
      <c r="H5" s="69" t="s">
        <v>31</v>
      </c>
    </row>
    <row r="6" spans="1:8" x14ac:dyDescent="0.25">
      <c r="A6" s="10" t="s">
        <v>31</v>
      </c>
      <c r="B6" s="129">
        <v>3</v>
      </c>
      <c r="C6" s="10"/>
      <c r="D6" s="12"/>
      <c r="E6" s="12">
        <f t="shared" si="0"/>
        <v>0</v>
      </c>
      <c r="F6" s="91"/>
      <c r="G6" s="83">
        <f t="shared" si="1"/>
        <v>0</v>
      </c>
      <c r="H6" s="69"/>
    </row>
    <row r="7" spans="1:8" x14ac:dyDescent="0.25">
      <c r="A7" s="10" t="s">
        <v>130</v>
      </c>
      <c r="B7" s="11">
        <v>4</v>
      </c>
      <c r="C7" s="10"/>
      <c r="D7" s="12">
        <v>2500</v>
      </c>
      <c r="E7" s="12">
        <f t="shared" si="0"/>
        <v>2500</v>
      </c>
      <c r="F7" s="91"/>
      <c r="G7" s="83">
        <f t="shared" si="1"/>
        <v>2500</v>
      </c>
      <c r="H7" s="69"/>
    </row>
    <row r="8" spans="1:8" x14ac:dyDescent="0.25">
      <c r="A8" s="10" t="s">
        <v>145</v>
      </c>
      <c r="B8" s="11">
        <v>5</v>
      </c>
      <c r="C8" s="10">
        <v>2500</v>
      </c>
      <c r="D8" s="12">
        <v>2500</v>
      </c>
      <c r="E8" s="12">
        <f>C8+D8</f>
        <v>5000</v>
      </c>
      <c r="F8" s="91"/>
      <c r="G8" s="83">
        <f>E8-F8</f>
        <v>5000</v>
      </c>
      <c r="H8" s="69"/>
    </row>
    <row r="9" spans="1:8" x14ac:dyDescent="0.25">
      <c r="A9" s="10" t="s">
        <v>132</v>
      </c>
      <c r="B9" s="11">
        <v>6</v>
      </c>
      <c r="C9" s="10"/>
      <c r="D9" s="12">
        <v>2500</v>
      </c>
      <c r="E9" s="12">
        <f t="shared" si="0"/>
        <v>2500</v>
      </c>
      <c r="F9" s="91">
        <v>2500</v>
      </c>
      <c r="G9" s="83">
        <f t="shared" si="1"/>
        <v>0</v>
      </c>
      <c r="H9" s="69"/>
    </row>
    <row r="10" spans="1:8" x14ac:dyDescent="0.25">
      <c r="A10" s="49" t="s">
        <v>137</v>
      </c>
      <c r="B10" s="11">
        <v>7</v>
      </c>
      <c r="C10" s="10"/>
      <c r="D10" s="12">
        <v>3000</v>
      </c>
      <c r="E10" s="12">
        <f t="shared" si="0"/>
        <v>3000</v>
      </c>
      <c r="F10" s="91">
        <v>3000</v>
      </c>
      <c r="G10" s="83">
        <f t="shared" si="1"/>
        <v>0</v>
      </c>
      <c r="H10" s="69"/>
    </row>
    <row r="11" spans="1:8" x14ac:dyDescent="0.25">
      <c r="A11" s="49" t="s">
        <v>120</v>
      </c>
      <c r="B11" s="105">
        <v>8</v>
      </c>
      <c r="C11" s="83"/>
      <c r="D11" s="13">
        <v>2500</v>
      </c>
      <c r="E11" s="12">
        <f t="shared" si="0"/>
        <v>2500</v>
      </c>
      <c r="F11" s="91">
        <v>2500</v>
      </c>
      <c r="G11" s="83">
        <f t="shared" si="1"/>
        <v>0</v>
      </c>
      <c r="H11" s="69"/>
    </row>
    <row r="12" spans="1:8" x14ac:dyDescent="0.25">
      <c r="A12" s="10" t="s">
        <v>119</v>
      </c>
      <c r="B12" s="105">
        <v>9</v>
      </c>
      <c r="C12" s="104"/>
      <c r="D12" s="13">
        <v>5500</v>
      </c>
      <c r="E12" s="12">
        <f t="shared" si="0"/>
        <v>5500</v>
      </c>
      <c r="F12" s="94">
        <v>5500</v>
      </c>
      <c r="G12" s="83">
        <f t="shared" si="1"/>
        <v>0</v>
      </c>
      <c r="H12" s="69"/>
    </row>
    <row r="13" spans="1:8" x14ac:dyDescent="0.25">
      <c r="A13" s="10" t="s">
        <v>31</v>
      </c>
      <c r="B13" s="11">
        <v>10</v>
      </c>
      <c r="C13" s="10"/>
      <c r="D13" s="80"/>
      <c r="E13" s="12">
        <f t="shared" si="0"/>
        <v>0</v>
      </c>
      <c r="F13" s="91"/>
      <c r="G13" s="83">
        <f t="shared" si="1"/>
        <v>0</v>
      </c>
      <c r="H13" s="69"/>
    </row>
    <row r="14" spans="1:8" x14ac:dyDescent="0.25">
      <c r="A14" s="10" t="s">
        <v>143</v>
      </c>
      <c r="B14" s="11">
        <v>11</v>
      </c>
      <c r="C14" s="10"/>
      <c r="D14" s="80">
        <v>2500</v>
      </c>
      <c r="E14" s="12">
        <f t="shared" si="0"/>
        <v>2500</v>
      </c>
      <c r="F14" s="91">
        <v>2500</v>
      </c>
      <c r="G14" s="83">
        <f t="shared" si="1"/>
        <v>0</v>
      </c>
      <c r="H14" s="69"/>
    </row>
    <row r="15" spans="1:8" x14ac:dyDescent="0.25">
      <c r="A15" s="104" t="s">
        <v>29</v>
      </c>
      <c r="B15" s="103">
        <v>12</v>
      </c>
      <c r="C15" s="10">
        <v>8500</v>
      </c>
      <c r="D15" s="80">
        <v>4500</v>
      </c>
      <c r="E15" s="12">
        <f t="shared" si="0"/>
        <v>13000</v>
      </c>
      <c r="F15" s="91">
        <v>4500</v>
      </c>
      <c r="G15" s="83">
        <f t="shared" si="1"/>
        <v>8500</v>
      </c>
      <c r="H15" s="69"/>
    </row>
    <row r="16" spans="1:8" x14ac:dyDescent="0.25">
      <c r="A16" s="83" t="s">
        <v>30</v>
      </c>
      <c r="B16" s="103">
        <v>13</v>
      </c>
      <c r="C16" s="10">
        <v>2500</v>
      </c>
      <c r="D16" s="80">
        <v>2500</v>
      </c>
      <c r="E16" s="12">
        <f t="shared" si="0"/>
        <v>5000</v>
      </c>
      <c r="F16" s="91">
        <v>2500</v>
      </c>
      <c r="G16" s="83">
        <f t="shared" si="1"/>
        <v>2500</v>
      </c>
      <c r="H16" s="69"/>
    </row>
    <row r="17" spans="1:11" x14ac:dyDescent="0.25">
      <c r="A17" s="83"/>
      <c r="B17" s="103"/>
      <c r="C17" s="10"/>
      <c r="D17" s="80"/>
      <c r="E17" s="12"/>
      <c r="F17" s="91"/>
      <c r="G17" s="83"/>
      <c r="H17" s="69"/>
    </row>
    <row r="18" spans="1:11" x14ac:dyDescent="0.25">
      <c r="A18" s="83"/>
      <c r="B18" s="83"/>
      <c r="C18" s="83"/>
      <c r="D18" s="83"/>
      <c r="E18" s="12"/>
      <c r="F18" s="83"/>
      <c r="G18" s="83"/>
      <c r="H18" s="69"/>
    </row>
    <row r="19" spans="1:11" x14ac:dyDescent="0.25">
      <c r="A19" s="83"/>
      <c r="B19" s="103"/>
      <c r="C19" s="10"/>
      <c r="D19" s="80"/>
      <c r="E19" s="12"/>
      <c r="F19" s="92"/>
      <c r="G19" s="83"/>
      <c r="H19" s="69"/>
    </row>
    <row r="20" spans="1:11" x14ac:dyDescent="0.25">
      <c r="A20" s="83"/>
      <c r="B20" s="83"/>
      <c r="C20" s="83"/>
      <c r="D20" s="83"/>
      <c r="E20" s="83"/>
      <c r="F20" s="83"/>
      <c r="G20" s="83"/>
      <c r="H20" s="69"/>
    </row>
    <row r="21" spans="1:11" x14ac:dyDescent="0.25">
      <c r="A21" s="14" t="s">
        <v>39</v>
      </c>
      <c r="B21" s="14"/>
      <c r="C21" s="10"/>
      <c r="D21" s="82">
        <f>SUM(D5:D20)</f>
        <v>30500</v>
      </c>
      <c r="E21" s="14">
        <f>SUM(E5:E20)</f>
        <v>60500</v>
      </c>
      <c r="F21" s="95">
        <f>SUM(F5:F20)</f>
        <v>25500</v>
      </c>
      <c r="G21" s="83">
        <f>E21-F21</f>
        <v>35000</v>
      </c>
      <c r="H21" s="69"/>
    </row>
    <row r="22" spans="1:11" x14ac:dyDescent="0.25">
      <c r="A22" s="15"/>
      <c r="B22" s="15"/>
      <c r="C22" s="15"/>
      <c r="D22" s="15"/>
      <c r="E22" s="15"/>
      <c r="F22" s="16"/>
      <c r="G22" s="69"/>
      <c r="H22" s="69"/>
    </row>
    <row r="23" spans="1:11" x14ac:dyDescent="0.25">
      <c r="A23" s="17" t="s">
        <v>12</v>
      </c>
      <c r="B23" s="18"/>
      <c r="C23" s="19"/>
      <c r="D23" s="21"/>
      <c r="E23" s="70"/>
      <c r="F23" s="69"/>
      <c r="G23" s="69"/>
      <c r="H23" s="69"/>
    </row>
    <row r="24" spans="1:11" x14ac:dyDescent="0.25">
      <c r="A24" s="108" t="s">
        <v>139</v>
      </c>
      <c r="B24" s="83">
        <f>D21</f>
        <v>30500</v>
      </c>
      <c r="C24" s="109"/>
      <c r="D24" s="110"/>
      <c r="E24" s="108" t="s">
        <v>135</v>
      </c>
      <c r="F24" s="83">
        <f>F21</f>
        <v>25500</v>
      </c>
      <c r="G24" s="69"/>
      <c r="H24" s="69"/>
    </row>
    <row r="25" spans="1:11" x14ac:dyDescent="0.25">
      <c r="A25" s="108" t="s">
        <v>97</v>
      </c>
      <c r="B25" s="122">
        <f>'MAY18'!B33</f>
        <v>10748</v>
      </c>
      <c r="C25" s="109"/>
      <c r="D25" s="110"/>
      <c r="E25" s="108" t="s">
        <v>97</v>
      </c>
      <c r="F25" s="122">
        <f>'MAY18'!F33</f>
        <v>-252</v>
      </c>
      <c r="G25" s="69"/>
      <c r="H25" s="69"/>
      <c r="I25">
        <v>16560</v>
      </c>
      <c r="J25">
        <v>14900</v>
      </c>
      <c r="K25">
        <f>I25-J25</f>
        <v>1660</v>
      </c>
    </row>
    <row r="26" spans="1:11" x14ac:dyDescent="0.25">
      <c r="A26" s="112" t="s">
        <v>39</v>
      </c>
      <c r="B26" s="122">
        <f>B25+B24</f>
        <v>41248</v>
      </c>
      <c r="C26" s="113">
        <v>0.08</v>
      </c>
      <c r="D26" s="110"/>
      <c r="E26" s="112" t="s">
        <v>134</v>
      </c>
      <c r="F26" s="122">
        <f>F25+F24</f>
        <v>25248</v>
      </c>
      <c r="G26" s="69"/>
      <c r="H26" s="69"/>
    </row>
    <row r="27" spans="1:11" x14ac:dyDescent="0.25">
      <c r="A27" s="108" t="s">
        <v>117</v>
      </c>
      <c r="B27" s="122"/>
      <c r="C27" s="109"/>
      <c r="D27" s="115"/>
      <c r="E27" s="108" t="s">
        <v>117</v>
      </c>
      <c r="F27" s="114">
        <v>0.08</v>
      </c>
      <c r="G27" s="69"/>
      <c r="H27" s="69"/>
    </row>
    <row r="28" spans="1:11" x14ac:dyDescent="0.25">
      <c r="A28" s="116" t="s">
        <v>118</v>
      </c>
      <c r="B28" s="122">
        <f>B24*C26</f>
        <v>2440</v>
      </c>
      <c r="C28" s="109"/>
      <c r="D28" s="117"/>
      <c r="E28" s="116" t="s">
        <v>125</v>
      </c>
      <c r="F28" s="83">
        <f>F27*B24</f>
        <v>2440</v>
      </c>
      <c r="G28" s="69"/>
      <c r="H28" s="69"/>
    </row>
    <row r="29" spans="1:11" x14ac:dyDescent="0.25">
      <c r="A29" s="118" t="s">
        <v>140</v>
      </c>
      <c r="B29" s="119">
        <v>2500</v>
      </c>
      <c r="C29" s="119"/>
      <c r="D29" s="120"/>
      <c r="E29" s="118" t="s">
        <v>140</v>
      </c>
      <c r="F29" s="119">
        <v>2500</v>
      </c>
      <c r="G29" s="69"/>
      <c r="H29" s="69"/>
    </row>
    <row r="30" spans="1:11" x14ac:dyDescent="0.25">
      <c r="A30" s="118">
        <v>43269</v>
      </c>
      <c r="B30" s="119">
        <v>24900</v>
      </c>
      <c r="C30" s="119"/>
      <c r="D30" s="120"/>
      <c r="E30" s="118">
        <v>43269</v>
      </c>
      <c r="F30" s="119">
        <v>24900</v>
      </c>
      <c r="G30" s="69"/>
      <c r="H30" s="69"/>
    </row>
    <row r="31" spans="1:11" x14ac:dyDescent="0.25">
      <c r="A31" s="83"/>
      <c r="B31" s="83"/>
      <c r="C31" s="83"/>
      <c r="D31" s="111"/>
      <c r="E31" s="83"/>
      <c r="F31" s="83"/>
      <c r="G31" s="69"/>
      <c r="H31" s="69"/>
    </row>
    <row r="32" spans="1:11" x14ac:dyDescent="0.25">
      <c r="A32" s="119" t="s">
        <v>39</v>
      </c>
      <c r="B32" s="122">
        <f>SUM(B28:B31)</f>
        <v>29840</v>
      </c>
      <c r="C32" s="83"/>
      <c r="D32" s="111"/>
      <c r="E32" s="119" t="s">
        <v>138</v>
      </c>
      <c r="F32" s="83">
        <f>SUM(F28:F31)</f>
        <v>29840</v>
      </c>
      <c r="G32" s="69"/>
      <c r="H32" s="69"/>
    </row>
    <row r="33" spans="1:8" x14ac:dyDescent="0.25">
      <c r="A33" s="83" t="s">
        <v>98</v>
      </c>
      <c r="B33" s="122">
        <f>B26-B32</f>
        <v>11408</v>
      </c>
      <c r="C33" s="83"/>
      <c r="D33" s="83"/>
      <c r="E33" s="108" t="s">
        <v>98</v>
      </c>
      <c r="F33" s="122">
        <f>F26-F32</f>
        <v>-4592</v>
      </c>
      <c r="G33" s="69"/>
      <c r="H33" s="69"/>
    </row>
    <row r="34" spans="1:8" x14ac:dyDescent="0.25">
      <c r="A34" s="121"/>
      <c r="B34" s="83"/>
      <c r="C34" s="83"/>
      <c r="D34" s="83"/>
      <c r="E34" s="83"/>
      <c r="F34" s="108"/>
      <c r="G34" s="69"/>
      <c r="H34" s="69"/>
    </row>
    <row r="35" spans="1:8" x14ac:dyDescent="0.25">
      <c r="A35" s="69"/>
      <c r="B35" s="69"/>
      <c r="C35" s="69"/>
      <c r="D35" s="69"/>
      <c r="E35" s="69"/>
      <c r="F35" s="69"/>
      <c r="G35" s="69"/>
      <c r="H35" s="69"/>
    </row>
    <row r="36" spans="1:8" x14ac:dyDescent="0.25">
      <c r="A36" s="69"/>
      <c r="B36" s="69"/>
      <c r="C36" s="69"/>
      <c r="D36" s="69"/>
      <c r="E36" s="69"/>
      <c r="F36" s="69"/>
      <c r="G36" s="69"/>
      <c r="H36" s="69"/>
    </row>
    <row r="37" spans="1:8" x14ac:dyDescent="0.25">
      <c r="A37" s="69"/>
      <c r="B37" s="69"/>
      <c r="C37" s="69"/>
      <c r="D37" s="69"/>
      <c r="E37" s="69"/>
      <c r="F37" s="69"/>
      <c r="G37" s="69"/>
      <c r="H37" s="69"/>
    </row>
    <row r="38" spans="1:8" x14ac:dyDescent="0.25">
      <c r="A38" s="69"/>
      <c r="B38" s="69"/>
      <c r="C38" s="69"/>
      <c r="D38" s="69"/>
      <c r="E38" s="69"/>
      <c r="F38" s="69"/>
      <c r="G38" s="69"/>
      <c r="H38" s="69"/>
    </row>
  </sheetData>
  <pageMargins left="0.7" right="0.7" top="0.75" bottom="0.75" header="0.3" footer="0.3"/>
  <pageSetup orientation="portrait" horizontalDpi="0" verticalDpi="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workbookViewId="0">
      <selection activeCell="B36" sqref="B36"/>
    </sheetView>
  </sheetViews>
  <sheetFormatPr defaultRowHeight="15" x14ac:dyDescent="0.25"/>
  <cols>
    <col min="1" max="1" width="16.5703125" customWidth="1"/>
    <col min="5" max="5" width="15.28515625" customWidth="1"/>
    <col min="6" max="6" width="11.28515625" customWidth="1"/>
  </cols>
  <sheetData>
    <row r="1" spans="1:12" ht="26.25" x14ac:dyDescent="0.4">
      <c r="A1" s="69"/>
      <c r="B1" s="106" t="s">
        <v>131</v>
      </c>
      <c r="C1" s="107"/>
      <c r="D1" s="69"/>
      <c r="E1" s="69"/>
      <c r="F1" s="69"/>
      <c r="G1" s="69"/>
      <c r="H1" s="69"/>
    </row>
    <row r="2" spans="1:12" ht="18.75" x14ac:dyDescent="0.3">
      <c r="A2" s="69"/>
      <c r="B2" s="4" t="s">
        <v>148</v>
      </c>
      <c r="C2" s="4"/>
      <c r="D2" s="4"/>
      <c r="E2" s="4"/>
      <c r="F2" s="4"/>
      <c r="G2" s="69"/>
      <c r="H2" s="69"/>
    </row>
    <row r="3" spans="1:12" x14ac:dyDescent="0.25">
      <c r="A3" s="6" t="s">
        <v>3</v>
      </c>
      <c r="B3" s="128" t="s">
        <v>4</v>
      </c>
      <c r="C3" s="6" t="s">
        <v>5</v>
      </c>
      <c r="D3" s="6" t="s">
        <v>6</v>
      </c>
      <c r="E3" s="7" t="s">
        <v>8</v>
      </c>
      <c r="F3" s="8" t="s">
        <v>9</v>
      </c>
      <c r="G3" s="83" t="s">
        <v>144</v>
      </c>
      <c r="H3" s="69"/>
    </row>
    <row r="4" spans="1:12" x14ac:dyDescent="0.25">
      <c r="A4" s="69" t="s">
        <v>150</v>
      </c>
      <c r="B4" s="127">
        <v>1</v>
      </c>
      <c r="C4" s="83"/>
      <c r="D4" s="83">
        <v>2500</v>
      </c>
      <c r="E4" s="83">
        <f>C4+D4</f>
        <v>2500</v>
      </c>
      <c r="F4" s="83"/>
      <c r="G4" s="83">
        <f>E4-F4</f>
        <v>2500</v>
      </c>
      <c r="H4" s="69"/>
    </row>
    <row r="5" spans="1:12" x14ac:dyDescent="0.25">
      <c r="A5" s="10" t="s">
        <v>152</v>
      </c>
      <c r="B5" s="129">
        <v>2</v>
      </c>
      <c r="C5" s="10">
        <v>16500</v>
      </c>
      <c r="D5" s="12">
        <v>2500</v>
      </c>
      <c r="E5" s="83">
        <f t="shared" ref="E5:E16" si="0">C5+D5</f>
        <v>19000</v>
      </c>
      <c r="F5" s="93">
        <v>2500</v>
      </c>
      <c r="G5" s="83">
        <f t="shared" ref="G5:G16" si="1">E5-F5</f>
        <v>16500</v>
      </c>
      <c r="H5" s="69" t="s">
        <v>31</v>
      </c>
    </row>
    <row r="6" spans="1:12" x14ac:dyDescent="0.25">
      <c r="A6" s="10" t="s">
        <v>31</v>
      </c>
      <c r="B6" s="129">
        <v>3</v>
      </c>
      <c r="C6" s="10"/>
      <c r="D6" s="12"/>
      <c r="E6" s="83">
        <f t="shared" si="0"/>
        <v>0</v>
      </c>
      <c r="F6" s="91"/>
      <c r="G6" s="83">
        <f t="shared" si="1"/>
        <v>0</v>
      </c>
      <c r="H6" s="69"/>
    </row>
    <row r="7" spans="1:12" x14ac:dyDescent="0.25">
      <c r="A7" s="10" t="s">
        <v>130</v>
      </c>
      <c r="B7" s="11">
        <v>4</v>
      </c>
      <c r="C7" s="10">
        <v>2500</v>
      </c>
      <c r="D7" s="12">
        <v>2500</v>
      </c>
      <c r="E7" s="83">
        <f t="shared" si="0"/>
        <v>5000</v>
      </c>
      <c r="F7" s="91">
        <v>5000</v>
      </c>
      <c r="G7" s="83">
        <f t="shared" si="1"/>
        <v>0</v>
      </c>
      <c r="H7" s="69"/>
    </row>
    <row r="8" spans="1:12" x14ac:dyDescent="0.25">
      <c r="A8" s="10" t="s">
        <v>136</v>
      </c>
      <c r="B8" s="11">
        <v>5</v>
      </c>
      <c r="C8" s="10"/>
      <c r="D8" s="12"/>
      <c r="E8" s="83"/>
      <c r="F8" s="91"/>
      <c r="G8" s="83"/>
      <c r="H8" s="69"/>
    </row>
    <row r="9" spans="1:12" x14ac:dyDescent="0.25">
      <c r="A9" s="10" t="s">
        <v>132</v>
      </c>
      <c r="B9" s="11">
        <v>6</v>
      </c>
      <c r="C9" s="10"/>
      <c r="D9" s="12">
        <v>2500</v>
      </c>
      <c r="E9" s="83">
        <f t="shared" si="0"/>
        <v>2500</v>
      </c>
      <c r="F9" s="91">
        <v>2500</v>
      </c>
      <c r="G9" s="83">
        <f t="shared" si="1"/>
        <v>0</v>
      </c>
      <c r="H9" s="69"/>
    </row>
    <row r="10" spans="1:12" x14ac:dyDescent="0.25">
      <c r="A10" s="49" t="s">
        <v>137</v>
      </c>
      <c r="B10" s="11">
        <v>7</v>
      </c>
      <c r="C10" s="10"/>
      <c r="D10" s="12">
        <v>3000</v>
      </c>
      <c r="E10" s="83">
        <f t="shared" si="0"/>
        <v>3000</v>
      </c>
      <c r="F10" s="91">
        <v>3000</v>
      </c>
      <c r="G10" s="83">
        <f t="shared" si="1"/>
        <v>0</v>
      </c>
      <c r="H10" s="69"/>
    </row>
    <row r="11" spans="1:12" x14ac:dyDescent="0.25">
      <c r="A11" s="49" t="s">
        <v>120</v>
      </c>
      <c r="B11" s="105">
        <v>8</v>
      </c>
      <c r="C11" s="83"/>
      <c r="D11" s="13">
        <v>2500</v>
      </c>
      <c r="E11" s="83">
        <f t="shared" si="0"/>
        <v>2500</v>
      </c>
      <c r="F11" s="91">
        <v>2500</v>
      </c>
      <c r="G11" s="83">
        <f t="shared" si="1"/>
        <v>0</v>
      </c>
      <c r="H11" s="69"/>
    </row>
    <row r="12" spans="1:12" x14ac:dyDescent="0.25">
      <c r="A12" s="10" t="s">
        <v>119</v>
      </c>
      <c r="B12" s="105">
        <v>9</v>
      </c>
      <c r="C12" s="104"/>
      <c r="D12" s="13">
        <v>5500</v>
      </c>
      <c r="E12" s="83">
        <f t="shared" si="0"/>
        <v>5500</v>
      </c>
      <c r="F12" s="94">
        <v>5500</v>
      </c>
      <c r="G12" s="83">
        <f t="shared" si="1"/>
        <v>0</v>
      </c>
      <c r="H12" s="69"/>
    </row>
    <row r="13" spans="1:12" x14ac:dyDescent="0.25">
      <c r="A13" s="10" t="s">
        <v>31</v>
      </c>
      <c r="B13" s="11">
        <v>10</v>
      </c>
      <c r="C13" s="10"/>
      <c r="D13" s="80"/>
      <c r="E13" s="83">
        <f t="shared" si="0"/>
        <v>0</v>
      </c>
      <c r="F13" s="91"/>
      <c r="G13" s="83">
        <f t="shared" si="1"/>
        <v>0</v>
      </c>
      <c r="H13" s="69"/>
    </row>
    <row r="14" spans="1:12" x14ac:dyDescent="0.25">
      <c r="A14" s="10" t="s">
        <v>143</v>
      </c>
      <c r="B14" s="11">
        <v>11</v>
      </c>
      <c r="C14" s="10"/>
      <c r="D14" s="80">
        <v>2500</v>
      </c>
      <c r="E14" s="83">
        <f t="shared" si="0"/>
        <v>2500</v>
      </c>
      <c r="F14" s="91">
        <v>2500</v>
      </c>
      <c r="G14" s="83">
        <f t="shared" si="1"/>
        <v>0</v>
      </c>
      <c r="H14" s="69"/>
    </row>
    <row r="15" spans="1:12" x14ac:dyDescent="0.25">
      <c r="A15" s="104" t="s">
        <v>29</v>
      </c>
      <c r="B15" s="103">
        <v>12</v>
      </c>
      <c r="C15" s="10">
        <v>8500</v>
      </c>
      <c r="D15" s="80">
        <v>4500</v>
      </c>
      <c r="E15" s="83">
        <f t="shared" si="0"/>
        <v>13000</v>
      </c>
      <c r="F15" s="91">
        <v>8800</v>
      </c>
      <c r="G15" s="83">
        <f t="shared" si="1"/>
        <v>4200</v>
      </c>
      <c r="H15" s="69"/>
      <c r="J15">
        <v>28000</v>
      </c>
      <c r="K15">
        <f>C27*J15</f>
        <v>2240</v>
      </c>
      <c r="L15">
        <f>J15-K15</f>
        <v>25760</v>
      </c>
    </row>
    <row r="16" spans="1:12" x14ac:dyDescent="0.25">
      <c r="A16" s="49" t="s">
        <v>30</v>
      </c>
      <c r="B16" s="103">
        <v>13</v>
      </c>
      <c r="C16" s="10">
        <v>2500</v>
      </c>
      <c r="D16" s="80">
        <v>2500</v>
      </c>
      <c r="E16" s="83">
        <f t="shared" si="0"/>
        <v>5000</v>
      </c>
      <c r="F16" s="91">
        <v>5000</v>
      </c>
      <c r="G16" s="83">
        <f t="shared" si="1"/>
        <v>0</v>
      </c>
      <c r="H16" s="69"/>
      <c r="L16">
        <v>4500</v>
      </c>
    </row>
    <row r="17" spans="1:12" x14ac:dyDescent="0.25">
      <c r="A17" s="83" t="s">
        <v>82</v>
      </c>
      <c r="B17" s="103"/>
      <c r="C17" s="10"/>
      <c r="D17" s="80"/>
      <c r="E17" s="12"/>
      <c r="F17" s="91"/>
      <c r="G17" s="83"/>
      <c r="H17" s="69"/>
      <c r="L17">
        <f>SUM(L15:L16)</f>
        <v>30260</v>
      </c>
    </row>
    <row r="18" spans="1:12" x14ac:dyDescent="0.25">
      <c r="A18" s="83"/>
      <c r="B18" s="83"/>
      <c r="C18" s="83"/>
      <c r="D18" s="83"/>
      <c r="E18" s="12"/>
      <c r="F18" s="83"/>
      <c r="G18" s="83"/>
      <c r="H18" s="69"/>
    </row>
    <row r="19" spans="1:12" x14ac:dyDescent="0.25">
      <c r="A19" s="83"/>
      <c r="B19" s="103"/>
      <c r="C19" s="10"/>
      <c r="D19" s="80"/>
      <c r="E19" s="12"/>
      <c r="F19" s="92"/>
      <c r="G19" s="83"/>
      <c r="H19" s="69"/>
    </row>
    <row r="20" spans="1:12" x14ac:dyDescent="0.25">
      <c r="A20" s="83"/>
      <c r="B20" s="83"/>
      <c r="C20" s="83"/>
      <c r="D20" s="83"/>
      <c r="E20" s="83"/>
      <c r="F20" s="83"/>
      <c r="G20" s="83"/>
      <c r="H20" s="69"/>
    </row>
    <row r="21" spans="1:12" x14ac:dyDescent="0.25">
      <c r="A21" s="14" t="s">
        <v>39</v>
      </c>
      <c r="B21" s="14"/>
      <c r="C21" s="10"/>
      <c r="D21" s="82">
        <f>SUM(D4:D20)</f>
        <v>30500</v>
      </c>
      <c r="E21" s="14">
        <f>SUM(E5:E20)</f>
        <v>58000</v>
      </c>
      <c r="F21" s="95">
        <f>SUM(F5:F20)</f>
        <v>37300</v>
      </c>
      <c r="G21" s="83">
        <f>E21-F21</f>
        <v>20700</v>
      </c>
      <c r="H21" s="69"/>
    </row>
    <row r="22" spans="1:12" x14ac:dyDescent="0.25">
      <c r="A22" s="15"/>
      <c r="B22" s="15"/>
      <c r="C22" s="15"/>
      <c r="D22" s="15"/>
      <c r="E22" s="15"/>
      <c r="F22" s="16"/>
      <c r="G22" s="69"/>
      <c r="H22" s="69"/>
    </row>
    <row r="23" spans="1:12" x14ac:dyDescent="0.25">
      <c r="A23" s="17" t="s">
        <v>12</v>
      </c>
      <c r="B23" s="18"/>
      <c r="C23" s="19"/>
      <c r="D23" s="21"/>
      <c r="E23" s="70"/>
      <c r="F23" s="69"/>
      <c r="G23" s="69"/>
      <c r="H23" s="69"/>
    </row>
    <row r="24" spans="1:12" x14ac:dyDescent="0.25">
      <c r="A24" s="108" t="s">
        <v>139</v>
      </c>
      <c r="B24" s="83">
        <f>D21</f>
        <v>30500</v>
      </c>
      <c r="C24" s="109"/>
      <c r="D24" s="110"/>
      <c r="E24" s="108" t="s">
        <v>135</v>
      </c>
      <c r="F24" s="83">
        <f>F21</f>
        <v>37300</v>
      </c>
      <c r="G24" s="69"/>
      <c r="H24" s="69"/>
    </row>
    <row r="25" spans="1:12" x14ac:dyDescent="0.25">
      <c r="A25" s="108" t="s">
        <v>97</v>
      </c>
      <c r="B25" s="122">
        <f>'JUNE '!B33</f>
        <v>11408</v>
      </c>
      <c r="C25" s="109"/>
      <c r="D25" s="110"/>
      <c r="E25" s="108" t="s">
        <v>97</v>
      </c>
      <c r="F25" s="122">
        <f>'JUNE '!F33</f>
        <v>-4592</v>
      </c>
      <c r="G25" s="69"/>
      <c r="H25" s="69"/>
    </row>
    <row r="26" spans="1:12" s="69" customFormat="1" x14ac:dyDescent="0.25">
      <c r="A26" s="108" t="s">
        <v>149</v>
      </c>
      <c r="B26" s="122">
        <v>4500</v>
      </c>
      <c r="C26" s="109"/>
      <c r="D26" s="110"/>
      <c r="E26" s="108" t="s">
        <v>149</v>
      </c>
      <c r="F26" s="122">
        <v>4500</v>
      </c>
    </row>
    <row r="27" spans="1:12" x14ac:dyDescent="0.25">
      <c r="A27" s="112" t="s">
        <v>39</v>
      </c>
      <c r="B27" s="122">
        <f>SUM(B24:B26)</f>
        <v>46408</v>
      </c>
      <c r="C27" s="113">
        <v>0.08</v>
      </c>
      <c r="D27" s="110"/>
      <c r="E27" s="112" t="s">
        <v>134</v>
      </c>
      <c r="F27" s="122">
        <f>F25+F24</f>
        <v>32708</v>
      </c>
      <c r="G27" s="69"/>
      <c r="H27" s="69"/>
    </row>
    <row r="28" spans="1:12" x14ac:dyDescent="0.25">
      <c r="A28" s="108" t="s">
        <v>117</v>
      </c>
      <c r="B28" s="122"/>
      <c r="C28" s="109"/>
      <c r="D28" s="115"/>
      <c r="E28" s="108" t="s">
        <v>117</v>
      </c>
      <c r="F28" s="114">
        <v>0.08</v>
      </c>
      <c r="G28" s="69"/>
      <c r="H28" s="69"/>
    </row>
    <row r="29" spans="1:12" x14ac:dyDescent="0.25">
      <c r="A29" s="116" t="s">
        <v>118</v>
      </c>
      <c r="B29" s="122">
        <f>B24*C27</f>
        <v>2440</v>
      </c>
      <c r="C29" s="109"/>
      <c r="D29" s="117"/>
      <c r="E29" s="116" t="s">
        <v>125</v>
      </c>
      <c r="F29" s="83">
        <f>F28*B24</f>
        <v>2440</v>
      </c>
      <c r="G29" s="69"/>
      <c r="H29" s="69"/>
    </row>
    <row r="30" spans="1:12" x14ac:dyDescent="0.25">
      <c r="A30" s="118" t="s">
        <v>140</v>
      </c>
      <c r="B30" s="119">
        <v>2500</v>
      </c>
      <c r="C30" s="119"/>
      <c r="D30" s="120"/>
      <c r="E30" s="118" t="s">
        <v>140</v>
      </c>
      <c r="F30" s="119">
        <v>2500</v>
      </c>
      <c r="G30" s="69"/>
      <c r="H30" s="69"/>
    </row>
    <row r="31" spans="1:12" s="69" customFormat="1" x14ac:dyDescent="0.25">
      <c r="A31" s="118">
        <v>43294</v>
      </c>
      <c r="B31" s="119">
        <v>28420</v>
      </c>
      <c r="C31" s="119"/>
      <c r="D31" s="120"/>
      <c r="E31" s="118">
        <v>43294</v>
      </c>
      <c r="F31" s="119">
        <v>28420</v>
      </c>
    </row>
    <row r="32" spans="1:12" s="69" customFormat="1" x14ac:dyDescent="0.25">
      <c r="A32" s="118" t="s">
        <v>151</v>
      </c>
      <c r="B32" s="119">
        <v>5000</v>
      </c>
      <c r="C32" s="119"/>
      <c r="D32" s="120"/>
      <c r="E32" s="118" t="s">
        <v>151</v>
      </c>
      <c r="F32" s="119">
        <v>5000</v>
      </c>
    </row>
    <row r="33" spans="1:8" s="69" customFormat="1" x14ac:dyDescent="0.25">
      <c r="A33" s="118"/>
      <c r="B33" s="119"/>
      <c r="C33" s="119"/>
      <c r="D33" s="120"/>
      <c r="E33" s="118"/>
      <c r="F33" s="119"/>
    </row>
    <row r="34" spans="1:8" x14ac:dyDescent="0.25">
      <c r="A34" s="119" t="s">
        <v>39</v>
      </c>
      <c r="B34" s="122">
        <f>SUM(B29:B33)</f>
        <v>38360</v>
      </c>
      <c r="C34" s="83"/>
      <c r="D34" s="111"/>
      <c r="E34" s="119" t="s">
        <v>138</v>
      </c>
      <c r="F34" s="83">
        <f>SUM(F29:F33)</f>
        <v>38360</v>
      </c>
      <c r="G34" s="69"/>
      <c r="H34" s="69"/>
    </row>
    <row r="35" spans="1:8" x14ac:dyDescent="0.25">
      <c r="A35" s="83" t="s">
        <v>98</v>
      </c>
      <c r="B35" s="122">
        <f>B27-B34</f>
        <v>8048</v>
      </c>
      <c r="C35" s="83"/>
      <c r="D35" s="83"/>
      <c r="E35" s="108" t="s">
        <v>98</v>
      </c>
      <c r="F35" s="122">
        <f>F27-F34</f>
        <v>-5652</v>
      </c>
      <c r="G35" s="69"/>
      <c r="H35" s="69"/>
    </row>
    <row r="36" spans="1:8" x14ac:dyDescent="0.25">
      <c r="A36" s="121"/>
      <c r="B36" s="83"/>
      <c r="C36" s="83"/>
      <c r="D36" s="83"/>
      <c r="E36" s="83"/>
      <c r="F36" s="108"/>
      <c r="G36" s="69"/>
      <c r="H36" s="69"/>
    </row>
    <row r="37" spans="1:8" x14ac:dyDescent="0.25">
      <c r="A37" s="69"/>
      <c r="B37" s="69"/>
      <c r="C37" s="69"/>
      <c r="D37" s="69"/>
      <c r="E37" s="69"/>
      <c r="F37" s="69"/>
      <c r="G37" s="69"/>
      <c r="H37" s="69"/>
    </row>
  </sheetData>
  <pageMargins left="0.7" right="0.7" top="0.75" bottom="0.75" header="0.3" footer="0.3"/>
  <pageSetup orientation="portrait" horizontalDpi="0" verticalDpi="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"/>
  <sheetViews>
    <sheetView workbookViewId="0">
      <selection activeCell="I33" sqref="I33"/>
    </sheetView>
  </sheetViews>
  <sheetFormatPr defaultRowHeight="15" x14ac:dyDescent="0.25"/>
  <cols>
    <col min="1" max="1" width="18.7109375" customWidth="1"/>
  </cols>
  <sheetData>
    <row r="1" spans="1:8" ht="26.25" x14ac:dyDescent="0.4">
      <c r="A1" s="69"/>
      <c r="B1" s="106" t="s">
        <v>131</v>
      </c>
      <c r="C1" s="107"/>
      <c r="D1" s="69"/>
      <c r="E1" s="69"/>
      <c r="F1" s="69"/>
      <c r="G1" s="69"/>
      <c r="H1" s="69"/>
    </row>
    <row r="2" spans="1:8" ht="18.75" x14ac:dyDescent="0.3">
      <c r="A2" s="69"/>
      <c r="B2" s="4" t="s">
        <v>153</v>
      </c>
      <c r="C2" s="4"/>
      <c r="D2" s="4"/>
      <c r="E2" s="4"/>
      <c r="F2" s="4"/>
      <c r="G2" s="69"/>
      <c r="H2" s="69"/>
    </row>
    <row r="3" spans="1:8" x14ac:dyDescent="0.25">
      <c r="A3" s="6" t="s">
        <v>3</v>
      </c>
      <c r="B3" s="128" t="s">
        <v>4</v>
      </c>
      <c r="C3" s="6" t="s">
        <v>5</v>
      </c>
      <c r="D3" s="6" t="s">
        <v>6</v>
      </c>
      <c r="E3" s="7" t="s">
        <v>8</v>
      </c>
      <c r="F3" s="8" t="s">
        <v>9</v>
      </c>
      <c r="G3" s="83" t="s">
        <v>144</v>
      </c>
      <c r="H3" s="69"/>
    </row>
    <row r="4" spans="1:8" x14ac:dyDescent="0.25">
      <c r="A4" s="69" t="s">
        <v>150</v>
      </c>
      <c r="B4" s="127">
        <v>1</v>
      </c>
      <c r="C4" s="83">
        <v>2500</v>
      </c>
      <c r="D4" s="83">
        <v>2500</v>
      </c>
      <c r="E4" s="83">
        <f>C4+D4</f>
        <v>5000</v>
      </c>
      <c r="F4" s="83">
        <v>5000</v>
      </c>
      <c r="G4" s="83">
        <f>E4-F4</f>
        <v>0</v>
      </c>
      <c r="H4" s="69"/>
    </row>
    <row r="5" spans="1:8" x14ac:dyDescent="0.25">
      <c r="A5" s="10" t="s">
        <v>152</v>
      </c>
      <c r="B5" s="129">
        <v>2</v>
      </c>
      <c r="C5" s="10">
        <v>16500</v>
      </c>
      <c r="D5" s="12">
        <v>2500</v>
      </c>
      <c r="E5" s="83">
        <f t="shared" ref="E5:E16" si="0">C5+D5</f>
        <v>19000</v>
      </c>
      <c r="F5" s="93">
        <v>2500</v>
      </c>
      <c r="G5" s="83">
        <f t="shared" ref="G5:G16" si="1">E5-F5</f>
        <v>16500</v>
      </c>
      <c r="H5" s="69" t="s">
        <v>31</v>
      </c>
    </row>
    <row r="6" spans="1:8" x14ac:dyDescent="0.25">
      <c r="A6" s="10" t="s">
        <v>31</v>
      </c>
      <c r="B6" s="129">
        <v>3</v>
      </c>
      <c r="C6" s="10"/>
      <c r="D6" s="12"/>
      <c r="E6" s="83">
        <f t="shared" si="0"/>
        <v>0</v>
      </c>
      <c r="F6" s="91"/>
      <c r="G6" s="83">
        <f t="shared" si="1"/>
        <v>0</v>
      </c>
      <c r="H6" s="69"/>
    </row>
    <row r="7" spans="1:8" x14ac:dyDescent="0.25">
      <c r="A7" s="10" t="s">
        <v>130</v>
      </c>
      <c r="B7" s="11">
        <v>4</v>
      </c>
      <c r="C7" s="10"/>
      <c r="D7" s="12">
        <v>2500</v>
      </c>
      <c r="E7" s="83">
        <f t="shared" si="0"/>
        <v>2500</v>
      </c>
      <c r="F7" s="91">
        <v>2500</v>
      </c>
      <c r="G7" s="83">
        <f t="shared" si="1"/>
        <v>0</v>
      </c>
      <c r="H7" s="69"/>
    </row>
    <row r="8" spans="1:8" x14ac:dyDescent="0.25">
      <c r="A8" s="10" t="s">
        <v>136</v>
      </c>
      <c r="B8" s="11">
        <v>5</v>
      </c>
      <c r="C8" s="10"/>
      <c r="D8" s="12"/>
      <c r="E8" s="83"/>
      <c r="F8" s="91"/>
      <c r="G8" s="83"/>
      <c r="H8" s="69"/>
    </row>
    <row r="9" spans="1:8" x14ac:dyDescent="0.25">
      <c r="A9" s="10" t="s">
        <v>132</v>
      </c>
      <c r="B9" s="11">
        <v>6</v>
      </c>
      <c r="C9" s="10"/>
      <c r="D9" s="12">
        <v>2500</v>
      </c>
      <c r="E9" s="83">
        <f t="shared" si="0"/>
        <v>2500</v>
      </c>
      <c r="F9" s="91">
        <v>2500</v>
      </c>
      <c r="G9" s="83">
        <f t="shared" si="1"/>
        <v>0</v>
      </c>
      <c r="H9" s="69"/>
    </row>
    <row r="10" spans="1:8" x14ac:dyDescent="0.25">
      <c r="A10" s="49" t="s">
        <v>137</v>
      </c>
      <c r="B10" s="11">
        <v>7</v>
      </c>
      <c r="C10" s="10"/>
      <c r="D10" s="12">
        <v>3000</v>
      </c>
      <c r="E10" s="83">
        <f t="shared" si="0"/>
        <v>3000</v>
      </c>
      <c r="F10" s="91">
        <v>3000</v>
      </c>
      <c r="G10" s="83">
        <f t="shared" si="1"/>
        <v>0</v>
      </c>
      <c r="H10" s="69"/>
    </row>
    <row r="11" spans="1:8" x14ac:dyDescent="0.25">
      <c r="A11" s="49" t="s">
        <v>120</v>
      </c>
      <c r="B11" s="105">
        <v>8</v>
      </c>
      <c r="C11" s="83"/>
      <c r="D11" s="13">
        <v>2500</v>
      </c>
      <c r="E11" s="83">
        <f t="shared" si="0"/>
        <v>2500</v>
      </c>
      <c r="F11" s="91">
        <v>2500</v>
      </c>
      <c r="G11" s="83">
        <f t="shared" si="1"/>
        <v>0</v>
      </c>
      <c r="H11" s="69"/>
    </row>
    <row r="12" spans="1:8" x14ac:dyDescent="0.25">
      <c r="A12" s="10" t="s">
        <v>119</v>
      </c>
      <c r="B12" s="105">
        <v>9</v>
      </c>
      <c r="C12" s="104"/>
      <c r="D12" s="13">
        <v>5500</v>
      </c>
      <c r="E12" s="83">
        <f t="shared" si="0"/>
        <v>5500</v>
      </c>
      <c r="F12" s="124">
        <v>5500</v>
      </c>
      <c r="G12" s="83">
        <f t="shared" si="1"/>
        <v>0</v>
      </c>
      <c r="H12" s="69"/>
    </row>
    <row r="13" spans="1:8" x14ac:dyDescent="0.25">
      <c r="A13" s="10" t="s">
        <v>31</v>
      </c>
      <c r="B13" s="11">
        <v>10</v>
      </c>
      <c r="C13" s="10"/>
      <c r="D13" s="80"/>
      <c r="E13" s="83">
        <f t="shared" si="0"/>
        <v>0</v>
      </c>
      <c r="F13" s="91"/>
      <c r="G13" s="83">
        <f t="shared" si="1"/>
        <v>0</v>
      </c>
      <c r="H13" s="69"/>
    </row>
    <row r="14" spans="1:8" x14ac:dyDescent="0.25">
      <c r="A14" s="10" t="s">
        <v>143</v>
      </c>
      <c r="B14" s="11">
        <v>11</v>
      </c>
      <c r="C14" s="10"/>
      <c r="D14" s="80">
        <v>2500</v>
      </c>
      <c r="E14" s="83">
        <f t="shared" si="0"/>
        <v>2500</v>
      </c>
      <c r="F14" s="91">
        <v>2500</v>
      </c>
      <c r="G14" s="83">
        <f t="shared" si="1"/>
        <v>0</v>
      </c>
      <c r="H14" s="69"/>
    </row>
    <row r="15" spans="1:8" x14ac:dyDescent="0.25">
      <c r="A15" s="104" t="s">
        <v>29</v>
      </c>
      <c r="B15" s="103">
        <v>12</v>
      </c>
      <c r="C15" s="10">
        <v>4200</v>
      </c>
      <c r="D15" s="80">
        <v>4500</v>
      </c>
      <c r="E15" s="83">
        <f t="shared" si="0"/>
        <v>8700</v>
      </c>
      <c r="F15" s="91">
        <v>4500</v>
      </c>
      <c r="G15" s="83">
        <f t="shared" si="1"/>
        <v>4200</v>
      </c>
      <c r="H15" s="69"/>
    </row>
    <row r="16" spans="1:8" x14ac:dyDescent="0.25">
      <c r="A16" s="49" t="s">
        <v>30</v>
      </c>
      <c r="B16" s="103">
        <v>13</v>
      </c>
      <c r="C16" s="10"/>
      <c r="D16" s="80">
        <v>2500</v>
      </c>
      <c r="E16" s="83">
        <f t="shared" si="0"/>
        <v>2500</v>
      </c>
      <c r="F16" s="91">
        <v>2500</v>
      </c>
      <c r="G16" s="83">
        <f t="shared" si="1"/>
        <v>0</v>
      </c>
      <c r="H16" s="69"/>
    </row>
    <row r="17" spans="1:8" x14ac:dyDescent="0.25">
      <c r="A17" s="83" t="s">
        <v>82</v>
      </c>
      <c r="B17" s="103"/>
      <c r="C17" s="10"/>
      <c r="D17" s="80"/>
      <c r="E17" s="12"/>
      <c r="F17" s="91"/>
      <c r="G17" s="83"/>
      <c r="H17" s="69"/>
    </row>
    <row r="18" spans="1:8" x14ac:dyDescent="0.25">
      <c r="A18" s="83"/>
      <c r="B18" s="83"/>
      <c r="C18" s="83"/>
      <c r="D18" s="83"/>
      <c r="E18" s="12"/>
      <c r="F18" s="83"/>
      <c r="G18" s="83"/>
      <c r="H18" s="69"/>
    </row>
    <row r="19" spans="1:8" x14ac:dyDescent="0.25">
      <c r="A19" s="83"/>
      <c r="B19" s="103"/>
      <c r="C19" s="10"/>
      <c r="D19" s="80"/>
      <c r="E19" s="12"/>
      <c r="F19" s="92"/>
      <c r="G19" s="83"/>
      <c r="H19" s="69"/>
    </row>
    <row r="20" spans="1:8" x14ac:dyDescent="0.25">
      <c r="A20" s="83"/>
      <c r="B20" s="83"/>
      <c r="C20" s="83"/>
      <c r="D20" s="83"/>
      <c r="E20" s="83"/>
      <c r="F20" s="83"/>
      <c r="G20" s="83"/>
      <c r="H20" s="69"/>
    </row>
    <row r="21" spans="1:8" x14ac:dyDescent="0.25">
      <c r="A21" s="14" t="s">
        <v>39</v>
      </c>
      <c r="B21" s="14"/>
      <c r="C21" s="10"/>
      <c r="D21" s="82">
        <f>SUM(D4:D20)</f>
        <v>30500</v>
      </c>
      <c r="E21" s="14">
        <f>SUM(E5:E20)</f>
        <v>48700</v>
      </c>
      <c r="F21" s="95">
        <f>SUM(F5:F20)</f>
        <v>28000</v>
      </c>
      <c r="G21" s="83">
        <f>E21-F21</f>
        <v>20700</v>
      </c>
      <c r="H21" s="69"/>
    </row>
    <row r="22" spans="1:8" x14ac:dyDescent="0.25">
      <c r="A22" s="15"/>
      <c r="B22" s="15"/>
      <c r="C22" s="15"/>
      <c r="D22" s="15"/>
      <c r="E22" s="15"/>
      <c r="F22" s="16"/>
      <c r="G22" s="69"/>
      <c r="H22" s="69"/>
    </row>
    <row r="23" spans="1:8" x14ac:dyDescent="0.25">
      <c r="A23" s="17" t="s">
        <v>12</v>
      </c>
      <c r="B23" s="18"/>
      <c r="C23" s="19"/>
      <c r="D23" s="21"/>
      <c r="E23" s="70"/>
      <c r="F23" s="69"/>
      <c r="G23" s="69"/>
      <c r="H23" s="69"/>
    </row>
    <row r="24" spans="1:8" x14ac:dyDescent="0.25">
      <c r="A24" s="108" t="s">
        <v>139</v>
      </c>
      <c r="B24" s="83">
        <f>D21</f>
        <v>30500</v>
      </c>
      <c r="C24" s="109"/>
      <c r="D24" s="110"/>
      <c r="E24" s="108" t="s">
        <v>135</v>
      </c>
      <c r="F24" s="83">
        <f>F21</f>
        <v>28000</v>
      </c>
      <c r="G24" s="69"/>
      <c r="H24" s="69"/>
    </row>
    <row r="25" spans="1:8" x14ac:dyDescent="0.25">
      <c r="A25" s="108" t="s">
        <v>97</v>
      </c>
      <c r="B25" s="122">
        <f>JULY7!B35</f>
        <v>8048</v>
      </c>
      <c r="C25" s="109"/>
      <c r="D25" s="110"/>
      <c r="E25" s="108" t="s">
        <v>97</v>
      </c>
      <c r="F25" s="122">
        <f>JULY7!F35</f>
        <v>-5652</v>
      </c>
      <c r="G25" s="69"/>
      <c r="H25" s="69"/>
    </row>
    <row r="26" spans="1:8" x14ac:dyDescent="0.25">
      <c r="A26" s="108" t="s">
        <v>149</v>
      </c>
      <c r="B26" s="122">
        <v>4500</v>
      </c>
      <c r="C26" s="109"/>
      <c r="D26" s="110"/>
      <c r="E26" s="108" t="s">
        <v>149</v>
      </c>
      <c r="F26" s="122">
        <v>4500</v>
      </c>
      <c r="G26" s="69"/>
      <c r="H26" s="69"/>
    </row>
    <row r="27" spans="1:8" x14ac:dyDescent="0.25">
      <c r="A27" s="112" t="s">
        <v>39</v>
      </c>
      <c r="B27" s="122">
        <f>SUM(B24:B26)</f>
        <v>43048</v>
      </c>
      <c r="C27" s="113">
        <v>0.08</v>
      </c>
      <c r="D27" s="110"/>
      <c r="E27" s="112" t="s">
        <v>134</v>
      </c>
      <c r="F27" s="122">
        <f>F25+F24</f>
        <v>22348</v>
      </c>
      <c r="G27" s="69"/>
      <c r="H27" s="69"/>
    </row>
    <row r="28" spans="1:8" x14ac:dyDescent="0.25">
      <c r="A28" s="108" t="s">
        <v>117</v>
      </c>
      <c r="B28" s="122"/>
      <c r="C28" s="109"/>
      <c r="D28" s="115"/>
      <c r="E28" s="108" t="s">
        <v>117</v>
      </c>
      <c r="F28" s="114">
        <v>0.08</v>
      </c>
      <c r="G28" s="69"/>
      <c r="H28" s="69"/>
    </row>
    <row r="29" spans="1:8" x14ac:dyDescent="0.25">
      <c r="A29" s="116" t="s">
        <v>118</v>
      </c>
      <c r="B29" s="122">
        <f>B24*C27</f>
        <v>2440</v>
      </c>
      <c r="C29" s="109"/>
      <c r="D29" s="117"/>
      <c r="E29" s="116" t="s">
        <v>125</v>
      </c>
      <c r="F29" s="83">
        <f>F28*B24</f>
        <v>2440</v>
      </c>
      <c r="G29" s="69"/>
      <c r="H29" s="69"/>
    </row>
    <row r="30" spans="1:8" x14ac:dyDescent="0.25">
      <c r="A30" s="118" t="s">
        <v>140</v>
      </c>
      <c r="B30" s="119">
        <v>2500</v>
      </c>
      <c r="C30" s="119"/>
      <c r="D30" s="120"/>
      <c r="E30" s="118" t="s">
        <v>140</v>
      </c>
      <c r="F30" s="119">
        <v>2500</v>
      </c>
      <c r="G30" s="69"/>
      <c r="H30" s="69"/>
    </row>
    <row r="31" spans="1:8" x14ac:dyDescent="0.25">
      <c r="A31" s="118">
        <v>43325</v>
      </c>
      <c r="B31" s="119">
        <v>28500</v>
      </c>
      <c r="C31" s="119"/>
      <c r="D31" s="130">
        <v>43325</v>
      </c>
      <c r="E31" s="118"/>
      <c r="F31" s="119">
        <v>28500</v>
      </c>
      <c r="G31" s="69"/>
      <c r="H31" s="69"/>
    </row>
    <row r="32" spans="1:8" x14ac:dyDescent="0.25">
      <c r="A32" s="118"/>
      <c r="B32" s="119"/>
      <c r="C32" s="119"/>
      <c r="D32" s="120"/>
      <c r="E32" s="118"/>
      <c r="F32" s="119"/>
      <c r="G32" s="69"/>
      <c r="H32" s="69"/>
    </row>
    <row r="33" spans="1:8" x14ac:dyDescent="0.25">
      <c r="A33" s="118"/>
      <c r="B33" s="119"/>
      <c r="C33" s="119"/>
      <c r="D33" s="120"/>
      <c r="E33" s="118"/>
      <c r="F33" s="119"/>
      <c r="G33" s="69"/>
      <c r="H33" s="69"/>
    </row>
    <row r="34" spans="1:8" x14ac:dyDescent="0.25">
      <c r="A34" s="119" t="s">
        <v>39</v>
      </c>
      <c r="B34" s="122">
        <f>SUM(B29:B33)</f>
        <v>33440</v>
      </c>
      <c r="C34" s="83"/>
      <c r="D34" s="111"/>
      <c r="E34" s="119" t="s">
        <v>138</v>
      </c>
      <c r="F34" s="83">
        <f>SUM(F29:F33)</f>
        <v>33440</v>
      </c>
      <c r="G34" s="69"/>
      <c r="H34" s="69"/>
    </row>
    <row r="35" spans="1:8" x14ac:dyDescent="0.25">
      <c r="A35" s="83" t="s">
        <v>98</v>
      </c>
      <c r="B35" s="122">
        <f>B27-B34</f>
        <v>9608</v>
      </c>
      <c r="C35" s="83"/>
      <c r="D35" s="83"/>
      <c r="E35" s="108" t="s">
        <v>98</v>
      </c>
      <c r="F35" s="122">
        <f>F27-F34</f>
        <v>-11092</v>
      </c>
      <c r="G35" s="69"/>
      <c r="H35" s="69"/>
    </row>
    <row r="36" spans="1:8" x14ac:dyDescent="0.25">
      <c r="A36" s="121"/>
      <c r="B36" s="83"/>
      <c r="C36" s="83"/>
      <c r="D36" s="83"/>
      <c r="E36" s="83"/>
      <c r="F36" s="108"/>
      <c r="G36" s="69"/>
      <c r="H36" s="69"/>
    </row>
    <row r="37" spans="1:8" x14ac:dyDescent="0.25">
      <c r="A37" s="69"/>
      <c r="B37" s="69"/>
      <c r="C37" s="69"/>
      <c r="D37" s="69"/>
      <c r="E37" s="69"/>
      <c r="F37" s="69"/>
      <c r="G37" s="69"/>
      <c r="H37" s="69"/>
    </row>
    <row r="38" spans="1:8" x14ac:dyDescent="0.25">
      <c r="A38" s="69"/>
      <c r="B38" s="69"/>
      <c r="C38" s="69"/>
      <c r="D38" s="69"/>
      <c r="E38" s="69"/>
      <c r="F38" s="69"/>
      <c r="G38" s="69"/>
      <c r="H38" s="69"/>
    </row>
    <row r="39" spans="1:8" x14ac:dyDescent="0.25">
      <c r="A39" s="69"/>
      <c r="B39" s="69"/>
      <c r="C39" s="69"/>
      <c r="D39" s="69"/>
      <c r="E39" s="69"/>
      <c r="F39" s="69"/>
      <c r="G39" s="69"/>
      <c r="H39" s="69"/>
    </row>
    <row r="40" spans="1:8" x14ac:dyDescent="0.25">
      <c r="A40" s="69"/>
      <c r="B40" s="69"/>
      <c r="C40" s="69"/>
      <c r="D40" s="69"/>
      <c r="E40" s="69"/>
      <c r="F40" s="69"/>
      <c r="G40" s="69"/>
      <c r="H40" s="69"/>
    </row>
    <row r="41" spans="1:8" x14ac:dyDescent="0.25">
      <c r="A41" s="69"/>
      <c r="B41" s="69"/>
      <c r="C41" s="69"/>
      <c r="D41" s="69"/>
      <c r="E41" s="69"/>
      <c r="F41" s="69"/>
      <c r="G41" s="69"/>
      <c r="H41" s="69"/>
    </row>
    <row r="42" spans="1:8" x14ac:dyDescent="0.25">
      <c r="A42" s="69"/>
      <c r="B42" s="69"/>
      <c r="C42" s="69"/>
      <c r="D42" s="69"/>
      <c r="E42" s="69"/>
      <c r="F42" s="69"/>
      <c r="G42" s="69"/>
      <c r="H42" s="69"/>
    </row>
    <row r="43" spans="1:8" x14ac:dyDescent="0.25">
      <c r="A43" s="69"/>
      <c r="B43" s="69"/>
      <c r="C43" s="69"/>
      <c r="D43" s="69"/>
      <c r="E43" s="69"/>
      <c r="F43" s="69"/>
      <c r="G43" s="69"/>
      <c r="H43" s="69"/>
    </row>
  </sheetData>
  <pageMargins left="0.7" right="0.7" top="0.75" bottom="0.75" header="0.3" footer="0.3"/>
  <pageSetup orientation="portrait" horizontalDpi="0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7" workbookViewId="0">
      <selection activeCell="K33" sqref="K33"/>
    </sheetView>
  </sheetViews>
  <sheetFormatPr defaultRowHeight="15" x14ac:dyDescent="0.25"/>
  <cols>
    <col min="1" max="1" width="18.7109375" style="69" customWidth="1"/>
    <col min="2" max="16384" width="9.140625" style="69"/>
  </cols>
  <sheetData>
    <row r="1" spans="1:8" ht="26.25" x14ac:dyDescent="0.4">
      <c r="B1" s="106" t="s">
        <v>131</v>
      </c>
      <c r="C1" s="107"/>
    </row>
    <row r="2" spans="1:8" ht="18.75" x14ac:dyDescent="0.3">
      <c r="B2" s="4" t="s">
        <v>154</v>
      </c>
      <c r="C2" s="4"/>
      <c r="D2" s="4"/>
      <c r="E2" s="4"/>
      <c r="F2" s="4"/>
    </row>
    <row r="3" spans="1:8" x14ac:dyDescent="0.25">
      <c r="A3" s="6" t="s">
        <v>3</v>
      </c>
      <c r="B3" s="6" t="s">
        <v>4</v>
      </c>
      <c r="C3" s="6" t="s">
        <v>5</v>
      </c>
      <c r="D3" s="6" t="s">
        <v>6</v>
      </c>
      <c r="E3" s="7" t="s">
        <v>8</v>
      </c>
      <c r="F3" s="8" t="s">
        <v>9</v>
      </c>
      <c r="G3" s="83" t="s">
        <v>144</v>
      </c>
    </row>
    <row r="4" spans="1:8" x14ac:dyDescent="0.25">
      <c r="A4" s="10" t="s">
        <v>150</v>
      </c>
      <c r="B4" s="131">
        <v>1</v>
      </c>
      <c r="C4" s="10"/>
      <c r="D4" s="10">
        <v>2500</v>
      </c>
      <c r="E4" s="10">
        <f>C4+D4</f>
        <v>2500</v>
      </c>
      <c r="F4" s="10">
        <v>2500</v>
      </c>
      <c r="G4" s="10">
        <f>E4-F4</f>
        <v>0</v>
      </c>
    </row>
    <row r="5" spans="1:8" x14ac:dyDescent="0.25">
      <c r="A5" s="10" t="s">
        <v>152</v>
      </c>
      <c r="B5" s="11">
        <v>2</v>
      </c>
      <c r="C5" s="10">
        <v>16500</v>
      </c>
      <c r="D5" s="12">
        <v>2500</v>
      </c>
      <c r="E5" s="10">
        <f t="shared" ref="E5:E17" si="0">C5+D5</f>
        <v>19000</v>
      </c>
      <c r="F5" s="91">
        <v>2500</v>
      </c>
      <c r="G5" s="10">
        <f t="shared" ref="G5:G17" si="1">E5-F5</f>
        <v>16500</v>
      </c>
      <c r="H5" s="69" t="s">
        <v>31</v>
      </c>
    </row>
    <row r="6" spans="1:8" x14ac:dyDescent="0.25">
      <c r="A6" s="10" t="s">
        <v>31</v>
      </c>
      <c r="B6" s="11">
        <v>3</v>
      </c>
      <c r="C6" s="10"/>
      <c r="D6" s="12"/>
      <c r="E6" s="10">
        <f t="shared" si="0"/>
        <v>0</v>
      </c>
      <c r="F6" s="91"/>
      <c r="G6" s="10">
        <f t="shared" si="1"/>
        <v>0</v>
      </c>
    </row>
    <row r="7" spans="1:8" x14ac:dyDescent="0.25">
      <c r="A7" s="10" t="s">
        <v>130</v>
      </c>
      <c r="B7" s="11">
        <v>4</v>
      </c>
      <c r="C7" s="10"/>
      <c r="D7" s="12">
        <v>2500</v>
      </c>
      <c r="E7" s="10">
        <f t="shared" si="0"/>
        <v>2500</v>
      </c>
      <c r="F7" s="91">
        <v>2500</v>
      </c>
      <c r="G7" s="10">
        <f t="shared" si="1"/>
        <v>0</v>
      </c>
    </row>
    <row r="8" spans="1:8" x14ac:dyDescent="0.25">
      <c r="A8" s="10" t="s">
        <v>136</v>
      </c>
      <c r="B8" s="11">
        <v>5</v>
      </c>
      <c r="C8" s="10"/>
      <c r="D8" s="12"/>
      <c r="E8" s="10"/>
      <c r="F8" s="91"/>
      <c r="G8" s="10"/>
    </row>
    <row r="9" spans="1:8" x14ac:dyDescent="0.25">
      <c r="A9" s="10" t="s">
        <v>132</v>
      </c>
      <c r="B9" s="11">
        <v>6</v>
      </c>
      <c r="C9" s="10"/>
      <c r="D9" s="12">
        <v>2500</v>
      </c>
      <c r="E9" s="10">
        <f t="shared" si="0"/>
        <v>2500</v>
      </c>
      <c r="F9" s="91">
        <v>2500</v>
      </c>
      <c r="G9" s="10">
        <f t="shared" si="1"/>
        <v>0</v>
      </c>
    </row>
    <row r="10" spans="1:8" x14ac:dyDescent="0.25">
      <c r="A10" s="104" t="s">
        <v>163</v>
      </c>
      <c r="B10" s="11">
        <v>7</v>
      </c>
      <c r="C10" s="10"/>
      <c r="D10" s="12">
        <v>3000</v>
      </c>
      <c r="E10" s="10">
        <f t="shared" si="0"/>
        <v>3000</v>
      </c>
      <c r="F10" s="91">
        <v>3000</v>
      </c>
      <c r="G10" s="10">
        <f t="shared" si="1"/>
        <v>0</v>
      </c>
    </row>
    <row r="11" spans="1:8" x14ac:dyDescent="0.25">
      <c r="A11" s="104" t="s">
        <v>120</v>
      </c>
      <c r="B11" s="105">
        <v>8</v>
      </c>
      <c r="C11" s="10"/>
      <c r="D11" s="13">
        <v>2500</v>
      </c>
      <c r="E11" s="10">
        <f t="shared" si="0"/>
        <v>2500</v>
      </c>
      <c r="F11" s="91">
        <v>2500</v>
      </c>
      <c r="G11" s="10">
        <f t="shared" si="1"/>
        <v>0</v>
      </c>
    </row>
    <row r="12" spans="1:8" x14ac:dyDescent="0.25">
      <c r="A12" s="10" t="s">
        <v>119</v>
      </c>
      <c r="B12" s="105">
        <v>9</v>
      </c>
      <c r="C12" s="104"/>
      <c r="D12" s="13">
        <v>5500</v>
      </c>
      <c r="E12" s="10">
        <f t="shared" si="0"/>
        <v>5500</v>
      </c>
      <c r="F12" s="132">
        <v>5500</v>
      </c>
      <c r="G12" s="10">
        <f t="shared" si="1"/>
        <v>0</v>
      </c>
    </row>
    <row r="13" spans="1:8" x14ac:dyDescent="0.25">
      <c r="A13" s="10" t="s">
        <v>31</v>
      </c>
      <c r="B13" s="11">
        <v>10</v>
      </c>
      <c r="C13" s="10"/>
      <c r="D13" s="12"/>
      <c r="E13" s="10">
        <f t="shared" si="0"/>
        <v>0</v>
      </c>
      <c r="F13" s="91"/>
      <c r="G13" s="10">
        <f t="shared" si="1"/>
        <v>0</v>
      </c>
    </row>
    <row r="14" spans="1:8" x14ac:dyDescent="0.25">
      <c r="A14" s="10" t="s">
        <v>143</v>
      </c>
      <c r="B14" s="11">
        <v>11</v>
      </c>
      <c r="C14" s="10"/>
      <c r="D14" s="12">
        <v>2500</v>
      </c>
      <c r="E14" s="10">
        <f t="shared" si="0"/>
        <v>2500</v>
      </c>
      <c r="F14" s="91">
        <v>2500</v>
      </c>
      <c r="G14" s="10">
        <f t="shared" si="1"/>
        <v>0</v>
      </c>
    </row>
    <row r="15" spans="1:8" x14ac:dyDescent="0.25">
      <c r="A15" s="104" t="s">
        <v>29</v>
      </c>
      <c r="B15" s="11">
        <v>12</v>
      </c>
      <c r="C15" s="10">
        <v>4200</v>
      </c>
      <c r="D15" s="12">
        <v>4500</v>
      </c>
      <c r="E15" s="10">
        <f t="shared" si="0"/>
        <v>8700</v>
      </c>
      <c r="F15" s="91">
        <v>4500</v>
      </c>
      <c r="G15" s="10">
        <f t="shared" si="1"/>
        <v>4200</v>
      </c>
    </row>
    <row r="16" spans="1:8" x14ac:dyDescent="0.25">
      <c r="A16" s="104" t="s">
        <v>30</v>
      </c>
      <c r="B16" s="11">
        <v>13</v>
      </c>
      <c r="C16" s="10"/>
      <c r="D16" s="12">
        <v>2500</v>
      </c>
      <c r="E16" s="10">
        <f t="shared" si="0"/>
        <v>2500</v>
      </c>
      <c r="F16" s="91">
        <v>2500</v>
      </c>
      <c r="G16" s="10">
        <f t="shared" si="1"/>
        <v>0</v>
      </c>
    </row>
    <row r="17" spans="1:8" x14ac:dyDescent="0.25">
      <c r="A17" s="10" t="s">
        <v>164</v>
      </c>
      <c r="B17" s="11"/>
      <c r="C17" s="10"/>
      <c r="D17" s="12">
        <v>2000</v>
      </c>
      <c r="E17" s="12">
        <f t="shared" si="0"/>
        <v>2000</v>
      </c>
      <c r="F17" s="91">
        <v>2000</v>
      </c>
      <c r="G17" s="10">
        <f t="shared" si="1"/>
        <v>0</v>
      </c>
    </row>
    <row r="18" spans="1:8" x14ac:dyDescent="0.25">
      <c r="A18" s="10"/>
      <c r="B18" s="10"/>
      <c r="C18" s="10"/>
      <c r="D18" s="10"/>
      <c r="E18" s="12"/>
      <c r="F18" s="10"/>
      <c r="G18" s="10"/>
    </row>
    <row r="19" spans="1:8" x14ac:dyDescent="0.25">
      <c r="A19" s="10"/>
      <c r="B19" s="11"/>
      <c r="C19" s="10"/>
      <c r="D19" s="12"/>
      <c r="E19" s="12"/>
      <c r="F19" s="92"/>
      <c r="G19" s="10"/>
      <c r="H19" s="85"/>
    </row>
    <row r="20" spans="1:8" x14ac:dyDescent="0.25">
      <c r="A20" s="10"/>
      <c r="B20" s="10"/>
      <c r="C20" s="10"/>
      <c r="D20" s="10"/>
      <c r="E20" s="10"/>
      <c r="F20" s="10"/>
      <c r="G20" s="10"/>
      <c r="H20" s="85"/>
    </row>
    <row r="21" spans="1:8" x14ac:dyDescent="0.25">
      <c r="A21" s="14" t="s">
        <v>39</v>
      </c>
      <c r="B21" s="14"/>
      <c r="C21" s="10"/>
      <c r="D21" s="14">
        <f>SUM(D4:D20)</f>
        <v>32500</v>
      </c>
      <c r="E21" s="14">
        <f>SUM(E4:E20)</f>
        <v>53200</v>
      </c>
      <c r="F21" s="95">
        <f>SUM(F4:F20)</f>
        <v>32500</v>
      </c>
      <c r="G21" s="10">
        <f>E21-F21</f>
        <v>20700</v>
      </c>
      <c r="H21" s="85"/>
    </row>
    <row r="22" spans="1:8" x14ac:dyDescent="0.25">
      <c r="A22" s="15"/>
      <c r="B22" s="15"/>
      <c r="C22" s="15"/>
      <c r="D22" s="15"/>
      <c r="E22" s="15"/>
      <c r="F22" s="16"/>
      <c r="G22" s="85"/>
      <c r="H22" s="85"/>
    </row>
    <row r="23" spans="1:8" x14ac:dyDescent="0.25">
      <c r="A23" s="133" t="s">
        <v>12</v>
      </c>
      <c r="B23" s="85"/>
      <c r="C23" s="134"/>
      <c r="D23" s="135"/>
      <c r="E23" s="136"/>
      <c r="F23" s="85"/>
      <c r="G23" s="85"/>
      <c r="H23" s="85"/>
    </row>
    <row r="24" spans="1:8" x14ac:dyDescent="0.25">
      <c r="A24" s="95" t="s">
        <v>155</v>
      </c>
      <c r="B24" s="95" t="s">
        <v>156</v>
      </c>
      <c r="C24" s="95" t="s">
        <v>157</v>
      </c>
      <c r="D24" s="95" t="s">
        <v>98</v>
      </c>
      <c r="E24" s="95" t="s">
        <v>158</v>
      </c>
      <c r="F24" s="95" t="s">
        <v>156</v>
      </c>
      <c r="G24" s="95" t="s">
        <v>157</v>
      </c>
      <c r="H24" s="95" t="s">
        <v>98</v>
      </c>
    </row>
    <row r="25" spans="1:8" x14ac:dyDescent="0.25">
      <c r="A25" s="95" t="s">
        <v>159</v>
      </c>
      <c r="B25" s="137">
        <f>D21</f>
        <v>32500</v>
      </c>
      <c r="C25" s="85"/>
      <c r="D25" s="137"/>
      <c r="E25" s="138" t="s">
        <v>159</v>
      </c>
      <c r="F25" s="137">
        <f>F21</f>
        <v>32500</v>
      </c>
      <c r="G25" s="85"/>
      <c r="H25" s="10"/>
    </row>
    <row r="26" spans="1:8" x14ac:dyDescent="0.25">
      <c r="A26" s="10" t="s">
        <v>160</v>
      </c>
      <c r="B26" s="137">
        <f>AUG!B35</f>
        <v>9608</v>
      </c>
      <c r="C26" s="10"/>
      <c r="D26" s="10"/>
      <c r="E26" s="10" t="s">
        <v>160</v>
      </c>
      <c r="F26" s="137">
        <f>AUG!F35</f>
        <v>-11092</v>
      </c>
      <c r="G26" s="10"/>
      <c r="H26" s="10"/>
    </row>
    <row r="27" spans="1:8" x14ac:dyDescent="0.25">
      <c r="A27" s="10" t="s">
        <v>161</v>
      </c>
      <c r="B27" s="139">
        <v>0.08</v>
      </c>
      <c r="C27" s="10">
        <f>B25*B27</f>
        <v>2600</v>
      </c>
      <c r="D27" s="10"/>
      <c r="E27" s="10"/>
      <c r="F27" s="139">
        <v>0.08</v>
      </c>
      <c r="G27" s="10">
        <f>C27</f>
        <v>2600</v>
      </c>
      <c r="H27" s="10"/>
    </row>
    <row r="28" spans="1:8" x14ac:dyDescent="0.25">
      <c r="A28" s="104"/>
      <c r="B28" s="137"/>
      <c r="C28" s="137"/>
      <c r="D28" s="137"/>
      <c r="E28" s="137"/>
      <c r="F28" s="137"/>
      <c r="G28" s="10"/>
      <c r="H28" s="10"/>
    </row>
    <row r="29" spans="1:8" x14ac:dyDescent="0.25">
      <c r="A29" s="140" t="s">
        <v>162</v>
      </c>
      <c r="B29" s="10"/>
      <c r="C29" s="10"/>
      <c r="D29" s="10"/>
      <c r="E29" s="140" t="s">
        <v>162</v>
      </c>
      <c r="F29" s="10"/>
      <c r="G29" s="10"/>
      <c r="H29" s="10"/>
    </row>
    <row r="30" spans="1:8" x14ac:dyDescent="0.25">
      <c r="A30" s="141" t="s">
        <v>140</v>
      </c>
      <c r="B30" s="10"/>
      <c r="C30" s="10">
        <v>2500</v>
      </c>
      <c r="D30" s="85"/>
      <c r="E30" s="141" t="s">
        <v>140</v>
      </c>
      <c r="F30" s="10"/>
      <c r="G30" s="10">
        <v>2500</v>
      </c>
      <c r="H30" s="10"/>
    </row>
    <row r="31" spans="1:8" x14ac:dyDescent="0.25">
      <c r="A31" s="142">
        <v>43354</v>
      </c>
      <c r="B31" s="10"/>
      <c r="C31" s="10">
        <v>35160</v>
      </c>
      <c r="D31" s="10"/>
      <c r="E31" s="142"/>
      <c r="F31" s="10"/>
      <c r="G31" s="10">
        <v>35160</v>
      </c>
      <c r="H31" s="10"/>
    </row>
    <row r="32" spans="1:8" x14ac:dyDescent="0.25">
      <c r="A32" s="142" t="s">
        <v>167</v>
      </c>
      <c r="B32" s="10"/>
      <c r="C32" s="10">
        <v>2000</v>
      </c>
      <c r="D32" s="10"/>
      <c r="E32" s="142" t="s">
        <v>167</v>
      </c>
      <c r="F32" s="10"/>
      <c r="G32" s="10">
        <v>2000</v>
      </c>
      <c r="H32" s="10"/>
    </row>
    <row r="33" spans="1:8" x14ac:dyDescent="0.25">
      <c r="A33" s="142"/>
      <c r="B33" s="10"/>
      <c r="C33" s="10"/>
      <c r="D33" s="10"/>
      <c r="E33" s="142"/>
      <c r="F33" s="10"/>
      <c r="G33" s="10"/>
      <c r="H33" s="10"/>
    </row>
    <row r="34" spans="1:8" x14ac:dyDescent="0.25">
      <c r="A34" s="142"/>
      <c r="B34" s="143"/>
      <c r="C34" s="144"/>
      <c r="D34" s="143"/>
      <c r="E34" s="142"/>
      <c r="F34" s="10"/>
      <c r="G34" s="144"/>
      <c r="H34" s="10"/>
    </row>
    <row r="35" spans="1:8" x14ac:dyDescent="0.25">
      <c r="A35" s="14" t="s">
        <v>39</v>
      </c>
      <c r="B35" s="137">
        <f>B25+B26</f>
        <v>42108</v>
      </c>
      <c r="C35" s="10">
        <f>SUM(C27:C34)</f>
        <v>42260</v>
      </c>
      <c r="D35" s="137">
        <f>B35-C35</f>
        <v>-152</v>
      </c>
      <c r="E35" s="145"/>
      <c r="F35" s="143">
        <f>F25+F26</f>
        <v>21408</v>
      </c>
      <c r="G35" s="143">
        <f>SUM(G27:G34)</f>
        <v>42260</v>
      </c>
      <c r="H35" s="143">
        <f>F35-G35</f>
        <v>-20852</v>
      </c>
    </row>
    <row r="38" spans="1:8" x14ac:dyDescent="0.25">
      <c r="A38" s="69" t="s">
        <v>168</v>
      </c>
      <c r="C38" s="69" t="s">
        <v>170</v>
      </c>
      <c r="F38" s="69" t="s">
        <v>171</v>
      </c>
    </row>
    <row r="40" spans="1:8" x14ac:dyDescent="0.25">
      <c r="A40" s="20" t="s">
        <v>169</v>
      </c>
      <c r="B40" s="20"/>
      <c r="C40" s="20" t="s">
        <v>51</v>
      </c>
      <c r="D40" s="20"/>
      <c r="E40" s="20"/>
      <c r="F40" s="20" t="s">
        <v>172</v>
      </c>
      <c r="G40" s="20"/>
      <c r="H40" s="20"/>
    </row>
    <row r="41" spans="1:8" x14ac:dyDescent="0.25">
      <c r="A41" s="20"/>
      <c r="B41" s="146"/>
      <c r="C41" s="20"/>
      <c r="D41" s="147"/>
      <c r="E41" s="148"/>
      <c r="F41" s="146"/>
      <c r="G41" s="20"/>
      <c r="H41" s="20"/>
    </row>
    <row r="42" spans="1:8" x14ac:dyDescent="0.25">
      <c r="A42" s="20"/>
      <c r="B42" s="146"/>
      <c r="C42" s="149"/>
      <c r="D42" s="147"/>
      <c r="E42" s="148"/>
      <c r="F42" s="146"/>
      <c r="G42" s="149"/>
      <c r="H42" s="20"/>
    </row>
    <row r="43" spans="1:8" x14ac:dyDescent="0.25">
      <c r="A43" s="20"/>
      <c r="B43" s="146"/>
      <c r="C43" s="149"/>
      <c r="D43" s="147"/>
      <c r="E43" s="148"/>
      <c r="F43" s="146"/>
      <c r="G43" s="149"/>
      <c r="H43" s="20"/>
    </row>
    <row r="44" spans="1:8" x14ac:dyDescent="0.25">
      <c r="A44" s="20"/>
      <c r="B44" s="150"/>
      <c r="C44" s="149"/>
      <c r="D44" s="151"/>
      <c r="E44" s="148"/>
      <c r="F44" s="150"/>
      <c r="G44" s="149"/>
      <c r="H44" s="20"/>
    </row>
    <row r="45" spans="1:8" x14ac:dyDescent="0.25">
      <c r="A45" s="20"/>
      <c r="B45" s="146"/>
      <c r="C45" s="149"/>
      <c r="D45" s="147"/>
      <c r="E45" s="152"/>
      <c r="F45" s="146"/>
      <c r="G45" s="153"/>
      <c r="H45" s="20"/>
    </row>
    <row r="46" spans="1:8" x14ac:dyDescent="0.25">
      <c r="A46" s="20"/>
      <c r="B46" s="154"/>
      <c r="C46" s="149"/>
      <c r="D46" s="147"/>
      <c r="E46" s="155"/>
      <c r="F46" s="154"/>
      <c r="G46" s="20"/>
      <c r="H46" s="20"/>
    </row>
    <row r="47" spans="1:8" x14ac:dyDescent="0.25">
      <c r="A47" s="20"/>
      <c r="B47" s="156"/>
      <c r="C47" s="157"/>
      <c r="D47" s="157"/>
      <c r="E47" s="158"/>
      <c r="F47" s="156"/>
      <c r="G47" s="157"/>
      <c r="H47" s="20"/>
    </row>
    <row r="48" spans="1:8" x14ac:dyDescent="0.25">
      <c r="A48" s="20"/>
      <c r="B48" s="156"/>
      <c r="C48" s="157"/>
      <c r="D48" s="157"/>
      <c r="E48" s="159"/>
      <c r="F48" s="156"/>
      <c r="G48" s="157"/>
      <c r="H48" s="20"/>
    </row>
    <row r="49" spans="1:8" x14ac:dyDescent="0.25">
      <c r="A49" s="20"/>
      <c r="B49" s="156"/>
      <c r="C49" s="157"/>
      <c r="D49" s="157"/>
      <c r="E49" s="158"/>
      <c r="F49" s="156"/>
      <c r="G49" s="157"/>
      <c r="H49" s="20"/>
    </row>
    <row r="50" spans="1:8" x14ac:dyDescent="0.25">
      <c r="A50" s="20"/>
      <c r="B50" s="156"/>
      <c r="C50" s="157"/>
      <c r="D50" s="157"/>
      <c r="E50" s="158"/>
      <c r="F50" s="156"/>
      <c r="G50" s="157"/>
      <c r="H50" s="20"/>
    </row>
    <row r="51" spans="1:8" x14ac:dyDescent="0.25">
      <c r="A51" s="20"/>
      <c r="B51" s="157"/>
      <c r="C51" s="149"/>
      <c r="D51" s="20"/>
      <c r="E51" s="29"/>
      <c r="F51" s="157"/>
      <c r="G51" s="20"/>
      <c r="H51" s="20"/>
    </row>
    <row r="52" spans="1:8" x14ac:dyDescent="0.25">
      <c r="A52" s="20"/>
      <c r="B52" s="20"/>
      <c r="C52" s="149"/>
      <c r="D52" s="20"/>
      <c r="E52" s="20"/>
      <c r="F52" s="146"/>
      <c r="G52" s="149"/>
      <c r="H52" s="20"/>
    </row>
    <row r="53" spans="1:8" x14ac:dyDescent="0.25">
      <c r="A53" s="20"/>
      <c r="B53" s="160"/>
      <c r="C53" s="20"/>
      <c r="D53" s="20"/>
      <c r="E53" s="20"/>
      <c r="F53" s="20"/>
      <c r="G53" s="146"/>
      <c r="H53" s="20"/>
    </row>
    <row r="54" spans="1:8" x14ac:dyDescent="0.25">
      <c r="A54" s="20"/>
      <c r="B54" s="20"/>
      <c r="C54" s="20"/>
      <c r="D54" s="20"/>
      <c r="E54" s="20"/>
      <c r="F54" s="20"/>
      <c r="G54" s="20"/>
      <c r="H54" s="20"/>
    </row>
  </sheetData>
  <pageMargins left="0.7" right="0.7" top="0.75" bottom="0.75" header="0.3" footer="0.3"/>
  <pageSetup orientation="portrait" horizontalDpi="0" verticalDpi="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workbookViewId="0">
      <selection activeCell="F33" sqref="F33"/>
    </sheetView>
  </sheetViews>
  <sheetFormatPr defaultRowHeight="15" x14ac:dyDescent="0.25"/>
  <cols>
    <col min="1" max="1" width="18.7109375" style="69" customWidth="1"/>
    <col min="2" max="16384" width="9.140625" style="69"/>
  </cols>
  <sheetData>
    <row r="1" spans="1:8" ht="26.25" x14ac:dyDescent="0.4">
      <c r="B1" s="106" t="s">
        <v>131</v>
      </c>
      <c r="C1" s="107"/>
    </row>
    <row r="2" spans="1:8" ht="18.75" x14ac:dyDescent="0.3">
      <c r="B2" s="4" t="s">
        <v>165</v>
      </c>
      <c r="C2" s="4"/>
      <c r="D2" s="4"/>
      <c r="E2" s="4"/>
      <c r="F2" s="4"/>
    </row>
    <row r="3" spans="1:8" x14ac:dyDescent="0.25">
      <c r="A3" s="6" t="s">
        <v>3</v>
      </c>
      <c r="B3" s="6" t="s">
        <v>4</v>
      </c>
      <c r="C3" s="6" t="s">
        <v>5</v>
      </c>
      <c r="D3" s="6" t="s">
        <v>6</v>
      </c>
      <c r="E3" s="7" t="s">
        <v>8</v>
      </c>
      <c r="F3" s="8" t="s">
        <v>9</v>
      </c>
      <c r="G3" s="83" t="s">
        <v>144</v>
      </c>
    </row>
    <row r="4" spans="1:8" x14ac:dyDescent="0.25">
      <c r="A4" s="10" t="s">
        <v>150</v>
      </c>
      <c r="B4" s="131">
        <v>1</v>
      </c>
      <c r="C4" s="10"/>
      <c r="D4" s="10">
        <v>2500</v>
      </c>
      <c r="E4" s="10">
        <f>C4+D4</f>
        <v>2500</v>
      </c>
      <c r="F4" s="10">
        <v>2500</v>
      </c>
      <c r="G4" s="10">
        <f>E4-F4</f>
        <v>0</v>
      </c>
    </row>
    <row r="5" spans="1:8" x14ac:dyDescent="0.25">
      <c r="A5" s="10" t="s">
        <v>152</v>
      </c>
      <c r="B5" s="11">
        <v>2</v>
      </c>
      <c r="C5" s="10">
        <v>16500</v>
      </c>
      <c r="D5" s="12">
        <v>2500</v>
      </c>
      <c r="E5" s="10">
        <f t="shared" ref="E5:E17" si="0">C5+D5</f>
        <v>19000</v>
      </c>
      <c r="F5" s="91">
        <v>2500</v>
      </c>
      <c r="G5" s="10">
        <f t="shared" ref="G5:G17" si="1">E5-F5</f>
        <v>16500</v>
      </c>
      <c r="H5" s="69" t="s">
        <v>31</v>
      </c>
    </row>
    <row r="6" spans="1:8" x14ac:dyDescent="0.25">
      <c r="A6" s="10" t="s">
        <v>31</v>
      </c>
      <c r="B6" s="11">
        <v>3</v>
      </c>
      <c r="C6" s="10"/>
      <c r="D6" s="12"/>
      <c r="E6" s="10">
        <f t="shared" si="0"/>
        <v>0</v>
      </c>
      <c r="F6" s="91"/>
      <c r="G6" s="10">
        <f t="shared" si="1"/>
        <v>0</v>
      </c>
    </row>
    <row r="7" spans="1:8" x14ac:dyDescent="0.25">
      <c r="A7" s="10" t="s">
        <v>130</v>
      </c>
      <c r="B7" s="11">
        <v>4</v>
      </c>
      <c r="C7" s="10"/>
      <c r="D7" s="12">
        <v>2500</v>
      </c>
      <c r="E7" s="10">
        <f t="shared" si="0"/>
        <v>2500</v>
      </c>
      <c r="F7" s="91">
        <v>2500</v>
      </c>
      <c r="G7" s="10">
        <f t="shared" si="1"/>
        <v>0</v>
      </c>
    </row>
    <row r="8" spans="1:8" x14ac:dyDescent="0.25">
      <c r="A8" s="10" t="s">
        <v>175</v>
      </c>
      <c r="B8" s="11">
        <v>5</v>
      </c>
      <c r="C8" s="10"/>
      <c r="D8" s="12">
        <v>2500</v>
      </c>
      <c r="E8" s="10">
        <f t="shared" si="0"/>
        <v>2500</v>
      </c>
      <c r="F8" s="91">
        <v>2500</v>
      </c>
      <c r="G8" s="10">
        <f t="shared" si="1"/>
        <v>0</v>
      </c>
    </row>
    <row r="9" spans="1:8" x14ac:dyDescent="0.25">
      <c r="A9" s="10" t="s">
        <v>132</v>
      </c>
      <c r="B9" s="11">
        <v>6</v>
      </c>
      <c r="C9" s="10"/>
      <c r="D9" s="12">
        <v>2500</v>
      </c>
      <c r="E9" s="10">
        <f t="shared" si="0"/>
        <v>2500</v>
      </c>
      <c r="F9" s="91">
        <v>2500</v>
      </c>
      <c r="G9" s="10">
        <f t="shared" si="1"/>
        <v>0</v>
      </c>
    </row>
    <row r="10" spans="1:8" x14ac:dyDescent="0.25">
      <c r="A10" s="104" t="s">
        <v>163</v>
      </c>
      <c r="B10" s="11">
        <v>7</v>
      </c>
      <c r="C10" s="10"/>
      <c r="D10" s="12">
        <v>3000</v>
      </c>
      <c r="E10" s="10">
        <f t="shared" si="0"/>
        <v>3000</v>
      </c>
      <c r="F10" s="91">
        <v>3000</v>
      </c>
      <c r="G10" s="10">
        <f t="shared" si="1"/>
        <v>0</v>
      </c>
    </row>
    <row r="11" spans="1:8" x14ac:dyDescent="0.25">
      <c r="A11" s="104" t="s">
        <v>120</v>
      </c>
      <c r="B11" s="105">
        <v>8</v>
      </c>
      <c r="C11" s="10"/>
      <c r="D11" s="13">
        <v>2500</v>
      </c>
      <c r="E11" s="10">
        <f t="shared" si="0"/>
        <v>2500</v>
      </c>
      <c r="F11" s="91">
        <v>2500</v>
      </c>
      <c r="G11" s="10">
        <f t="shared" si="1"/>
        <v>0</v>
      </c>
    </row>
    <row r="12" spans="1:8" x14ac:dyDescent="0.25">
      <c r="A12" s="10" t="s">
        <v>119</v>
      </c>
      <c r="B12" s="105">
        <v>9</v>
      </c>
      <c r="C12" s="104"/>
      <c r="D12" s="13">
        <v>5500</v>
      </c>
      <c r="E12" s="10">
        <f t="shared" si="0"/>
        <v>5500</v>
      </c>
      <c r="F12" s="132">
        <v>5500</v>
      </c>
      <c r="G12" s="10">
        <f t="shared" si="1"/>
        <v>0</v>
      </c>
    </row>
    <row r="13" spans="1:8" x14ac:dyDescent="0.25">
      <c r="A13" s="10" t="s">
        <v>31</v>
      </c>
      <c r="B13" s="11">
        <v>10</v>
      </c>
      <c r="C13" s="10"/>
      <c r="D13" s="12"/>
      <c r="E13" s="10">
        <f t="shared" si="0"/>
        <v>0</v>
      </c>
      <c r="F13" s="91"/>
      <c r="G13" s="10">
        <f t="shared" si="1"/>
        <v>0</v>
      </c>
    </row>
    <row r="14" spans="1:8" x14ac:dyDescent="0.25">
      <c r="A14" s="10" t="s">
        <v>143</v>
      </c>
      <c r="B14" s="11">
        <v>11</v>
      </c>
      <c r="C14" s="10"/>
      <c r="D14" s="12">
        <v>2500</v>
      </c>
      <c r="E14" s="10">
        <f t="shared" si="0"/>
        <v>2500</v>
      </c>
      <c r="F14" s="91">
        <v>2500</v>
      </c>
      <c r="G14" s="10">
        <f t="shared" si="1"/>
        <v>0</v>
      </c>
    </row>
    <row r="15" spans="1:8" x14ac:dyDescent="0.25">
      <c r="A15" s="104" t="s">
        <v>29</v>
      </c>
      <c r="B15" s="11">
        <v>12</v>
      </c>
      <c r="C15" s="10">
        <v>4200</v>
      </c>
      <c r="D15" s="12">
        <v>4500</v>
      </c>
      <c r="E15" s="10">
        <f t="shared" si="0"/>
        <v>8700</v>
      </c>
      <c r="F15" s="91"/>
      <c r="G15" s="10">
        <f t="shared" si="1"/>
        <v>8700</v>
      </c>
    </row>
    <row r="16" spans="1:8" x14ac:dyDescent="0.25">
      <c r="A16" s="104" t="s">
        <v>30</v>
      </c>
      <c r="B16" s="11">
        <v>13</v>
      </c>
      <c r="C16" s="10"/>
      <c r="D16" s="12">
        <v>2500</v>
      </c>
      <c r="E16" s="10">
        <f t="shared" si="0"/>
        <v>2500</v>
      </c>
      <c r="F16" s="91">
        <v>2500</v>
      </c>
      <c r="G16" s="10">
        <f t="shared" si="1"/>
        <v>0</v>
      </c>
    </row>
    <row r="17" spans="1:8" x14ac:dyDescent="0.25">
      <c r="A17" s="10" t="s">
        <v>164</v>
      </c>
      <c r="B17" s="11"/>
      <c r="C17" s="10"/>
      <c r="D17" s="12">
        <v>2000</v>
      </c>
      <c r="E17" s="12">
        <f t="shared" si="0"/>
        <v>2000</v>
      </c>
      <c r="F17" s="91">
        <v>2000</v>
      </c>
      <c r="G17" s="10">
        <f t="shared" si="1"/>
        <v>0</v>
      </c>
      <c r="H17" s="69" t="s">
        <v>31</v>
      </c>
    </row>
    <row r="18" spans="1:8" x14ac:dyDescent="0.25">
      <c r="A18" s="10"/>
      <c r="B18" s="10"/>
      <c r="C18" s="10"/>
      <c r="D18" s="10"/>
      <c r="E18" s="12"/>
      <c r="F18" s="10"/>
      <c r="G18" s="10"/>
    </row>
    <row r="19" spans="1:8" x14ac:dyDescent="0.25">
      <c r="A19" s="10"/>
      <c r="B19" s="11"/>
      <c r="C19" s="10"/>
      <c r="D19" s="12"/>
      <c r="E19" s="12"/>
      <c r="F19" s="92"/>
      <c r="G19" s="10"/>
      <c r="H19" s="85"/>
    </row>
    <row r="20" spans="1:8" x14ac:dyDescent="0.25">
      <c r="A20" s="10"/>
      <c r="B20" s="10"/>
      <c r="C20" s="10"/>
      <c r="D20" s="10"/>
      <c r="E20" s="10"/>
      <c r="F20" s="10"/>
      <c r="G20" s="10"/>
      <c r="H20" s="85"/>
    </row>
    <row r="21" spans="1:8" x14ac:dyDescent="0.25">
      <c r="A21" s="14" t="s">
        <v>39</v>
      </c>
      <c r="B21" s="14"/>
      <c r="C21" s="10"/>
      <c r="D21" s="14">
        <f>SUM(D4:D20)</f>
        <v>35000</v>
      </c>
      <c r="E21" s="14">
        <f>SUM(E4:E20)</f>
        <v>55700</v>
      </c>
      <c r="F21" s="95">
        <f>SUM(F4:F20)</f>
        <v>30500</v>
      </c>
      <c r="G21" s="10">
        <f>E21-F21</f>
        <v>25200</v>
      </c>
      <c r="H21" s="85"/>
    </row>
    <row r="22" spans="1:8" x14ac:dyDescent="0.25">
      <c r="A22" s="15"/>
      <c r="B22" s="15"/>
      <c r="C22" s="15"/>
      <c r="D22" s="15"/>
      <c r="E22" s="15"/>
      <c r="F22" s="16"/>
      <c r="G22" s="85"/>
      <c r="H22" s="85"/>
    </row>
    <row r="23" spans="1:8" x14ac:dyDescent="0.25">
      <c r="A23" s="133" t="s">
        <v>12</v>
      </c>
      <c r="B23" s="85"/>
      <c r="C23" s="134"/>
      <c r="D23" s="135"/>
      <c r="E23" s="136"/>
      <c r="F23" s="85"/>
      <c r="G23" s="85"/>
      <c r="H23" s="85"/>
    </row>
    <row r="24" spans="1:8" x14ac:dyDescent="0.25">
      <c r="A24" s="95" t="s">
        <v>155</v>
      </c>
      <c r="B24" s="95" t="s">
        <v>156</v>
      </c>
      <c r="C24" s="95" t="s">
        <v>157</v>
      </c>
      <c r="D24" s="95" t="s">
        <v>98</v>
      </c>
      <c r="E24" s="95" t="s">
        <v>158</v>
      </c>
      <c r="F24" s="95" t="s">
        <v>156</v>
      </c>
      <c r="G24" s="95" t="s">
        <v>157</v>
      </c>
      <c r="H24" s="95" t="s">
        <v>98</v>
      </c>
    </row>
    <row r="25" spans="1:8" x14ac:dyDescent="0.25">
      <c r="A25" s="95" t="s">
        <v>166</v>
      </c>
      <c r="B25" s="137">
        <f>D21</f>
        <v>35000</v>
      </c>
      <c r="C25" s="85"/>
      <c r="D25" s="137"/>
      <c r="E25" s="138" t="s">
        <v>166</v>
      </c>
      <c r="F25" s="137">
        <f>F21</f>
        <v>30500</v>
      </c>
      <c r="G25" s="85"/>
      <c r="H25" s="10"/>
    </row>
    <row r="26" spans="1:8" x14ac:dyDescent="0.25">
      <c r="A26" s="10" t="s">
        <v>160</v>
      </c>
      <c r="B26" s="137">
        <f>SEP!D35</f>
        <v>-152</v>
      </c>
      <c r="C26" s="10"/>
      <c r="D26" s="10"/>
      <c r="E26" s="10" t="s">
        <v>160</v>
      </c>
      <c r="F26" s="137">
        <f>SEP!H35</f>
        <v>-20852</v>
      </c>
      <c r="G26" s="10"/>
      <c r="H26" s="10"/>
    </row>
    <row r="27" spans="1:8" x14ac:dyDescent="0.25">
      <c r="A27" s="10" t="s">
        <v>161</v>
      </c>
      <c r="B27" s="139">
        <v>0.08</v>
      </c>
      <c r="C27" s="10">
        <f>B25*B27</f>
        <v>2800</v>
      </c>
      <c r="D27" s="10"/>
      <c r="E27" s="10"/>
      <c r="F27" s="139">
        <v>0.08</v>
      </c>
      <c r="G27" s="10">
        <f>C27</f>
        <v>2800</v>
      </c>
      <c r="H27" s="10"/>
    </row>
    <row r="28" spans="1:8" x14ac:dyDescent="0.25">
      <c r="A28" s="104"/>
      <c r="B28" s="137"/>
      <c r="C28" s="137"/>
      <c r="D28" s="137"/>
      <c r="E28" s="137"/>
      <c r="F28" s="137"/>
      <c r="G28" s="10"/>
      <c r="H28" s="10"/>
    </row>
    <row r="29" spans="1:8" x14ac:dyDescent="0.25">
      <c r="A29" s="140" t="s">
        <v>162</v>
      </c>
      <c r="B29" s="10"/>
      <c r="C29" s="10"/>
      <c r="D29" s="10"/>
      <c r="E29" s="140" t="s">
        <v>162</v>
      </c>
      <c r="F29" s="10"/>
      <c r="G29" s="10"/>
      <c r="H29" s="10"/>
    </row>
    <row r="30" spans="1:8" x14ac:dyDescent="0.25">
      <c r="A30" s="141">
        <v>43385</v>
      </c>
      <c r="B30" s="10"/>
      <c r="C30" s="10">
        <v>25768</v>
      </c>
      <c r="D30" s="85"/>
      <c r="E30" s="141">
        <v>43385</v>
      </c>
      <c r="F30" s="10"/>
      <c r="G30" s="10">
        <v>25768</v>
      </c>
      <c r="H30" s="10"/>
    </row>
    <row r="31" spans="1:8" x14ac:dyDescent="0.25">
      <c r="A31" s="142" t="s">
        <v>140</v>
      </c>
      <c r="B31" s="10"/>
      <c r="C31" s="10">
        <v>2500</v>
      </c>
      <c r="D31" s="10"/>
      <c r="E31" s="142" t="s">
        <v>140</v>
      </c>
      <c r="F31" s="10"/>
      <c r="G31" s="10">
        <v>2500</v>
      </c>
      <c r="H31" s="10"/>
    </row>
    <row r="32" spans="1:8" x14ac:dyDescent="0.25">
      <c r="A32" s="142" t="s">
        <v>167</v>
      </c>
      <c r="B32" s="10"/>
      <c r="C32" s="10">
        <v>2000</v>
      </c>
      <c r="D32" s="10"/>
      <c r="E32" s="142" t="s">
        <v>167</v>
      </c>
      <c r="F32" s="10"/>
      <c r="G32" s="10">
        <v>2000</v>
      </c>
      <c r="H32" s="10"/>
    </row>
    <row r="33" spans="1:8" x14ac:dyDescent="0.25">
      <c r="A33" s="142"/>
      <c r="B33" s="10"/>
      <c r="C33" s="10"/>
      <c r="D33" s="10"/>
      <c r="E33" s="142"/>
      <c r="F33" s="10"/>
      <c r="G33" s="10"/>
      <c r="H33" s="10"/>
    </row>
    <row r="34" spans="1:8" x14ac:dyDescent="0.25">
      <c r="A34" s="142"/>
      <c r="B34" s="143"/>
      <c r="C34" s="144"/>
      <c r="D34" s="143"/>
      <c r="E34" s="142"/>
      <c r="F34" s="10"/>
      <c r="G34" s="144"/>
      <c r="H34" s="10"/>
    </row>
    <row r="35" spans="1:8" x14ac:dyDescent="0.25">
      <c r="A35" s="14" t="s">
        <v>39</v>
      </c>
      <c r="B35" s="137">
        <f>B25+B26</f>
        <v>34848</v>
      </c>
      <c r="C35" s="10">
        <f>SUM(C27:C34)</f>
        <v>33068</v>
      </c>
      <c r="D35" s="137">
        <f>B35-C35</f>
        <v>1780</v>
      </c>
      <c r="E35" s="145"/>
      <c r="F35" s="143">
        <f>F25+F26</f>
        <v>9648</v>
      </c>
      <c r="G35" s="143">
        <f>SUM(G27:G34)</f>
        <v>33068</v>
      </c>
      <c r="H35" s="143">
        <f>F35-G35</f>
        <v>-23420</v>
      </c>
    </row>
    <row r="37" spans="1:8" x14ac:dyDescent="0.25">
      <c r="A37" s="69" t="s">
        <v>168</v>
      </c>
      <c r="C37" s="69" t="s">
        <v>170</v>
      </c>
      <c r="F37" s="69" t="s">
        <v>171</v>
      </c>
    </row>
    <row r="39" spans="1:8" x14ac:dyDescent="0.25">
      <c r="A39" s="20" t="s">
        <v>169</v>
      </c>
      <c r="B39" s="20"/>
      <c r="C39" s="20" t="s">
        <v>51</v>
      </c>
      <c r="D39" s="20"/>
      <c r="E39" s="20"/>
      <c r="F39" s="20" t="s">
        <v>172</v>
      </c>
      <c r="G39" s="20"/>
    </row>
    <row r="40" spans="1:8" x14ac:dyDescent="0.25">
      <c r="A40" s="20"/>
      <c r="B40" s="146"/>
      <c r="C40" s="20"/>
      <c r="D40" s="147"/>
      <c r="E40" s="148"/>
      <c r="F40" s="146"/>
      <c r="G40" s="20"/>
      <c r="H40" s="20"/>
    </row>
    <row r="41" spans="1:8" x14ac:dyDescent="0.25">
      <c r="A41" s="20"/>
      <c r="B41" s="146"/>
      <c r="C41" s="149"/>
      <c r="D41" s="147"/>
      <c r="E41" s="148"/>
      <c r="F41" s="146"/>
      <c r="G41" s="149"/>
      <c r="H41" s="20"/>
    </row>
    <row r="42" spans="1:8" x14ac:dyDescent="0.25">
      <c r="A42" s="20"/>
      <c r="B42" s="146"/>
      <c r="C42" s="149"/>
      <c r="D42" s="147"/>
      <c r="E42" s="148"/>
      <c r="F42" s="146"/>
      <c r="G42" s="149"/>
      <c r="H42" s="20"/>
    </row>
    <row r="43" spans="1:8" x14ac:dyDescent="0.25">
      <c r="A43" s="20"/>
      <c r="B43" s="146"/>
      <c r="C43" s="149"/>
      <c r="D43" s="147"/>
      <c r="E43" s="148"/>
      <c r="F43" s="146"/>
      <c r="G43" s="149"/>
      <c r="H43" s="20"/>
    </row>
    <row r="44" spans="1:8" x14ac:dyDescent="0.25">
      <c r="A44" s="20"/>
      <c r="B44" s="150"/>
      <c r="C44" s="149"/>
      <c r="D44" s="151"/>
      <c r="E44" s="148"/>
      <c r="F44" s="150"/>
      <c r="G44" s="149"/>
      <c r="H44" s="20"/>
    </row>
    <row r="45" spans="1:8" x14ac:dyDescent="0.25">
      <c r="A45" s="20"/>
      <c r="B45" s="146"/>
      <c r="C45" s="149"/>
      <c r="D45" s="147"/>
      <c r="E45" s="152"/>
      <c r="F45" s="146"/>
      <c r="G45" s="153"/>
      <c r="H45" s="20"/>
    </row>
    <row r="46" spans="1:8" x14ac:dyDescent="0.25">
      <c r="A46" s="20"/>
      <c r="B46" s="154"/>
      <c r="C46" s="149"/>
      <c r="D46" s="147"/>
      <c r="E46" s="155"/>
      <c r="F46" s="154"/>
      <c r="G46" s="20"/>
      <c r="H46" s="20"/>
    </row>
    <row r="47" spans="1:8" x14ac:dyDescent="0.25">
      <c r="A47" s="20"/>
      <c r="B47" s="156"/>
      <c r="C47" s="157"/>
      <c r="D47" s="157"/>
      <c r="E47" s="158"/>
      <c r="F47" s="156"/>
      <c r="G47" s="157"/>
      <c r="H47" s="20"/>
    </row>
    <row r="48" spans="1:8" x14ac:dyDescent="0.25">
      <c r="A48" s="20"/>
      <c r="B48" s="156"/>
      <c r="C48" s="157"/>
      <c r="D48" s="157"/>
      <c r="E48" s="159"/>
      <c r="F48" s="156"/>
      <c r="G48" s="157"/>
      <c r="H48" s="20"/>
    </row>
    <row r="49" spans="1:8" x14ac:dyDescent="0.25">
      <c r="A49" s="20"/>
      <c r="B49" s="156"/>
      <c r="C49" s="157"/>
      <c r="D49" s="157"/>
      <c r="E49" s="158"/>
      <c r="F49" s="156"/>
      <c r="G49" s="157"/>
      <c r="H49" s="20"/>
    </row>
    <row r="50" spans="1:8" x14ac:dyDescent="0.25">
      <c r="A50" s="20"/>
      <c r="B50" s="156"/>
      <c r="C50" s="157"/>
      <c r="D50" s="157"/>
      <c r="E50" s="158"/>
      <c r="F50" s="156"/>
      <c r="G50" s="157"/>
      <c r="H50" s="20"/>
    </row>
    <row r="51" spans="1:8" x14ac:dyDescent="0.25">
      <c r="A51" s="20"/>
      <c r="B51" s="157"/>
      <c r="C51" s="149"/>
      <c r="D51" s="20"/>
      <c r="E51" s="29"/>
      <c r="F51" s="157"/>
      <c r="G51" s="20"/>
      <c r="H51" s="20"/>
    </row>
    <row r="52" spans="1:8" x14ac:dyDescent="0.25">
      <c r="A52" s="20"/>
      <c r="B52" s="20"/>
      <c r="C52" s="149"/>
      <c r="D52" s="20"/>
      <c r="E52" s="20"/>
      <c r="F52" s="146"/>
      <c r="G52" s="149"/>
      <c r="H52" s="20"/>
    </row>
    <row r="53" spans="1:8" x14ac:dyDescent="0.25">
      <c r="A53" s="20"/>
      <c r="B53" s="160"/>
      <c r="C53" s="20"/>
      <c r="D53" s="20"/>
      <c r="E53" s="20"/>
      <c r="F53" s="20"/>
      <c r="G53" s="146"/>
      <c r="H53" s="20"/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topLeftCell="A2" workbookViewId="0">
      <selection activeCell="J31" sqref="J31"/>
    </sheetView>
  </sheetViews>
  <sheetFormatPr defaultRowHeight="15" x14ac:dyDescent="0.25"/>
  <cols>
    <col min="1" max="1" width="20.7109375" customWidth="1"/>
    <col min="4" max="4" width="9.5703125" bestFit="1" customWidth="1"/>
  </cols>
  <sheetData>
    <row r="1" spans="1:7" ht="33.75" x14ac:dyDescent="0.25">
      <c r="A1" s="76"/>
      <c r="B1" s="2"/>
      <c r="C1" s="2"/>
      <c r="D1" s="3" t="s">
        <v>0</v>
      </c>
      <c r="E1" s="3"/>
      <c r="F1" s="2"/>
      <c r="G1" s="69"/>
    </row>
    <row r="2" spans="1:7" ht="18.75" x14ac:dyDescent="0.3">
      <c r="A2" s="4" t="s">
        <v>26</v>
      </c>
      <c r="B2" s="4"/>
      <c r="C2" s="4"/>
      <c r="D2" s="4"/>
      <c r="E2" s="4"/>
      <c r="F2" s="4"/>
      <c r="G2" s="4"/>
    </row>
    <row r="3" spans="1:7" ht="15.75" x14ac:dyDescent="0.25">
      <c r="A3" s="5" t="s">
        <v>1</v>
      </c>
      <c r="B3" s="5" t="s">
        <v>57</v>
      </c>
      <c r="C3" s="5"/>
      <c r="D3" s="5">
        <v>2015</v>
      </c>
      <c r="E3" s="69"/>
      <c r="F3" s="5"/>
      <c r="G3" s="5"/>
    </row>
    <row r="4" spans="1:7" x14ac:dyDescent="0.25">
      <c r="A4" s="6" t="s">
        <v>3</v>
      </c>
      <c r="B4" s="6" t="s">
        <v>4</v>
      </c>
      <c r="C4" s="6" t="s">
        <v>5</v>
      </c>
      <c r="D4" s="6" t="s">
        <v>6</v>
      </c>
      <c r="E4" s="6" t="s">
        <v>7</v>
      </c>
      <c r="F4" s="7" t="s">
        <v>8</v>
      </c>
      <c r="G4" s="8" t="s">
        <v>9</v>
      </c>
    </row>
    <row r="5" spans="1:7" x14ac:dyDescent="0.25">
      <c r="A5" s="10" t="s">
        <v>27</v>
      </c>
      <c r="B5" s="11">
        <v>1</v>
      </c>
      <c r="C5" s="10"/>
      <c r="D5" s="12">
        <v>2500</v>
      </c>
      <c r="E5" s="12"/>
      <c r="F5" s="12">
        <f>C5+D5</f>
        <v>2500</v>
      </c>
      <c r="G5" s="12"/>
    </row>
    <row r="6" spans="1:7" x14ac:dyDescent="0.25">
      <c r="A6" s="10" t="s">
        <v>36</v>
      </c>
      <c r="B6" s="11">
        <v>2</v>
      </c>
      <c r="C6" s="10"/>
      <c r="D6" s="12">
        <v>2500</v>
      </c>
      <c r="E6" s="12"/>
      <c r="F6" s="12">
        <f>C6+D6</f>
        <v>2500</v>
      </c>
      <c r="G6" s="12"/>
    </row>
    <row r="7" spans="1:7" x14ac:dyDescent="0.25">
      <c r="A7" s="10" t="s">
        <v>52</v>
      </c>
      <c r="B7" s="11">
        <v>3</v>
      </c>
      <c r="C7" s="10"/>
      <c r="D7" s="12">
        <v>0</v>
      </c>
      <c r="E7" s="12"/>
      <c r="F7" s="12">
        <f t="shared" ref="F7:F12" si="0">C7+D7</f>
        <v>0</v>
      </c>
      <c r="G7" s="12"/>
    </row>
    <row r="8" spans="1:7" x14ac:dyDescent="0.25">
      <c r="A8" s="10" t="s">
        <v>52</v>
      </c>
      <c r="B8" s="11"/>
      <c r="C8" s="10"/>
      <c r="D8" s="12">
        <v>0</v>
      </c>
      <c r="E8" s="12"/>
      <c r="F8" s="12"/>
      <c r="G8" s="12"/>
    </row>
    <row r="9" spans="1:7" x14ac:dyDescent="0.25">
      <c r="A9" s="10" t="s">
        <v>33</v>
      </c>
      <c r="B9" s="11">
        <v>5</v>
      </c>
      <c r="C9" s="10"/>
      <c r="D9" s="12">
        <v>2500</v>
      </c>
      <c r="E9" s="12"/>
      <c r="F9" s="12">
        <f t="shared" si="0"/>
        <v>2500</v>
      </c>
      <c r="G9" s="12">
        <v>2500</v>
      </c>
    </row>
    <row r="10" spans="1:7" x14ac:dyDescent="0.25">
      <c r="A10" s="10" t="s">
        <v>34</v>
      </c>
      <c r="B10" s="11">
        <v>6</v>
      </c>
      <c r="C10" s="10"/>
      <c r="D10" s="12">
        <v>5500</v>
      </c>
      <c r="E10" s="12"/>
      <c r="F10" s="12">
        <f t="shared" si="0"/>
        <v>5500</v>
      </c>
      <c r="G10" s="12"/>
    </row>
    <row r="11" spans="1:7" x14ac:dyDescent="0.25">
      <c r="A11" s="10" t="s">
        <v>28</v>
      </c>
      <c r="B11" s="11">
        <v>7</v>
      </c>
      <c r="C11" s="10"/>
      <c r="D11" s="12">
        <v>5500</v>
      </c>
      <c r="E11" s="12"/>
      <c r="F11" s="12">
        <v>5500</v>
      </c>
      <c r="G11" s="12">
        <v>2500</v>
      </c>
    </row>
    <row r="12" spans="1:7" x14ac:dyDescent="0.25">
      <c r="A12" s="10" t="s">
        <v>35</v>
      </c>
      <c r="B12" s="11">
        <v>8</v>
      </c>
      <c r="C12" s="10"/>
      <c r="D12" s="12">
        <v>2500</v>
      </c>
      <c r="E12" s="12"/>
      <c r="F12" s="12">
        <f t="shared" si="0"/>
        <v>2500</v>
      </c>
      <c r="G12" s="12"/>
    </row>
    <row r="13" spans="1:7" x14ac:dyDescent="0.25">
      <c r="A13" s="10" t="s">
        <v>37</v>
      </c>
      <c r="B13" s="77">
        <v>9</v>
      </c>
      <c r="C13" s="69"/>
      <c r="D13" s="79">
        <v>2500</v>
      </c>
      <c r="E13" s="69"/>
      <c r="F13" s="69"/>
      <c r="G13" s="69"/>
    </row>
    <row r="14" spans="1:7" x14ac:dyDescent="0.25">
      <c r="A14" s="10" t="s">
        <v>30</v>
      </c>
      <c r="B14" s="11">
        <v>10</v>
      </c>
      <c r="C14" s="10"/>
      <c r="D14" s="12">
        <v>2500</v>
      </c>
      <c r="E14" s="12"/>
      <c r="F14" s="12">
        <v>2500</v>
      </c>
      <c r="G14" s="12">
        <v>2500</v>
      </c>
    </row>
    <row r="15" spans="1:7" x14ac:dyDescent="0.25">
      <c r="A15" s="49" t="s">
        <v>29</v>
      </c>
      <c r="B15" s="11">
        <v>11</v>
      </c>
      <c r="C15" s="10"/>
      <c r="D15" s="12">
        <v>2500</v>
      </c>
      <c r="E15" s="12"/>
      <c r="F15" s="12">
        <v>2500</v>
      </c>
      <c r="G15" s="12">
        <v>4500</v>
      </c>
    </row>
    <row r="16" spans="1:7" x14ac:dyDescent="0.25">
      <c r="A16" s="49" t="s">
        <v>29</v>
      </c>
      <c r="B16" s="77">
        <v>12</v>
      </c>
      <c r="C16" s="69"/>
      <c r="D16" s="78">
        <v>2000</v>
      </c>
      <c r="E16" s="69"/>
      <c r="F16" s="69"/>
      <c r="G16" s="69"/>
    </row>
    <row r="17" spans="1:7" x14ac:dyDescent="0.25">
      <c r="A17" s="10" t="s">
        <v>38</v>
      </c>
      <c r="B17" s="11">
        <v>14</v>
      </c>
      <c r="C17" s="10"/>
      <c r="D17" s="12">
        <v>2700</v>
      </c>
      <c r="E17" s="12"/>
      <c r="F17" s="12">
        <v>2700</v>
      </c>
      <c r="G17" s="13">
        <v>2500</v>
      </c>
    </row>
    <row r="18" spans="1:7" x14ac:dyDescent="0.25">
      <c r="A18" s="69"/>
      <c r="B18" s="69"/>
      <c r="C18" s="69"/>
      <c r="D18" s="69"/>
      <c r="E18" s="69"/>
      <c r="F18" s="69"/>
      <c r="G18" s="69"/>
    </row>
    <row r="19" spans="1:7" x14ac:dyDescent="0.25">
      <c r="A19" s="14" t="s">
        <v>39</v>
      </c>
      <c r="B19" s="14"/>
      <c r="C19" s="10">
        <v>0</v>
      </c>
      <c r="D19" s="14">
        <f>SUM(D5:D18)</f>
        <v>33200</v>
      </c>
      <c r="E19" s="14"/>
      <c r="F19" s="14">
        <f>SUM(F5:F17)</f>
        <v>28700</v>
      </c>
      <c r="G19" s="10">
        <f>SUM(G5:G17)</f>
        <v>14500</v>
      </c>
    </row>
    <row r="20" spans="1:7" x14ac:dyDescent="0.25">
      <c r="A20" s="15"/>
      <c r="B20" s="15"/>
      <c r="C20" s="15"/>
      <c r="D20" s="15"/>
      <c r="E20" s="15"/>
      <c r="F20" s="15"/>
      <c r="G20" s="16"/>
    </row>
    <row r="21" spans="1:7" x14ac:dyDescent="0.25">
      <c r="A21" s="17" t="s">
        <v>12</v>
      </c>
      <c r="B21" s="69"/>
      <c r="C21" s="18"/>
      <c r="D21" s="19"/>
      <c r="E21" s="20"/>
      <c r="F21" s="21"/>
      <c r="G21" s="70"/>
    </row>
    <row r="22" spans="1:7" x14ac:dyDescent="0.25">
      <c r="A22" s="23" t="s">
        <v>13</v>
      </c>
      <c r="B22" s="69"/>
      <c r="C22" s="18"/>
      <c r="D22" s="24">
        <f>D19</f>
        <v>33200</v>
      </c>
      <c r="E22" s="20"/>
      <c r="F22" s="21"/>
      <c r="G22" s="70"/>
    </row>
    <row r="23" spans="1:7" s="69" customFormat="1" x14ac:dyDescent="0.25">
      <c r="A23" s="23" t="s">
        <v>61</v>
      </c>
      <c r="C23" s="18"/>
      <c r="D23" s="24">
        <v>679</v>
      </c>
      <c r="E23" s="20"/>
      <c r="F23" s="21"/>
      <c r="G23" s="70"/>
    </row>
    <row r="24" spans="1:7" ht="16.5" x14ac:dyDescent="0.35">
      <c r="A24" s="23" t="s">
        <v>62</v>
      </c>
      <c r="B24" s="69"/>
      <c r="C24" s="18"/>
      <c r="D24" s="26">
        <f>D22*F24</f>
        <v>2656</v>
      </c>
      <c r="E24" s="20"/>
      <c r="F24" s="68">
        <v>0.08</v>
      </c>
      <c r="G24" s="70"/>
    </row>
    <row r="25" spans="1:7" ht="16.5" x14ac:dyDescent="0.35">
      <c r="A25" s="23" t="s">
        <v>14</v>
      </c>
      <c r="B25" s="69"/>
      <c r="C25" s="18"/>
      <c r="D25" s="27">
        <f>D22+D23-D24</f>
        <v>31223</v>
      </c>
      <c r="E25" s="20"/>
      <c r="F25" s="20"/>
      <c r="G25" s="70"/>
    </row>
    <row r="26" spans="1:7" x14ac:dyDescent="0.25">
      <c r="A26" s="30"/>
      <c r="B26" s="69"/>
      <c r="C26" s="18"/>
      <c r="D26" s="31"/>
      <c r="E26" s="69"/>
      <c r="F26" s="32"/>
      <c r="G26" s="69"/>
    </row>
    <row r="27" spans="1:7" x14ac:dyDescent="0.25">
      <c r="A27" s="23"/>
      <c r="B27" s="69"/>
      <c r="C27" s="18"/>
      <c r="D27" s="33"/>
      <c r="E27" s="69"/>
      <c r="F27" s="69"/>
      <c r="G27" s="69"/>
    </row>
    <row r="28" spans="1:7" x14ac:dyDescent="0.25">
      <c r="A28" s="35" t="s">
        <v>17</v>
      </c>
      <c r="B28" s="69"/>
      <c r="C28" s="18"/>
      <c r="D28" s="33"/>
      <c r="E28" s="69"/>
      <c r="F28" s="69"/>
      <c r="G28" s="69"/>
    </row>
    <row r="29" spans="1:7" x14ac:dyDescent="0.25">
      <c r="A29" s="37" t="s">
        <v>59</v>
      </c>
      <c r="B29" s="32"/>
      <c r="C29" s="32"/>
      <c r="D29" s="57">
        <v>17110</v>
      </c>
      <c r="E29" s="23"/>
      <c r="F29" s="23"/>
      <c r="G29" s="23"/>
    </row>
    <row r="30" spans="1:7" x14ac:dyDescent="0.25">
      <c r="A30" s="37" t="s">
        <v>60</v>
      </c>
      <c r="B30" s="23"/>
      <c r="C30" s="23"/>
      <c r="D30" s="69">
        <v>14088</v>
      </c>
      <c r="E30" s="23"/>
      <c r="F30" s="23"/>
      <c r="G30" s="23"/>
    </row>
    <row r="31" spans="1:7" x14ac:dyDescent="0.25">
      <c r="A31" s="37"/>
      <c r="B31" s="23"/>
      <c r="C31" s="23"/>
      <c r="D31" s="65">
        <f>SUM(D29:D30)</f>
        <v>31198</v>
      </c>
      <c r="E31" s="23"/>
      <c r="F31" s="23"/>
      <c r="G31" s="23"/>
    </row>
    <row r="32" spans="1:7" x14ac:dyDescent="0.25">
      <c r="A32" s="23" t="s">
        <v>40</v>
      </c>
      <c r="B32" s="69"/>
      <c r="C32" s="18"/>
      <c r="D32" s="59">
        <f>D25-D31</f>
        <v>25</v>
      </c>
      <c r="E32" s="23"/>
      <c r="F32" s="23"/>
      <c r="G32" s="23"/>
    </row>
    <row r="33" spans="1:7" x14ac:dyDescent="0.25">
      <c r="A33" s="37"/>
      <c r="B33" s="32" t="s">
        <v>19</v>
      </c>
      <c r="C33" s="32"/>
      <c r="D33" s="23" t="s">
        <v>20</v>
      </c>
      <c r="E33" s="23"/>
      <c r="F33" s="23" t="s">
        <v>21</v>
      </c>
      <c r="G33" s="23"/>
    </row>
    <row r="34" spans="1:7" x14ac:dyDescent="0.25">
      <c r="A34" s="37"/>
      <c r="B34" s="23"/>
      <c r="C34" s="23"/>
      <c r="D34" s="23"/>
      <c r="E34" s="23"/>
      <c r="F34" s="23"/>
      <c r="G34" s="23"/>
    </row>
    <row r="35" spans="1:7" x14ac:dyDescent="0.25">
      <c r="A35" s="37"/>
      <c r="B35" s="23" t="s">
        <v>51</v>
      </c>
      <c r="C35" s="23"/>
      <c r="D35" s="23" t="s">
        <v>22</v>
      </c>
      <c r="E35" s="23"/>
      <c r="F35" s="23" t="s">
        <v>63</v>
      </c>
      <c r="G35" s="23"/>
    </row>
    <row r="36" spans="1:7" x14ac:dyDescent="0.25">
      <c r="A36" s="39" t="s">
        <v>23</v>
      </c>
      <c r="B36" s="23" t="s">
        <v>24</v>
      </c>
      <c r="C36" s="23"/>
      <c r="D36" s="23" t="s">
        <v>24</v>
      </c>
      <c r="E36" s="23"/>
      <c r="F36" s="23" t="s">
        <v>25</v>
      </c>
      <c r="G36" s="23"/>
    </row>
    <row r="37" spans="1:7" x14ac:dyDescent="0.25">
      <c r="G37" s="23"/>
    </row>
    <row r="38" spans="1:7" x14ac:dyDescent="0.25">
      <c r="G38" s="23"/>
    </row>
    <row r="39" spans="1:7" x14ac:dyDescent="0.25">
      <c r="A39" s="69"/>
      <c r="B39" s="69"/>
      <c r="C39" s="69"/>
      <c r="D39" s="69"/>
      <c r="E39" s="69"/>
      <c r="F39" s="69"/>
      <c r="G39" s="69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2"/>
  <sheetViews>
    <sheetView zoomScaleNormal="100" workbookViewId="0">
      <selection activeCell="A29" sqref="A29"/>
    </sheetView>
  </sheetViews>
  <sheetFormatPr defaultRowHeight="15" x14ac:dyDescent="0.25"/>
  <cols>
    <col min="1" max="1" width="18.7109375" style="69" customWidth="1"/>
    <col min="2" max="16384" width="9.140625" style="69"/>
  </cols>
  <sheetData>
    <row r="1" spans="1:11" ht="26.25" x14ac:dyDescent="0.4">
      <c r="B1" s="106" t="s">
        <v>131</v>
      </c>
      <c r="C1" s="107"/>
    </row>
    <row r="2" spans="1:11" ht="18.75" x14ac:dyDescent="0.3">
      <c r="B2" s="4" t="s">
        <v>174</v>
      </c>
      <c r="C2" s="4"/>
      <c r="D2" s="4"/>
      <c r="E2" s="4"/>
      <c r="F2" s="4"/>
    </row>
    <row r="3" spans="1:11" x14ac:dyDescent="0.25">
      <c r="A3" s="6" t="s">
        <v>3</v>
      </c>
      <c r="B3" s="6" t="s">
        <v>4</v>
      </c>
      <c r="C3" s="6" t="s">
        <v>5</v>
      </c>
      <c r="D3" s="6" t="s">
        <v>6</v>
      </c>
      <c r="E3" s="7" t="s">
        <v>8</v>
      </c>
      <c r="F3" s="8" t="s">
        <v>9</v>
      </c>
      <c r="G3" s="83" t="s">
        <v>144</v>
      </c>
    </row>
    <row r="4" spans="1:11" x14ac:dyDescent="0.25">
      <c r="A4" s="10" t="s">
        <v>150</v>
      </c>
      <c r="B4" s="131">
        <v>1</v>
      </c>
      <c r="C4" s="10"/>
      <c r="D4" s="10">
        <v>2500</v>
      </c>
      <c r="E4" s="10">
        <f>C4+D4</f>
        <v>2500</v>
      </c>
      <c r="F4" s="10">
        <v>2500</v>
      </c>
      <c r="G4" s="10">
        <f>E4-F4</f>
        <v>0</v>
      </c>
    </row>
    <row r="5" spans="1:11" x14ac:dyDescent="0.25">
      <c r="A5" s="10" t="s">
        <v>152</v>
      </c>
      <c r="B5" s="11">
        <v>2</v>
      </c>
      <c r="C5" s="10">
        <v>16500</v>
      </c>
      <c r="D5" s="12">
        <v>2500</v>
      </c>
      <c r="E5" s="10">
        <f t="shared" ref="E5:E17" si="0">C5+D5</f>
        <v>19000</v>
      </c>
      <c r="F5" s="91">
        <v>19000</v>
      </c>
      <c r="G5" s="10">
        <f t="shared" ref="G5:G17" si="1">E5-F5</f>
        <v>0</v>
      </c>
      <c r="H5" s="69" t="s">
        <v>31</v>
      </c>
    </row>
    <row r="6" spans="1:11" x14ac:dyDescent="0.25">
      <c r="A6" s="10" t="s">
        <v>31</v>
      </c>
      <c r="B6" s="11">
        <v>3</v>
      </c>
      <c r="C6" s="10"/>
      <c r="D6" s="12"/>
      <c r="E6" s="10">
        <f t="shared" si="0"/>
        <v>0</v>
      </c>
      <c r="F6" s="91"/>
      <c r="G6" s="10">
        <f t="shared" si="1"/>
        <v>0</v>
      </c>
    </row>
    <row r="7" spans="1:11" x14ac:dyDescent="0.25">
      <c r="A7" s="10" t="s">
        <v>130</v>
      </c>
      <c r="B7" s="11">
        <v>4</v>
      </c>
      <c r="C7" s="10"/>
      <c r="D7" s="12">
        <v>2500</v>
      </c>
      <c r="E7" s="10">
        <f t="shared" si="0"/>
        <v>2500</v>
      </c>
      <c r="F7" s="91">
        <v>2500</v>
      </c>
      <c r="G7" s="10">
        <f t="shared" si="1"/>
        <v>0</v>
      </c>
    </row>
    <row r="8" spans="1:11" x14ac:dyDescent="0.25">
      <c r="A8" s="10" t="s">
        <v>175</v>
      </c>
      <c r="B8" s="11">
        <v>5</v>
      </c>
      <c r="C8" s="10"/>
      <c r="D8" s="12">
        <v>2500</v>
      </c>
      <c r="E8" s="10">
        <f t="shared" si="0"/>
        <v>2500</v>
      </c>
      <c r="F8" s="91">
        <v>2500</v>
      </c>
      <c r="G8" s="10">
        <f t="shared" si="1"/>
        <v>0</v>
      </c>
    </row>
    <row r="9" spans="1:11" x14ac:dyDescent="0.25">
      <c r="A9" s="10" t="s">
        <v>132</v>
      </c>
      <c r="B9" s="11">
        <v>6</v>
      </c>
      <c r="C9" s="10"/>
      <c r="D9" s="12">
        <v>2500</v>
      </c>
      <c r="E9" s="10">
        <f t="shared" si="0"/>
        <v>2500</v>
      </c>
      <c r="F9" s="91">
        <v>2500</v>
      </c>
      <c r="G9" s="10">
        <f t="shared" si="1"/>
        <v>0</v>
      </c>
    </row>
    <row r="10" spans="1:11" x14ac:dyDescent="0.25">
      <c r="A10" s="104" t="s">
        <v>136</v>
      </c>
      <c r="B10" s="11">
        <v>7</v>
      </c>
      <c r="C10" s="10"/>
      <c r="D10" s="12"/>
      <c r="E10" s="10">
        <f t="shared" si="0"/>
        <v>0</v>
      </c>
      <c r="F10" s="91"/>
      <c r="G10" s="10">
        <f t="shared" si="1"/>
        <v>0</v>
      </c>
    </row>
    <row r="11" spans="1:11" x14ac:dyDescent="0.25">
      <c r="A11" s="104" t="s">
        <v>120</v>
      </c>
      <c r="B11" s="105">
        <v>8</v>
      </c>
      <c r="C11" s="10"/>
      <c r="D11" s="13">
        <v>2500</v>
      </c>
      <c r="E11" s="10">
        <f t="shared" si="0"/>
        <v>2500</v>
      </c>
      <c r="F11" s="91">
        <v>2500</v>
      </c>
      <c r="G11" s="10">
        <f t="shared" si="1"/>
        <v>0</v>
      </c>
    </row>
    <row r="12" spans="1:11" x14ac:dyDescent="0.25">
      <c r="A12" s="10" t="s">
        <v>119</v>
      </c>
      <c r="B12" s="105">
        <v>9</v>
      </c>
      <c r="C12" s="104"/>
      <c r="D12" s="13">
        <v>5500</v>
      </c>
      <c r="E12" s="10">
        <f t="shared" si="0"/>
        <v>5500</v>
      </c>
      <c r="F12" s="132">
        <v>5500</v>
      </c>
      <c r="G12" s="10">
        <f t="shared" si="1"/>
        <v>0</v>
      </c>
    </row>
    <row r="13" spans="1:11" x14ac:dyDescent="0.25">
      <c r="A13" s="10" t="s">
        <v>31</v>
      </c>
      <c r="B13" s="11">
        <v>10</v>
      </c>
      <c r="C13" s="10"/>
      <c r="D13" s="12"/>
      <c r="E13" s="10">
        <f t="shared" si="0"/>
        <v>0</v>
      </c>
      <c r="F13" s="91"/>
      <c r="G13" s="10">
        <f t="shared" si="1"/>
        <v>0</v>
      </c>
    </row>
    <row r="14" spans="1:11" x14ac:dyDescent="0.25">
      <c r="A14" s="10" t="s">
        <v>143</v>
      </c>
      <c r="B14" s="11">
        <v>11</v>
      </c>
      <c r="C14" s="10"/>
      <c r="D14" s="12">
        <v>2500</v>
      </c>
      <c r="E14" s="10">
        <f t="shared" si="0"/>
        <v>2500</v>
      </c>
      <c r="F14" s="91">
        <v>2500</v>
      </c>
      <c r="G14" s="10">
        <f t="shared" si="1"/>
        <v>0</v>
      </c>
      <c r="K14" s="65"/>
    </row>
    <row r="15" spans="1:11" x14ac:dyDescent="0.25">
      <c r="A15" s="104" t="s">
        <v>29</v>
      </c>
      <c r="B15" s="11">
        <v>12</v>
      </c>
      <c r="C15" s="10">
        <v>8700</v>
      </c>
      <c r="D15" s="12">
        <v>4500</v>
      </c>
      <c r="E15" s="10">
        <f t="shared" si="0"/>
        <v>13200</v>
      </c>
      <c r="F15" s="91">
        <v>9000</v>
      </c>
      <c r="G15" s="10">
        <f t="shared" si="1"/>
        <v>4200</v>
      </c>
    </row>
    <row r="16" spans="1:11" x14ac:dyDescent="0.25">
      <c r="A16" s="104" t="s">
        <v>30</v>
      </c>
      <c r="B16" s="11">
        <v>13</v>
      </c>
      <c r="C16" s="10"/>
      <c r="D16" s="12">
        <v>2500</v>
      </c>
      <c r="E16" s="10">
        <f t="shared" si="0"/>
        <v>2500</v>
      </c>
      <c r="F16" s="91">
        <v>2500</v>
      </c>
      <c r="G16" s="10">
        <f t="shared" si="1"/>
        <v>0</v>
      </c>
    </row>
    <row r="17" spans="1:8" x14ac:dyDescent="0.25">
      <c r="A17" s="10"/>
      <c r="B17" s="11"/>
      <c r="C17" s="10"/>
      <c r="D17" s="12"/>
      <c r="E17" s="12">
        <f t="shared" si="0"/>
        <v>0</v>
      </c>
      <c r="F17" s="91"/>
      <c r="G17" s="10">
        <f t="shared" si="1"/>
        <v>0</v>
      </c>
    </row>
    <row r="18" spans="1:8" x14ac:dyDescent="0.25">
      <c r="A18" s="10"/>
      <c r="B18" s="10"/>
      <c r="C18" s="10"/>
      <c r="D18" s="10"/>
      <c r="E18" s="12"/>
      <c r="F18" s="10"/>
      <c r="G18" s="10"/>
    </row>
    <row r="19" spans="1:8" x14ac:dyDescent="0.25">
      <c r="A19" s="10"/>
      <c r="B19" s="11"/>
      <c r="C19" s="10"/>
      <c r="D19" s="12"/>
      <c r="E19" s="12"/>
      <c r="F19" s="92"/>
      <c r="G19" s="10"/>
      <c r="H19" s="85"/>
    </row>
    <row r="20" spans="1:8" x14ac:dyDescent="0.25">
      <c r="A20" s="10"/>
      <c r="B20" s="10"/>
      <c r="C20" s="10"/>
      <c r="D20" s="10"/>
      <c r="E20" s="10"/>
      <c r="F20" s="10"/>
      <c r="G20" s="10"/>
      <c r="H20" s="85"/>
    </row>
    <row r="21" spans="1:8" x14ac:dyDescent="0.25">
      <c r="A21" s="14" t="s">
        <v>39</v>
      </c>
      <c r="B21" s="14"/>
      <c r="C21" s="10"/>
      <c r="D21" s="14">
        <f>SUM(D4:D20)</f>
        <v>30000</v>
      </c>
      <c r="E21" s="14">
        <f>SUM(E4:E20)</f>
        <v>55200</v>
      </c>
      <c r="F21" s="95">
        <f>SUM(F4:F20)</f>
        <v>51000</v>
      </c>
      <c r="G21" s="10">
        <f>E21-F21</f>
        <v>4200</v>
      </c>
      <c r="H21" s="85"/>
    </row>
    <row r="22" spans="1:8" x14ac:dyDescent="0.25">
      <c r="A22" s="15"/>
      <c r="B22" s="15"/>
      <c r="C22" s="15"/>
      <c r="D22" s="15"/>
      <c r="E22" s="15"/>
      <c r="F22" s="16"/>
      <c r="G22" s="85"/>
      <c r="H22" s="85"/>
    </row>
    <row r="23" spans="1:8" x14ac:dyDescent="0.25">
      <c r="A23" s="133" t="s">
        <v>12</v>
      </c>
      <c r="B23" s="85"/>
      <c r="C23" s="134"/>
      <c r="D23" s="135"/>
      <c r="E23" s="136"/>
      <c r="F23" s="85"/>
      <c r="G23" s="85"/>
      <c r="H23" s="85"/>
    </row>
    <row r="24" spans="1:8" x14ac:dyDescent="0.25">
      <c r="A24" s="95" t="s">
        <v>155</v>
      </c>
      <c r="B24" s="95" t="s">
        <v>156</v>
      </c>
      <c r="C24" s="95" t="s">
        <v>157</v>
      </c>
      <c r="D24" s="95" t="s">
        <v>98</v>
      </c>
      <c r="E24" s="95" t="s">
        <v>158</v>
      </c>
      <c r="F24" s="95" t="s">
        <v>156</v>
      </c>
      <c r="G24" s="95" t="s">
        <v>157</v>
      </c>
      <c r="H24" s="95" t="s">
        <v>98</v>
      </c>
    </row>
    <row r="25" spans="1:8" x14ac:dyDescent="0.25">
      <c r="A25" s="95" t="s">
        <v>173</v>
      </c>
      <c r="B25" s="137">
        <f>D21</f>
        <v>30000</v>
      </c>
      <c r="C25" s="85"/>
      <c r="D25" s="137"/>
      <c r="E25" s="138" t="s">
        <v>173</v>
      </c>
      <c r="F25" s="137">
        <f>F21</f>
        <v>51000</v>
      </c>
      <c r="G25" s="85"/>
      <c r="H25" s="10"/>
    </row>
    <row r="26" spans="1:8" x14ac:dyDescent="0.25">
      <c r="A26" s="10" t="s">
        <v>160</v>
      </c>
      <c r="B26" s="137">
        <f>'OCTOBER '!D35</f>
        <v>1780</v>
      </c>
      <c r="C26" s="10"/>
      <c r="D26" s="10"/>
      <c r="E26" s="10" t="s">
        <v>160</v>
      </c>
      <c r="F26" s="137">
        <f>'OCTOBER '!H35</f>
        <v>-23420</v>
      </c>
      <c r="G26" s="10"/>
      <c r="H26" s="10"/>
    </row>
    <row r="27" spans="1:8" x14ac:dyDescent="0.25">
      <c r="A27" s="10" t="s">
        <v>161</v>
      </c>
      <c r="B27" s="139">
        <v>0.08</v>
      </c>
      <c r="C27" s="10">
        <f>B25*B27</f>
        <v>2400</v>
      </c>
      <c r="E27" s="10"/>
      <c r="F27" s="139">
        <v>0.08</v>
      </c>
      <c r="G27" s="10">
        <f>C27</f>
        <v>2400</v>
      </c>
      <c r="H27" s="10"/>
    </row>
    <row r="28" spans="1:8" x14ac:dyDescent="0.25">
      <c r="A28" s="104"/>
      <c r="B28" s="137"/>
      <c r="C28" s="137"/>
      <c r="D28" s="137"/>
      <c r="E28" s="137"/>
      <c r="F28" s="137"/>
      <c r="G28" s="10"/>
      <c r="H28" s="10"/>
    </row>
    <row r="29" spans="1:8" x14ac:dyDescent="0.25">
      <c r="A29" s="140" t="s">
        <v>162</v>
      </c>
      <c r="B29" s="10"/>
      <c r="C29" s="10"/>
      <c r="D29" s="10"/>
      <c r="E29" s="140" t="s">
        <v>162</v>
      </c>
      <c r="F29" s="10"/>
      <c r="G29" s="10"/>
      <c r="H29" s="10"/>
    </row>
    <row r="30" spans="1:8" x14ac:dyDescent="0.25">
      <c r="A30" s="142" t="s">
        <v>140</v>
      </c>
      <c r="B30" s="10"/>
      <c r="C30" s="10">
        <v>2500</v>
      </c>
      <c r="D30" s="10"/>
      <c r="E30" s="142" t="s">
        <v>140</v>
      </c>
      <c r="F30" s="10"/>
      <c r="G30" s="10">
        <v>2500</v>
      </c>
      <c r="H30" s="10"/>
    </row>
    <row r="31" spans="1:8" x14ac:dyDescent="0.25">
      <c r="A31" s="161">
        <v>43416</v>
      </c>
      <c r="B31" s="83"/>
      <c r="C31" s="83">
        <v>26900</v>
      </c>
      <c r="D31" s="83"/>
      <c r="E31" s="161">
        <v>43416</v>
      </c>
      <c r="F31" s="83"/>
      <c r="G31" s="83">
        <v>26900</v>
      </c>
      <c r="H31" s="10"/>
    </row>
    <row r="32" spans="1:8" x14ac:dyDescent="0.25">
      <c r="A32" s="142"/>
      <c r="B32" s="10"/>
      <c r="C32" s="10"/>
      <c r="D32" s="10"/>
      <c r="E32" s="142"/>
      <c r="F32" s="10"/>
      <c r="G32" s="10"/>
      <c r="H32" s="10"/>
    </row>
    <row r="33" spans="1:8" x14ac:dyDescent="0.25">
      <c r="A33" s="142"/>
      <c r="B33" s="143"/>
      <c r="C33" s="144"/>
      <c r="D33" s="143"/>
      <c r="E33" s="142"/>
      <c r="F33" s="10"/>
      <c r="G33" s="144"/>
      <c r="H33" s="10"/>
    </row>
    <row r="34" spans="1:8" x14ac:dyDescent="0.25">
      <c r="A34" s="14" t="s">
        <v>39</v>
      </c>
      <c r="B34" s="137">
        <f>B25+B26</f>
        <v>31780</v>
      </c>
      <c r="C34" s="10">
        <f>SUM(C27:C33)</f>
        <v>31800</v>
      </c>
      <c r="D34" s="137">
        <f>B34-C34</f>
        <v>-20</v>
      </c>
      <c r="E34" s="145"/>
      <c r="F34" s="143">
        <f>F25+F26</f>
        <v>27580</v>
      </c>
      <c r="G34" s="143">
        <f>SUM(G27:G33)</f>
        <v>31800</v>
      </c>
      <c r="H34" s="143">
        <f>F34-G34</f>
        <v>-4220</v>
      </c>
    </row>
    <row r="36" spans="1:8" x14ac:dyDescent="0.25">
      <c r="A36" s="69" t="s">
        <v>168</v>
      </c>
      <c r="C36" s="69" t="s">
        <v>170</v>
      </c>
      <c r="F36" s="69" t="s">
        <v>171</v>
      </c>
    </row>
    <row r="38" spans="1:8" x14ac:dyDescent="0.25">
      <c r="A38" s="20" t="s">
        <v>169</v>
      </c>
      <c r="B38" s="20"/>
      <c r="C38" s="20" t="s">
        <v>51</v>
      </c>
      <c r="D38" s="20"/>
      <c r="E38" s="20"/>
      <c r="F38" s="20" t="s">
        <v>172</v>
      </c>
      <c r="G38" s="20"/>
    </row>
    <row r="39" spans="1:8" x14ac:dyDescent="0.25">
      <c r="A39" s="20"/>
      <c r="B39" s="146"/>
      <c r="C39" s="20"/>
      <c r="D39" s="147"/>
      <c r="E39" s="148"/>
      <c r="F39" s="146"/>
      <c r="G39" s="20"/>
      <c r="H39" s="20"/>
    </row>
    <row r="40" spans="1:8" x14ac:dyDescent="0.25">
      <c r="A40" s="20"/>
      <c r="B40" s="146"/>
      <c r="C40" s="149"/>
      <c r="D40" s="147"/>
      <c r="E40" s="148"/>
      <c r="F40" s="146"/>
      <c r="G40" s="149"/>
      <c r="H40" s="20"/>
    </row>
    <row r="41" spans="1:8" x14ac:dyDescent="0.25">
      <c r="A41" s="20"/>
      <c r="B41" s="146"/>
      <c r="C41" s="149"/>
      <c r="D41" s="147"/>
      <c r="E41" s="148"/>
      <c r="F41" s="146"/>
      <c r="G41" s="149"/>
      <c r="H41" s="20"/>
    </row>
    <row r="42" spans="1:8" x14ac:dyDescent="0.25">
      <c r="A42" s="20"/>
      <c r="B42" s="146"/>
      <c r="C42" s="149"/>
      <c r="D42" s="147"/>
      <c r="E42" s="148"/>
      <c r="F42" s="146"/>
      <c r="G42" s="149"/>
      <c r="H42" s="20"/>
    </row>
    <row r="43" spans="1:8" x14ac:dyDescent="0.25">
      <c r="A43" s="20"/>
      <c r="B43" s="150"/>
      <c r="C43" s="149"/>
      <c r="D43" s="151"/>
      <c r="E43" s="148"/>
      <c r="F43" s="150"/>
      <c r="G43" s="149"/>
      <c r="H43" s="20"/>
    </row>
    <row r="44" spans="1:8" x14ac:dyDescent="0.25">
      <c r="A44" s="20"/>
      <c r="B44" s="146"/>
      <c r="C44" s="149"/>
      <c r="D44" s="147"/>
      <c r="E44" s="152"/>
      <c r="F44" s="146"/>
      <c r="G44" s="153"/>
      <c r="H44" s="20"/>
    </row>
    <row r="45" spans="1:8" x14ac:dyDescent="0.25">
      <c r="A45" s="20"/>
      <c r="B45" s="154"/>
      <c r="C45" s="149"/>
      <c r="D45" s="147"/>
      <c r="E45" s="155"/>
      <c r="F45" s="154"/>
      <c r="G45" s="20"/>
      <c r="H45" s="20"/>
    </row>
    <row r="46" spans="1:8" x14ac:dyDescent="0.25">
      <c r="A46" s="20"/>
      <c r="B46" s="156"/>
      <c r="C46" s="157"/>
      <c r="D46" s="157"/>
      <c r="E46" s="158"/>
      <c r="F46" s="156"/>
      <c r="G46" s="157"/>
      <c r="H46" s="20"/>
    </row>
    <row r="47" spans="1:8" x14ac:dyDescent="0.25">
      <c r="A47" s="20"/>
      <c r="B47" s="156"/>
      <c r="C47" s="157"/>
      <c r="D47" s="157"/>
      <c r="E47" s="159"/>
      <c r="F47" s="156"/>
      <c r="G47" s="157"/>
      <c r="H47" s="20"/>
    </row>
    <row r="48" spans="1:8" x14ac:dyDescent="0.25">
      <c r="A48" s="20"/>
      <c r="B48" s="156"/>
      <c r="C48" s="157"/>
      <c r="D48" s="157"/>
      <c r="E48" s="158"/>
      <c r="F48" s="156"/>
      <c r="G48" s="157"/>
      <c r="H48" s="20"/>
    </row>
    <row r="49" spans="1:8" x14ac:dyDescent="0.25">
      <c r="A49" s="20"/>
      <c r="B49" s="156"/>
      <c r="C49" s="157"/>
      <c r="D49" s="157"/>
      <c r="E49" s="158"/>
      <c r="F49" s="156"/>
      <c r="G49" s="157"/>
      <c r="H49" s="20"/>
    </row>
    <row r="50" spans="1:8" x14ac:dyDescent="0.25">
      <c r="A50" s="20"/>
      <c r="B50" s="157"/>
      <c r="C50" s="149"/>
      <c r="D50" s="20"/>
      <c r="E50" s="29"/>
      <c r="F50" s="157"/>
      <c r="G50" s="20"/>
      <c r="H50" s="20"/>
    </row>
    <row r="51" spans="1:8" x14ac:dyDescent="0.25">
      <c r="A51" s="20"/>
      <c r="B51" s="20"/>
      <c r="C51" s="149"/>
      <c r="D51" s="20"/>
      <c r="E51" s="20"/>
      <c r="F51" s="146"/>
      <c r="G51" s="149"/>
      <c r="H51" s="20"/>
    </row>
    <row r="52" spans="1:8" x14ac:dyDescent="0.25">
      <c r="A52" s="20"/>
      <c r="B52" s="160"/>
      <c r="C52" s="20"/>
      <c r="D52" s="20"/>
      <c r="E52" s="20"/>
      <c r="F52" s="20"/>
      <c r="G52" s="146"/>
      <c r="H52" s="20"/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"/>
  <sheetViews>
    <sheetView workbookViewId="0">
      <selection activeCell="E34" sqref="E34"/>
    </sheetView>
  </sheetViews>
  <sheetFormatPr defaultRowHeight="15" x14ac:dyDescent="0.25"/>
  <cols>
    <col min="1" max="1" width="17" style="69" customWidth="1"/>
    <col min="2" max="4" width="9.140625" style="69"/>
    <col min="5" max="5" width="11.140625" style="69" customWidth="1"/>
    <col min="6" max="6" width="10" style="69" customWidth="1"/>
    <col min="7" max="16384" width="9.140625" style="69"/>
  </cols>
  <sheetData>
    <row r="1" spans="1:11" ht="15.75" x14ac:dyDescent="0.25">
      <c r="B1" s="125" t="s">
        <v>176</v>
      </c>
      <c r="C1" s="125"/>
      <c r="D1" s="125"/>
      <c r="E1" s="125"/>
    </row>
    <row r="2" spans="1:11" ht="15.75" x14ac:dyDescent="0.25">
      <c r="B2" s="125" t="s">
        <v>177</v>
      </c>
      <c r="C2" s="125"/>
      <c r="D2" s="125"/>
      <c r="E2" s="125"/>
    </row>
    <row r="3" spans="1:11" ht="15.75" x14ac:dyDescent="0.25">
      <c r="B3" s="125" t="s">
        <v>178</v>
      </c>
      <c r="C3" s="125"/>
      <c r="D3" s="125"/>
      <c r="E3" s="125"/>
    </row>
    <row r="4" spans="1:11" x14ac:dyDescent="0.25">
      <c r="A4" s="6" t="s">
        <v>3</v>
      </c>
      <c r="B4" s="6" t="s">
        <v>4</v>
      </c>
      <c r="C4" s="6" t="s">
        <v>5</v>
      </c>
      <c r="D4" s="6" t="s">
        <v>6</v>
      </c>
      <c r="E4" s="7" t="s">
        <v>8</v>
      </c>
      <c r="F4" s="8" t="s">
        <v>9</v>
      </c>
      <c r="G4" s="83" t="s">
        <v>144</v>
      </c>
    </row>
    <row r="5" spans="1:11" x14ac:dyDescent="0.25">
      <c r="A5" s="10" t="s">
        <v>150</v>
      </c>
      <c r="B5" s="131">
        <v>1</v>
      </c>
      <c r="C5" s="10"/>
      <c r="D5" s="10">
        <v>2500</v>
      </c>
      <c r="E5" s="10">
        <f>C5+D5</f>
        <v>2500</v>
      </c>
      <c r="F5" s="10">
        <v>2500</v>
      </c>
      <c r="G5" s="10">
        <f>E5-F5</f>
        <v>0</v>
      </c>
    </row>
    <row r="6" spans="1:11" x14ac:dyDescent="0.25">
      <c r="A6" s="10" t="s">
        <v>152</v>
      </c>
      <c r="B6" s="11">
        <v>2</v>
      </c>
      <c r="C6" s="10"/>
      <c r="D6" s="12">
        <v>2500</v>
      </c>
      <c r="E6" s="10">
        <f t="shared" ref="E6:E17" si="0">C6+D6</f>
        <v>2500</v>
      </c>
      <c r="F6" s="91">
        <v>2500</v>
      </c>
      <c r="G6" s="10">
        <f t="shared" ref="G6:G17" si="1">E6-F6</f>
        <v>0</v>
      </c>
      <c r="H6" s="69" t="s">
        <v>31</v>
      </c>
    </row>
    <row r="7" spans="1:11" x14ac:dyDescent="0.25">
      <c r="A7" s="10" t="s">
        <v>31</v>
      </c>
      <c r="B7" s="11">
        <v>3</v>
      </c>
      <c r="C7" s="10"/>
      <c r="D7" s="12"/>
      <c r="E7" s="10">
        <f t="shared" si="0"/>
        <v>0</v>
      </c>
      <c r="F7" s="91"/>
      <c r="G7" s="10">
        <f t="shared" si="1"/>
        <v>0</v>
      </c>
      <c r="H7" s="69" t="s">
        <v>31</v>
      </c>
    </row>
    <row r="8" spans="1:11" x14ac:dyDescent="0.25">
      <c r="A8" s="10" t="s">
        <v>130</v>
      </c>
      <c r="B8" s="11">
        <v>4</v>
      </c>
      <c r="C8" s="10"/>
      <c r="D8" s="12">
        <v>2500</v>
      </c>
      <c r="E8" s="10">
        <f t="shared" si="0"/>
        <v>2500</v>
      </c>
      <c r="F8" s="91">
        <v>2500</v>
      </c>
      <c r="G8" s="10">
        <f t="shared" si="1"/>
        <v>0</v>
      </c>
      <c r="H8" s="69" t="s">
        <v>31</v>
      </c>
    </row>
    <row r="9" spans="1:11" x14ac:dyDescent="0.25">
      <c r="A9" s="10" t="s">
        <v>175</v>
      </c>
      <c r="B9" s="11">
        <v>5</v>
      </c>
      <c r="C9" s="10"/>
      <c r="D9" s="12">
        <v>850</v>
      </c>
      <c r="E9" s="10">
        <f t="shared" si="0"/>
        <v>850</v>
      </c>
      <c r="F9" s="91">
        <v>850</v>
      </c>
      <c r="G9" s="10">
        <f t="shared" si="1"/>
        <v>0</v>
      </c>
    </row>
    <row r="10" spans="1:11" x14ac:dyDescent="0.25">
      <c r="A10" s="10" t="s">
        <v>132</v>
      </c>
      <c r="B10" s="11">
        <v>6</v>
      </c>
      <c r="C10" s="10"/>
      <c r="D10" s="12">
        <v>2500</v>
      </c>
      <c r="E10" s="10">
        <f t="shared" si="0"/>
        <v>2500</v>
      </c>
      <c r="F10" s="91">
        <v>2500</v>
      </c>
      <c r="G10" s="10">
        <f t="shared" si="1"/>
        <v>0</v>
      </c>
    </row>
    <row r="11" spans="1:11" x14ac:dyDescent="0.25">
      <c r="A11" s="104" t="s">
        <v>182</v>
      </c>
      <c r="B11" s="11">
        <v>7</v>
      </c>
      <c r="C11" s="10"/>
      <c r="D11" s="12">
        <v>2500</v>
      </c>
      <c r="E11" s="10">
        <f t="shared" si="0"/>
        <v>2500</v>
      </c>
      <c r="F11" s="91">
        <v>2500</v>
      </c>
      <c r="G11" s="10">
        <f t="shared" si="1"/>
        <v>0</v>
      </c>
      <c r="H11" s="69" t="s">
        <v>31</v>
      </c>
    </row>
    <row r="12" spans="1:11" x14ac:dyDescent="0.25">
      <c r="A12" s="104" t="s">
        <v>120</v>
      </c>
      <c r="B12" s="105">
        <v>8</v>
      </c>
      <c r="C12" s="10"/>
      <c r="D12" s="13">
        <v>2500</v>
      </c>
      <c r="E12" s="10">
        <f t="shared" si="0"/>
        <v>2500</v>
      </c>
      <c r="F12" s="91">
        <v>2500</v>
      </c>
      <c r="G12" s="10">
        <f t="shared" si="1"/>
        <v>0</v>
      </c>
    </row>
    <row r="13" spans="1:11" x14ac:dyDescent="0.25">
      <c r="A13" s="10" t="s">
        <v>119</v>
      </c>
      <c r="B13" s="105">
        <v>9</v>
      </c>
      <c r="C13" s="104"/>
      <c r="D13" s="13">
        <v>5500</v>
      </c>
      <c r="E13" s="10">
        <f t="shared" si="0"/>
        <v>5500</v>
      </c>
      <c r="F13" s="132">
        <v>5500</v>
      </c>
      <c r="G13" s="10">
        <f t="shared" si="1"/>
        <v>0</v>
      </c>
    </row>
    <row r="14" spans="1:11" x14ac:dyDescent="0.25">
      <c r="A14" s="10" t="s">
        <v>31</v>
      </c>
      <c r="B14" s="11">
        <v>10</v>
      </c>
      <c r="C14" s="10"/>
      <c r="D14" s="12"/>
      <c r="E14" s="10">
        <f t="shared" si="0"/>
        <v>0</v>
      </c>
      <c r="F14" s="91"/>
      <c r="G14" s="10">
        <f t="shared" si="1"/>
        <v>0</v>
      </c>
      <c r="H14" s="69" t="s">
        <v>31</v>
      </c>
    </row>
    <row r="15" spans="1:11" x14ac:dyDescent="0.25">
      <c r="A15" s="10" t="s">
        <v>143</v>
      </c>
      <c r="B15" s="11">
        <v>11</v>
      </c>
      <c r="C15" s="10"/>
      <c r="D15" s="12">
        <v>2500</v>
      </c>
      <c r="E15" s="10">
        <f t="shared" si="0"/>
        <v>2500</v>
      </c>
      <c r="F15" s="91">
        <v>2500</v>
      </c>
      <c r="G15" s="10">
        <f t="shared" si="1"/>
        <v>0</v>
      </c>
      <c r="K15" s="65"/>
    </row>
    <row r="16" spans="1:11" x14ac:dyDescent="0.25">
      <c r="A16" s="104" t="s">
        <v>29</v>
      </c>
      <c r="B16" s="11">
        <v>12</v>
      </c>
      <c r="C16" s="10">
        <v>4200</v>
      </c>
      <c r="D16" s="12">
        <v>4500</v>
      </c>
      <c r="E16" s="10">
        <f t="shared" si="0"/>
        <v>8700</v>
      </c>
      <c r="F16" s="91">
        <f>4500</f>
        <v>4500</v>
      </c>
      <c r="G16" s="10">
        <f t="shared" si="1"/>
        <v>4200</v>
      </c>
    </row>
    <row r="17" spans="1:10" x14ac:dyDescent="0.25">
      <c r="A17" s="104" t="s">
        <v>30</v>
      </c>
      <c r="B17" s="11">
        <v>13</v>
      </c>
      <c r="C17" s="10"/>
      <c r="D17" s="12">
        <v>2500</v>
      </c>
      <c r="E17" s="10">
        <f t="shared" si="0"/>
        <v>2500</v>
      </c>
      <c r="F17" s="91">
        <v>2500</v>
      </c>
      <c r="G17" s="10">
        <f t="shared" si="1"/>
        <v>0</v>
      </c>
    </row>
    <row r="18" spans="1:10" x14ac:dyDescent="0.25">
      <c r="A18" s="10"/>
      <c r="B18" s="10"/>
      <c r="C18" s="10"/>
      <c r="D18" s="10"/>
      <c r="E18" s="10"/>
      <c r="F18" s="10"/>
      <c r="G18" s="10"/>
      <c r="H18" s="85"/>
    </row>
    <row r="19" spans="1:10" x14ac:dyDescent="0.25">
      <c r="A19" s="164" t="s">
        <v>39</v>
      </c>
      <c r="B19" s="164"/>
      <c r="C19" s="164"/>
      <c r="D19" s="164">
        <f>SUM(D5:D18)</f>
        <v>30850</v>
      </c>
      <c r="E19" s="164">
        <f>SUM(E5:E18)</f>
        <v>35050</v>
      </c>
      <c r="F19" s="164">
        <f>SUM(F5:F18)</f>
        <v>30850</v>
      </c>
      <c r="G19" s="164">
        <f>E19-F19</f>
        <v>4200</v>
      </c>
      <c r="H19" s="85"/>
    </row>
    <row r="20" spans="1:10" x14ac:dyDescent="0.25">
      <c r="A20" s="133" t="s">
        <v>12</v>
      </c>
      <c r="B20" s="15"/>
      <c r="C20" s="15"/>
      <c r="D20" s="15"/>
      <c r="E20" s="15"/>
      <c r="F20" s="16"/>
      <c r="G20" s="85"/>
      <c r="H20" s="85"/>
    </row>
    <row r="21" spans="1:10" x14ac:dyDescent="0.25">
      <c r="A21" s="163" t="s">
        <v>180</v>
      </c>
      <c r="B21" s="85"/>
      <c r="C21" s="134"/>
      <c r="D21" s="162"/>
      <c r="E21" s="136" t="s">
        <v>9</v>
      </c>
      <c r="F21" s="85"/>
      <c r="G21" s="85"/>
      <c r="H21" s="85"/>
    </row>
    <row r="22" spans="1:10" x14ac:dyDescent="0.25">
      <c r="A22" s="95" t="s">
        <v>155</v>
      </c>
      <c r="B22" s="95" t="s">
        <v>156</v>
      </c>
      <c r="C22" s="95" t="s">
        <v>157</v>
      </c>
      <c r="D22" s="95" t="s">
        <v>98</v>
      </c>
      <c r="E22" s="95" t="s">
        <v>158</v>
      </c>
      <c r="F22" s="95" t="s">
        <v>156</v>
      </c>
      <c r="G22" s="95" t="s">
        <v>157</v>
      </c>
      <c r="H22" s="95" t="s">
        <v>98</v>
      </c>
    </row>
    <row r="23" spans="1:10" x14ac:dyDescent="0.25">
      <c r="A23" s="95" t="s">
        <v>179</v>
      </c>
      <c r="B23" s="137">
        <f>D19</f>
        <v>30850</v>
      </c>
      <c r="C23" s="85"/>
      <c r="D23" s="137"/>
      <c r="E23" s="138" t="s">
        <v>179</v>
      </c>
      <c r="F23" s="137">
        <f>F19</f>
        <v>30850</v>
      </c>
      <c r="G23" s="85"/>
      <c r="H23" s="10"/>
    </row>
    <row r="24" spans="1:10" x14ac:dyDescent="0.25">
      <c r="A24" s="10" t="s">
        <v>160</v>
      </c>
      <c r="B24" s="137">
        <f>'NOVEMBER '!D34</f>
        <v>-20</v>
      </c>
      <c r="C24" s="10"/>
      <c r="D24" s="10"/>
      <c r="E24" s="10" t="s">
        <v>160</v>
      </c>
      <c r="F24" s="137">
        <f>'NOVEMBER '!H34</f>
        <v>-4220</v>
      </c>
      <c r="G24" s="10"/>
      <c r="H24" s="10"/>
    </row>
    <row r="25" spans="1:10" x14ac:dyDescent="0.25">
      <c r="A25" s="10" t="s">
        <v>161</v>
      </c>
      <c r="B25" s="139">
        <v>0.08</v>
      </c>
      <c r="C25" s="10">
        <f>B23*B25</f>
        <v>2468</v>
      </c>
      <c r="D25" s="10"/>
      <c r="E25" s="10"/>
      <c r="F25" s="139">
        <v>0.08</v>
      </c>
      <c r="G25" s="10">
        <f>C25</f>
        <v>2468</v>
      </c>
      <c r="H25" s="10"/>
    </row>
    <row r="26" spans="1:10" x14ac:dyDescent="0.25">
      <c r="A26" s="104"/>
      <c r="B26" s="137"/>
      <c r="C26" s="137"/>
      <c r="D26" s="137"/>
      <c r="E26" s="137"/>
      <c r="F26" s="137"/>
      <c r="G26" s="10"/>
      <c r="H26" s="10"/>
    </row>
    <row r="27" spans="1:10" x14ac:dyDescent="0.25">
      <c r="A27" s="140" t="s">
        <v>162</v>
      </c>
      <c r="B27" s="10"/>
      <c r="C27" s="10"/>
      <c r="D27" s="10"/>
      <c r="E27" s="140" t="s">
        <v>162</v>
      </c>
      <c r="F27" s="10"/>
      <c r="G27" s="10"/>
      <c r="H27" s="10"/>
    </row>
    <row r="28" spans="1:10" x14ac:dyDescent="0.25">
      <c r="A28" s="142" t="s">
        <v>181</v>
      </c>
      <c r="B28" s="10"/>
      <c r="C28" s="10">
        <v>3000</v>
      </c>
      <c r="D28" s="10"/>
      <c r="E28" s="142" t="s">
        <v>181</v>
      </c>
      <c r="F28" s="10"/>
      <c r="G28" s="10">
        <v>3000</v>
      </c>
      <c r="H28" s="10"/>
    </row>
    <row r="29" spans="1:10" x14ac:dyDescent="0.25">
      <c r="A29" s="161" t="s">
        <v>145</v>
      </c>
      <c r="B29" s="83"/>
      <c r="C29" s="83"/>
      <c r="D29" s="83"/>
      <c r="E29" s="161" t="s">
        <v>145</v>
      </c>
      <c r="F29" s="83"/>
      <c r="G29" s="83"/>
      <c r="H29" s="10"/>
    </row>
    <row r="30" spans="1:10" x14ac:dyDescent="0.25">
      <c r="A30" s="142" t="s">
        <v>130</v>
      </c>
      <c r="B30" s="10"/>
      <c r="C30" s="10">
        <v>2500</v>
      </c>
      <c r="D30" s="10"/>
      <c r="E30" s="142" t="s">
        <v>130</v>
      </c>
      <c r="F30" s="10"/>
      <c r="G30" s="10">
        <v>2500</v>
      </c>
      <c r="H30" s="10"/>
    </row>
    <row r="31" spans="1:10" x14ac:dyDescent="0.25">
      <c r="A31" s="142" t="s">
        <v>87</v>
      </c>
      <c r="B31" s="143"/>
      <c r="C31" s="144">
        <f>D6+D11</f>
        <v>5000</v>
      </c>
      <c r="D31" s="143"/>
      <c r="E31" s="142" t="s">
        <v>87</v>
      </c>
      <c r="F31" s="143"/>
      <c r="G31" s="144">
        <f>C31</f>
        <v>5000</v>
      </c>
      <c r="H31" s="10"/>
    </row>
    <row r="32" spans="1:10" x14ac:dyDescent="0.25">
      <c r="A32" s="164" t="s">
        <v>39</v>
      </c>
      <c r="B32" s="165">
        <f>B23+B24-C25</f>
        <v>28362</v>
      </c>
      <c r="C32" s="164">
        <f>SUM(C28:C31)</f>
        <v>10500</v>
      </c>
      <c r="D32" s="165">
        <f>B32-C32</f>
        <v>17862</v>
      </c>
      <c r="E32" s="166"/>
      <c r="F32" s="165">
        <f>F23+F24-G25</f>
        <v>24162</v>
      </c>
      <c r="G32" s="165">
        <f>SUM(G28:G31)</f>
        <v>10500</v>
      </c>
      <c r="H32" s="165">
        <f>F32-G32</f>
        <v>13662</v>
      </c>
      <c r="J32" s="65"/>
    </row>
    <row r="34" spans="1:8" x14ac:dyDescent="0.25">
      <c r="A34" s="69" t="s">
        <v>168</v>
      </c>
      <c r="C34" s="69" t="s">
        <v>170</v>
      </c>
      <c r="F34" s="69" t="s">
        <v>171</v>
      </c>
    </row>
    <row r="36" spans="1:8" x14ac:dyDescent="0.25">
      <c r="A36" s="20" t="s">
        <v>169</v>
      </c>
      <c r="B36" s="20"/>
      <c r="C36" s="20" t="s">
        <v>51</v>
      </c>
      <c r="D36" s="20"/>
      <c r="E36" s="20"/>
      <c r="F36" s="20" t="s">
        <v>172</v>
      </c>
      <c r="G36" s="20"/>
    </row>
    <row r="37" spans="1:8" x14ac:dyDescent="0.25">
      <c r="A37" s="20"/>
      <c r="B37" s="146"/>
      <c r="C37" s="20"/>
      <c r="D37" s="147"/>
      <c r="E37" s="148"/>
      <c r="F37" s="146"/>
      <c r="G37" s="20"/>
      <c r="H37" s="20"/>
    </row>
    <row r="38" spans="1:8" x14ac:dyDescent="0.25">
      <c r="A38" s="20"/>
      <c r="B38" s="146"/>
      <c r="C38" s="149"/>
      <c r="D38" s="147"/>
      <c r="E38" s="148"/>
      <c r="F38" s="146"/>
      <c r="G38" s="149"/>
      <c r="H38" s="20"/>
    </row>
    <row r="39" spans="1:8" x14ac:dyDescent="0.25">
      <c r="A39" s="20"/>
      <c r="B39" s="146"/>
      <c r="C39" s="149"/>
      <c r="D39" s="147"/>
      <c r="E39" s="148"/>
      <c r="F39" s="146"/>
      <c r="G39" s="149"/>
      <c r="H39" s="20"/>
    </row>
    <row r="40" spans="1:8" x14ac:dyDescent="0.25">
      <c r="A40" s="20"/>
      <c r="B40" s="146"/>
      <c r="C40" s="149"/>
      <c r="D40" s="147"/>
      <c r="E40" s="148"/>
      <c r="F40" s="146"/>
      <c r="G40" s="149"/>
      <c r="H40" s="20"/>
    </row>
    <row r="41" spans="1:8" x14ac:dyDescent="0.25">
      <c r="A41" s="20"/>
      <c r="B41" s="150"/>
      <c r="C41" s="149"/>
      <c r="D41" s="151"/>
      <c r="E41" s="148"/>
      <c r="F41" s="150"/>
      <c r="G41" s="149"/>
      <c r="H41" s="20"/>
    </row>
    <row r="42" spans="1:8" x14ac:dyDescent="0.25">
      <c r="A42" s="20"/>
      <c r="B42" s="146"/>
      <c r="C42" s="149"/>
      <c r="D42" s="147"/>
      <c r="E42" s="152"/>
      <c r="F42" s="146"/>
      <c r="G42" s="153"/>
      <c r="H42" s="20"/>
    </row>
    <row r="43" spans="1:8" x14ac:dyDescent="0.25">
      <c r="A43" s="20"/>
      <c r="B43" s="154"/>
      <c r="C43" s="149"/>
      <c r="D43" s="147"/>
      <c r="E43" s="155"/>
      <c r="F43" s="154"/>
      <c r="G43" s="20"/>
      <c r="H43" s="20"/>
    </row>
    <row r="44" spans="1:8" x14ac:dyDescent="0.25">
      <c r="A44" s="20"/>
      <c r="B44" s="156"/>
      <c r="C44" s="157"/>
      <c r="D44" s="157"/>
      <c r="E44" s="158"/>
      <c r="F44" s="156"/>
      <c r="G44" s="157"/>
      <c r="H44" s="20"/>
    </row>
    <row r="45" spans="1:8" x14ac:dyDescent="0.25">
      <c r="A45" s="20"/>
      <c r="B45" s="156"/>
      <c r="C45" s="157"/>
      <c r="D45" s="157"/>
      <c r="E45" s="159"/>
      <c r="F45" s="156"/>
      <c r="G45" s="157"/>
      <c r="H45" s="20"/>
    </row>
    <row r="46" spans="1:8" x14ac:dyDescent="0.25">
      <c r="A46" s="20"/>
      <c r="B46" s="156"/>
      <c r="C46" s="157"/>
      <c r="D46" s="157"/>
      <c r="E46" s="158"/>
      <c r="F46" s="156"/>
      <c r="G46" s="157"/>
      <c r="H46" s="20"/>
    </row>
    <row r="47" spans="1:8" x14ac:dyDescent="0.25">
      <c r="A47" s="20"/>
      <c r="B47" s="156"/>
      <c r="C47" s="157"/>
      <c r="D47" s="157"/>
      <c r="E47" s="158"/>
      <c r="F47" s="156"/>
      <c r="G47" s="157"/>
      <c r="H47" s="20"/>
    </row>
    <row r="48" spans="1:8" x14ac:dyDescent="0.25">
      <c r="A48" s="20"/>
      <c r="B48" s="157"/>
      <c r="C48" s="149"/>
      <c r="D48" s="20"/>
      <c r="E48" s="29"/>
      <c r="F48" s="157"/>
      <c r="G48" s="20"/>
      <c r="H48" s="20"/>
    </row>
    <row r="49" spans="1:8" x14ac:dyDescent="0.25">
      <c r="A49" s="20"/>
      <c r="B49" s="20"/>
      <c r="C49" s="149"/>
      <c r="D49" s="20"/>
      <c r="E49" s="20"/>
      <c r="F49" s="146"/>
      <c r="G49" s="149"/>
      <c r="H49" s="20"/>
    </row>
    <row r="50" spans="1:8" x14ac:dyDescent="0.25">
      <c r="A50" s="20"/>
      <c r="B50" s="160"/>
      <c r="C50" s="20"/>
      <c r="D50" s="20"/>
      <c r="E50" s="20"/>
      <c r="F50" s="20"/>
      <c r="G50" s="146"/>
      <c r="H50" s="20"/>
    </row>
  </sheetData>
  <pageMargins left="0.7" right="0.7" top="0.75" bottom="0.75" header="0.3" footer="0.3"/>
  <pageSetup orientation="portrait" horizontalDpi="0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1"/>
  <sheetViews>
    <sheetView workbookViewId="0">
      <selection activeCell="J34" sqref="J34"/>
    </sheetView>
  </sheetViews>
  <sheetFormatPr defaultRowHeight="15" x14ac:dyDescent="0.25"/>
  <cols>
    <col min="1" max="1" width="17" style="69" customWidth="1"/>
    <col min="2" max="4" width="9.140625" style="69"/>
    <col min="5" max="5" width="11.140625" style="69" customWidth="1"/>
    <col min="6" max="6" width="10" style="69" customWidth="1"/>
    <col min="7" max="16384" width="9.140625" style="69"/>
  </cols>
  <sheetData>
    <row r="1" spans="1:11" ht="15.75" x14ac:dyDescent="0.25">
      <c r="B1" s="125" t="s">
        <v>176</v>
      </c>
      <c r="C1" s="125"/>
      <c r="D1" s="125"/>
      <c r="E1" s="125"/>
    </row>
    <row r="2" spans="1:11" ht="15.75" x14ac:dyDescent="0.25">
      <c r="B2" s="125" t="s">
        <v>177</v>
      </c>
      <c r="C2" s="125"/>
      <c r="D2" s="125"/>
      <c r="E2" s="125"/>
    </row>
    <row r="3" spans="1:11" ht="15.75" x14ac:dyDescent="0.25">
      <c r="B3" s="125" t="s">
        <v>183</v>
      </c>
      <c r="C3" s="125"/>
      <c r="D3" s="125"/>
      <c r="E3" s="125"/>
    </row>
    <row r="4" spans="1:11" x14ac:dyDescent="0.25">
      <c r="A4" s="6" t="s">
        <v>3</v>
      </c>
      <c r="B4" s="6" t="s">
        <v>4</v>
      </c>
      <c r="C4" s="6" t="s">
        <v>5</v>
      </c>
      <c r="D4" s="6" t="s">
        <v>6</v>
      </c>
      <c r="E4" s="7" t="s">
        <v>8</v>
      </c>
      <c r="F4" s="8" t="s">
        <v>9</v>
      </c>
      <c r="G4" s="83" t="s">
        <v>144</v>
      </c>
    </row>
    <row r="5" spans="1:11" x14ac:dyDescent="0.25">
      <c r="A5" s="10" t="s">
        <v>150</v>
      </c>
      <c r="B5" s="131">
        <v>1</v>
      </c>
      <c r="C5" s="10"/>
      <c r="D5" s="10">
        <v>2500</v>
      </c>
      <c r="E5" s="10">
        <f>C5+D5</f>
        <v>2500</v>
      </c>
      <c r="F5" s="10">
        <v>2500</v>
      </c>
      <c r="G5" s="10">
        <f>E5-F5</f>
        <v>0</v>
      </c>
      <c r="H5" s="69" t="s">
        <v>31</v>
      </c>
    </row>
    <row r="6" spans="1:11" x14ac:dyDescent="0.25">
      <c r="A6" s="10" t="s">
        <v>152</v>
      </c>
      <c r="B6" s="11">
        <v>2</v>
      </c>
      <c r="C6" s="10"/>
      <c r="D6" s="12">
        <v>2500</v>
      </c>
      <c r="E6" s="10">
        <f t="shared" ref="E6:E17" si="0">C6+D6</f>
        <v>2500</v>
      </c>
      <c r="F6" s="91">
        <v>2500</v>
      </c>
      <c r="G6" s="10">
        <f t="shared" ref="G6:G17" si="1">E6-F6</f>
        <v>0</v>
      </c>
      <c r="H6" s="69" t="s">
        <v>31</v>
      </c>
    </row>
    <row r="7" spans="1:11" x14ac:dyDescent="0.25">
      <c r="A7" s="10" t="s">
        <v>31</v>
      </c>
      <c r="B7" s="11">
        <v>3</v>
      </c>
      <c r="C7" s="10"/>
      <c r="D7" s="12">
        <v>2500</v>
      </c>
      <c r="E7" s="10">
        <f t="shared" si="0"/>
        <v>2500</v>
      </c>
      <c r="F7" s="91">
        <v>2500</v>
      </c>
      <c r="G7" s="10">
        <f t="shared" si="1"/>
        <v>0</v>
      </c>
      <c r="H7" s="69" t="s">
        <v>31</v>
      </c>
    </row>
    <row r="8" spans="1:11" x14ac:dyDescent="0.25">
      <c r="A8" s="10" t="s">
        <v>130</v>
      </c>
      <c r="B8" s="11">
        <v>4</v>
      </c>
      <c r="C8" s="10"/>
      <c r="D8" s="12">
        <v>2500</v>
      </c>
      <c r="E8" s="10">
        <f t="shared" si="0"/>
        <v>2500</v>
      </c>
      <c r="F8" s="91">
        <v>2500</v>
      </c>
      <c r="G8" s="10">
        <f t="shared" si="1"/>
        <v>0</v>
      </c>
    </row>
    <row r="9" spans="1:11" x14ac:dyDescent="0.25">
      <c r="A9" s="10" t="s">
        <v>175</v>
      </c>
      <c r="B9" s="11">
        <v>5</v>
      </c>
      <c r="C9" s="10"/>
      <c r="D9" s="12">
        <v>2500</v>
      </c>
      <c r="E9" s="10">
        <f t="shared" si="0"/>
        <v>2500</v>
      </c>
      <c r="F9" s="91">
        <v>2500</v>
      </c>
      <c r="G9" s="10">
        <f t="shared" si="1"/>
        <v>0</v>
      </c>
    </row>
    <row r="10" spans="1:11" x14ac:dyDescent="0.25">
      <c r="A10" s="10" t="s">
        <v>132</v>
      </c>
      <c r="B10" s="11">
        <v>6</v>
      </c>
      <c r="C10" s="10"/>
      <c r="D10" s="12">
        <v>2500</v>
      </c>
      <c r="E10" s="10">
        <f t="shared" si="0"/>
        <v>2500</v>
      </c>
      <c r="F10" s="91">
        <v>2500</v>
      </c>
      <c r="G10" s="10">
        <f t="shared" si="1"/>
        <v>0</v>
      </c>
    </row>
    <row r="11" spans="1:11" x14ac:dyDescent="0.25">
      <c r="A11" s="104" t="s">
        <v>182</v>
      </c>
      <c r="B11" s="11">
        <v>7</v>
      </c>
      <c r="C11" s="10"/>
      <c r="D11" s="12"/>
      <c r="E11" s="10">
        <f t="shared" si="0"/>
        <v>0</v>
      </c>
      <c r="F11" s="91"/>
      <c r="G11" s="10">
        <f t="shared" si="1"/>
        <v>0</v>
      </c>
    </row>
    <row r="12" spans="1:11" x14ac:dyDescent="0.25">
      <c r="A12" s="104" t="s">
        <v>120</v>
      </c>
      <c r="B12" s="105">
        <v>8</v>
      </c>
      <c r="C12" s="10"/>
      <c r="D12" s="13">
        <v>2500</v>
      </c>
      <c r="E12" s="10">
        <f t="shared" si="0"/>
        <v>2500</v>
      </c>
      <c r="F12" s="91">
        <v>2500</v>
      </c>
      <c r="G12" s="10">
        <f t="shared" si="1"/>
        <v>0</v>
      </c>
    </row>
    <row r="13" spans="1:11" x14ac:dyDescent="0.25">
      <c r="A13" s="10" t="s">
        <v>119</v>
      </c>
      <c r="B13" s="105">
        <v>9</v>
      </c>
      <c r="C13" s="104"/>
      <c r="D13" s="13">
        <v>5500</v>
      </c>
      <c r="E13" s="10">
        <f t="shared" si="0"/>
        <v>5500</v>
      </c>
      <c r="F13" s="132">
        <v>5500</v>
      </c>
      <c r="G13" s="10">
        <f t="shared" si="1"/>
        <v>0</v>
      </c>
    </row>
    <row r="14" spans="1:11" x14ac:dyDescent="0.25">
      <c r="A14" s="10" t="s">
        <v>31</v>
      </c>
      <c r="B14" s="11">
        <v>10</v>
      </c>
      <c r="C14" s="10"/>
      <c r="D14" s="12">
        <v>2500</v>
      </c>
      <c r="E14" s="10">
        <f t="shared" si="0"/>
        <v>2500</v>
      </c>
      <c r="F14" s="91">
        <v>2500</v>
      </c>
      <c r="G14" s="10">
        <f t="shared" si="1"/>
        <v>0</v>
      </c>
      <c r="H14" s="69" t="s">
        <v>31</v>
      </c>
    </row>
    <row r="15" spans="1:11" x14ac:dyDescent="0.25">
      <c r="A15" s="10" t="s">
        <v>143</v>
      </c>
      <c r="B15" s="11">
        <v>11</v>
      </c>
      <c r="C15" s="10"/>
      <c r="D15" s="12">
        <v>2500</v>
      </c>
      <c r="E15" s="10">
        <f t="shared" si="0"/>
        <v>2500</v>
      </c>
      <c r="F15" s="91">
        <v>2500</v>
      </c>
      <c r="G15" s="10">
        <f t="shared" si="1"/>
        <v>0</v>
      </c>
      <c r="K15" s="65"/>
    </row>
    <row r="16" spans="1:11" x14ac:dyDescent="0.25">
      <c r="A16" s="104" t="s">
        <v>29</v>
      </c>
      <c r="B16" s="11">
        <v>12</v>
      </c>
      <c r="C16" s="10">
        <v>4200</v>
      </c>
      <c r="D16" s="12">
        <v>4500</v>
      </c>
      <c r="E16" s="10">
        <f t="shared" si="0"/>
        <v>8700</v>
      </c>
      <c r="F16" s="91">
        <v>4000</v>
      </c>
      <c r="G16" s="10">
        <f t="shared" si="1"/>
        <v>4700</v>
      </c>
    </row>
    <row r="17" spans="1:11" x14ac:dyDescent="0.25">
      <c r="A17" s="104" t="s">
        <v>30</v>
      </c>
      <c r="B17" s="11">
        <v>13</v>
      </c>
      <c r="C17" s="10"/>
      <c r="D17" s="12">
        <v>2500</v>
      </c>
      <c r="E17" s="10">
        <f t="shared" si="0"/>
        <v>2500</v>
      </c>
      <c r="F17" s="91">
        <v>2500</v>
      </c>
      <c r="G17" s="10">
        <f t="shared" si="1"/>
        <v>0</v>
      </c>
    </row>
    <row r="18" spans="1:11" x14ac:dyDescent="0.25">
      <c r="A18" s="10"/>
      <c r="B18" s="10"/>
      <c r="C18" s="10"/>
      <c r="D18" s="10"/>
      <c r="E18" s="10"/>
      <c r="F18" s="10"/>
      <c r="G18" s="10"/>
      <c r="H18" s="85"/>
    </row>
    <row r="19" spans="1:11" x14ac:dyDescent="0.25">
      <c r="A19" s="164" t="s">
        <v>39</v>
      </c>
      <c r="B19" s="164"/>
      <c r="C19" s="164"/>
      <c r="D19" s="164">
        <f>SUM(D5:D18)</f>
        <v>35000</v>
      </c>
      <c r="E19" s="164">
        <f>SUM(E5:E18)</f>
        <v>39200</v>
      </c>
      <c r="F19" s="164">
        <f>SUM(F5:F18)</f>
        <v>34500</v>
      </c>
      <c r="G19" s="164">
        <f>SUM(G5:G18)</f>
        <v>4700</v>
      </c>
      <c r="H19" s="85"/>
    </row>
    <row r="20" spans="1:11" x14ac:dyDescent="0.25">
      <c r="A20" s="133" t="s">
        <v>12</v>
      </c>
      <c r="B20" s="15"/>
      <c r="C20" s="15"/>
      <c r="D20" s="15"/>
      <c r="E20" s="15"/>
      <c r="F20" s="16"/>
      <c r="G20" s="85"/>
      <c r="H20" s="85"/>
    </row>
    <row r="21" spans="1:11" x14ac:dyDescent="0.25">
      <c r="A21" s="163" t="s">
        <v>180</v>
      </c>
      <c r="B21" s="85"/>
      <c r="C21" s="134"/>
      <c r="D21" s="162"/>
      <c r="E21" s="136" t="s">
        <v>9</v>
      </c>
      <c r="F21" s="85"/>
      <c r="G21" s="85"/>
      <c r="H21" s="85"/>
    </row>
    <row r="22" spans="1:11" x14ac:dyDescent="0.25">
      <c r="A22" s="95" t="s">
        <v>155</v>
      </c>
      <c r="B22" s="95" t="s">
        <v>156</v>
      </c>
      <c r="C22" s="95" t="s">
        <v>157</v>
      </c>
      <c r="D22" s="95" t="s">
        <v>98</v>
      </c>
      <c r="E22" s="95" t="s">
        <v>158</v>
      </c>
      <c r="F22" s="95" t="s">
        <v>156</v>
      </c>
      <c r="G22" s="95" t="s">
        <v>157</v>
      </c>
      <c r="H22" s="95" t="s">
        <v>98</v>
      </c>
    </row>
    <row r="23" spans="1:11" x14ac:dyDescent="0.25">
      <c r="A23" s="95" t="s">
        <v>184</v>
      </c>
      <c r="B23" s="137">
        <f>D19</f>
        <v>35000</v>
      </c>
      <c r="C23" s="85"/>
      <c r="D23" s="137"/>
      <c r="E23" s="138" t="s">
        <v>184</v>
      </c>
      <c r="F23" s="137">
        <f>F19</f>
        <v>34500</v>
      </c>
      <c r="G23" s="85"/>
      <c r="H23" s="10"/>
      <c r="J23" s="65"/>
    </row>
    <row r="24" spans="1:11" x14ac:dyDescent="0.25">
      <c r="A24" s="10" t="s">
        <v>160</v>
      </c>
      <c r="B24" s="137">
        <f>DECEM!D32</f>
        <v>17862</v>
      </c>
      <c r="C24" s="10"/>
      <c r="D24" s="10"/>
      <c r="E24" s="10" t="s">
        <v>160</v>
      </c>
      <c r="F24" s="137">
        <f>DECEM!H32</f>
        <v>13662</v>
      </c>
      <c r="G24" s="10"/>
      <c r="H24" s="10"/>
      <c r="J24" s="65"/>
    </row>
    <row r="25" spans="1:11" x14ac:dyDescent="0.25">
      <c r="A25" s="10" t="s">
        <v>161</v>
      </c>
      <c r="B25" s="139">
        <v>0.08</v>
      </c>
      <c r="C25" s="10">
        <f>B23*B25</f>
        <v>2800</v>
      </c>
      <c r="D25" s="10"/>
      <c r="E25" s="10"/>
      <c r="F25" s="139">
        <v>0.08</v>
      </c>
      <c r="G25" s="10">
        <f>C25</f>
        <v>2800</v>
      </c>
      <c r="H25" s="10"/>
      <c r="J25" s="65"/>
    </row>
    <row r="26" spans="1:11" x14ac:dyDescent="0.25">
      <c r="A26" s="104"/>
      <c r="B26" s="137"/>
      <c r="C26" s="137"/>
      <c r="D26" s="137"/>
      <c r="E26" s="137"/>
      <c r="F26" s="137"/>
      <c r="G26" s="10"/>
      <c r="H26" s="10"/>
      <c r="J26" s="65"/>
    </row>
    <row r="27" spans="1:11" x14ac:dyDescent="0.25">
      <c r="A27" s="140" t="s">
        <v>162</v>
      </c>
      <c r="B27" s="10"/>
      <c r="C27" s="10"/>
      <c r="D27" s="10"/>
      <c r="E27" s="140" t="s">
        <v>162</v>
      </c>
      <c r="F27" s="10"/>
      <c r="G27" s="10"/>
      <c r="H27" s="10"/>
      <c r="K27" s="65"/>
    </row>
    <row r="28" spans="1:11" x14ac:dyDescent="0.25">
      <c r="A28" s="49" t="s">
        <v>185</v>
      </c>
      <c r="B28" s="142"/>
      <c r="C28" s="10">
        <v>43562</v>
      </c>
      <c r="D28" s="10"/>
      <c r="E28" s="49" t="s">
        <v>185</v>
      </c>
      <c r="F28" s="142"/>
      <c r="G28" s="10">
        <v>43562</v>
      </c>
      <c r="H28" s="10"/>
      <c r="K28" s="65"/>
    </row>
    <row r="29" spans="1:11" x14ac:dyDescent="0.25">
      <c r="A29" s="142" t="s">
        <v>201</v>
      </c>
      <c r="B29" s="10"/>
      <c r="C29" s="10">
        <v>2500</v>
      </c>
      <c r="D29" s="10"/>
      <c r="E29" s="142" t="s">
        <v>201</v>
      </c>
      <c r="F29" s="10"/>
      <c r="G29" s="10">
        <v>2500</v>
      </c>
      <c r="H29" s="10"/>
    </row>
    <row r="30" spans="1:11" x14ac:dyDescent="0.25">
      <c r="A30" s="161" t="s">
        <v>140</v>
      </c>
      <c r="B30" s="83"/>
      <c r="C30" s="83">
        <v>2500</v>
      </c>
      <c r="D30" s="83"/>
      <c r="E30" s="161" t="s">
        <v>140</v>
      </c>
      <c r="F30" s="83"/>
      <c r="G30" s="83">
        <v>2500</v>
      </c>
      <c r="H30" s="10"/>
    </row>
    <row r="31" spans="1:11" x14ac:dyDescent="0.25">
      <c r="A31" s="142" t="s">
        <v>87</v>
      </c>
      <c r="B31" s="10"/>
      <c r="C31" s="10">
        <f>D7+D14</f>
        <v>5000</v>
      </c>
      <c r="D31" s="10"/>
      <c r="E31" s="142" t="s">
        <v>87</v>
      </c>
      <c r="F31" s="10"/>
      <c r="G31" s="10">
        <f>C31</f>
        <v>5000</v>
      </c>
      <c r="H31" s="10"/>
    </row>
    <row r="32" spans="1:11" x14ac:dyDescent="0.25">
      <c r="A32" s="142"/>
      <c r="B32" s="143"/>
      <c r="C32" s="144"/>
      <c r="D32" s="143"/>
      <c r="E32" s="142"/>
      <c r="F32" s="143"/>
      <c r="G32" s="144"/>
      <c r="H32" s="10"/>
    </row>
    <row r="33" spans="1:10" x14ac:dyDescent="0.25">
      <c r="A33" s="164" t="s">
        <v>39</v>
      </c>
      <c r="B33" s="165">
        <f>B23+B24-C25</f>
        <v>50062</v>
      </c>
      <c r="C33" s="164">
        <f>SUM(C28:C32)</f>
        <v>53562</v>
      </c>
      <c r="D33" s="165">
        <f>B33-C33</f>
        <v>-3500</v>
      </c>
      <c r="E33" s="166"/>
      <c r="F33" s="165">
        <f>F23+F24-G25</f>
        <v>45362</v>
      </c>
      <c r="G33" s="165">
        <f>SUM(G28:G32)</f>
        <v>53562</v>
      </c>
      <c r="H33" s="165">
        <f>F33-G33</f>
        <v>-8200</v>
      </c>
    </row>
    <row r="34" spans="1:10" x14ac:dyDescent="0.25">
      <c r="J34" s="65"/>
    </row>
    <row r="35" spans="1:10" x14ac:dyDescent="0.25">
      <c r="A35" s="69" t="s">
        <v>168</v>
      </c>
      <c r="C35" s="69" t="s">
        <v>170</v>
      </c>
      <c r="F35" s="69" t="s">
        <v>171</v>
      </c>
      <c r="I35" s="65"/>
    </row>
    <row r="37" spans="1:10" x14ac:dyDescent="0.25">
      <c r="A37" s="20" t="s">
        <v>169</v>
      </c>
      <c r="B37" s="20"/>
      <c r="C37" s="20" t="s">
        <v>51</v>
      </c>
      <c r="D37" s="20"/>
      <c r="E37" s="20"/>
      <c r="F37" s="20" t="s">
        <v>172</v>
      </c>
      <c r="G37" s="20"/>
    </row>
    <row r="38" spans="1:10" x14ac:dyDescent="0.25">
      <c r="A38" s="20"/>
      <c r="B38" s="146"/>
      <c r="C38" s="20"/>
      <c r="D38" s="147"/>
      <c r="E38" s="148"/>
      <c r="F38" s="146"/>
      <c r="G38" s="20"/>
      <c r="H38" s="20"/>
    </row>
    <row r="39" spans="1:10" x14ac:dyDescent="0.25">
      <c r="A39" s="20"/>
      <c r="B39" s="146"/>
      <c r="C39" s="149"/>
      <c r="D39" s="147"/>
      <c r="E39" s="148"/>
      <c r="F39" s="146"/>
      <c r="G39" s="149"/>
      <c r="H39" s="20"/>
    </row>
    <row r="40" spans="1:10" x14ac:dyDescent="0.25">
      <c r="A40" s="20"/>
      <c r="B40" s="146"/>
      <c r="C40" s="149"/>
      <c r="D40" s="147"/>
      <c r="E40" s="148"/>
      <c r="F40" s="146"/>
      <c r="G40" s="149"/>
      <c r="H40" s="20"/>
    </row>
    <row r="41" spans="1:10" x14ac:dyDescent="0.25">
      <c r="A41" s="20"/>
      <c r="B41" s="146"/>
      <c r="C41" s="149"/>
      <c r="D41" s="147"/>
      <c r="E41" s="148"/>
      <c r="F41" s="146"/>
      <c r="G41" s="149"/>
      <c r="H41" s="20"/>
    </row>
    <row r="42" spans="1:10" x14ac:dyDescent="0.25">
      <c r="A42" s="20"/>
      <c r="B42" s="150"/>
      <c r="C42" s="149"/>
      <c r="D42" s="151"/>
      <c r="E42" s="148"/>
      <c r="F42" s="150"/>
      <c r="G42" s="149"/>
      <c r="H42" s="20"/>
    </row>
    <row r="43" spans="1:10" x14ac:dyDescent="0.25">
      <c r="A43" s="20"/>
      <c r="B43" s="146"/>
      <c r="C43" s="149"/>
      <c r="D43" s="147"/>
      <c r="E43" s="152"/>
      <c r="F43" s="146"/>
      <c r="G43" s="153"/>
      <c r="H43" s="20"/>
    </row>
    <row r="44" spans="1:10" x14ac:dyDescent="0.25">
      <c r="A44" s="20"/>
      <c r="B44" s="154"/>
      <c r="C44" s="149"/>
      <c r="D44" s="147"/>
      <c r="E44" s="155"/>
      <c r="F44" s="154"/>
      <c r="G44" s="20"/>
      <c r="H44" s="20"/>
    </row>
    <row r="45" spans="1:10" x14ac:dyDescent="0.25">
      <c r="A45" s="20"/>
      <c r="B45" s="156"/>
      <c r="C45" s="157"/>
      <c r="D45" s="157"/>
      <c r="E45" s="158"/>
      <c r="F45" s="156"/>
      <c r="G45" s="157"/>
      <c r="H45" s="20"/>
    </row>
    <row r="46" spans="1:10" x14ac:dyDescent="0.25">
      <c r="A46" s="20"/>
      <c r="B46" s="156"/>
      <c r="C46" s="157"/>
      <c r="D46" s="157"/>
      <c r="E46" s="159"/>
      <c r="F46" s="156"/>
      <c r="G46" s="157"/>
      <c r="H46" s="20"/>
    </row>
    <row r="47" spans="1:10" x14ac:dyDescent="0.25">
      <c r="A47" s="20"/>
      <c r="B47" s="156"/>
      <c r="C47" s="157"/>
      <c r="D47" s="157"/>
      <c r="E47" s="158"/>
      <c r="F47" s="156"/>
      <c r="G47" s="157"/>
      <c r="H47" s="20"/>
    </row>
    <row r="48" spans="1:10" x14ac:dyDescent="0.25">
      <c r="A48" s="20"/>
      <c r="B48" s="156"/>
      <c r="C48" s="157"/>
      <c r="D48" s="157"/>
      <c r="E48" s="158"/>
      <c r="F48" s="156"/>
      <c r="G48" s="157"/>
      <c r="H48" s="20"/>
    </row>
    <row r="49" spans="1:8" x14ac:dyDescent="0.25">
      <c r="A49" s="20"/>
      <c r="B49" s="157"/>
      <c r="C49" s="149"/>
      <c r="D49" s="20"/>
      <c r="E49" s="29"/>
      <c r="F49" s="157"/>
      <c r="G49" s="20"/>
      <c r="H49" s="20"/>
    </row>
    <row r="50" spans="1:8" x14ac:dyDescent="0.25">
      <c r="A50" s="20"/>
      <c r="B50" s="20"/>
      <c r="C50" s="149"/>
      <c r="D50" s="20"/>
      <c r="E50" s="20"/>
      <c r="F50" s="146"/>
      <c r="G50" s="149"/>
      <c r="H50" s="20"/>
    </row>
    <row r="51" spans="1:8" x14ac:dyDescent="0.25">
      <c r="A51" s="20"/>
      <c r="B51" s="160"/>
      <c r="C51" s="20"/>
      <c r="D51" s="20"/>
      <c r="E51" s="20"/>
      <c r="F51" s="20"/>
      <c r="G51" s="146"/>
      <c r="H51" s="20"/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2"/>
  <sheetViews>
    <sheetView workbookViewId="0">
      <selection activeCell="J33" sqref="J33"/>
    </sheetView>
  </sheetViews>
  <sheetFormatPr defaultRowHeight="15" x14ac:dyDescent="0.25"/>
  <cols>
    <col min="1" max="1" width="17" style="69" customWidth="1"/>
    <col min="2" max="4" width="9.140625" style="69"/>
    <col min="5" max="5" width="11.140625" style="69" customWidth="1"/>
    <col min="6" max="6" width="10" style="69" customWidth="1"/>
    <col min="7" max="16384" width="9.140625" style="69"/>
  </cols>
  <sheetData>
    <row r="1" spans="1:11" ht="15.75" x14ac:dyDescent="0.25">
      <c r="B1" s="125" t="s">
        <v>176</v>
      </c>
      <c r="C1" s="125"/>
      <c r="D1" s="125"/>
      <c r="E1" s="125"/>
    </row>
    <row r="2" spans="1:11" ht="15.75" x14ac:dyDescent="0.25">
      <c r="B2" s="125" t="s">
        <v>177</v>
      </c>
      <c r="C2" s="125"/>
      <c r="D2" s="125"/>
      <c r="E2" s="125"/>
    </row>
    <row r="3" spans="1:11" ht="15.75" x14ac:dyDescent="0.25">
      <c r="B3" s="125" t="s">
        <v>186</v>
      </c>
      <c r="C3" s="125"/>
      <c r="D3" s="125"/>
      <c r="E3" s="125"/>
    </row>
    <row r="4" spans="1:11" x14ac:dyDescent="0.25">
      <c r="A4" s="169" t="s">
        <v>3</v>
      </c>
      <c r="B4" s="169" t="s">
        <v>4</v>
      </c>
      <c r="C4" s="169" t="s">
        <v>5</v>
      </c>
      <c r="D4" s="169" t="s">
        <v>6</v>
      </c>
      <c r="E4" s="170" t="s">
        <v>8</v>
      </c>
      <c r="F4" s="171" t="s">
        <v>9</v>
      </c>
      <c r="G4" s="119" t="s">
        <v>144</v>
      </c>
    </row>
    <row r="5" spans="1:11" x14ac:dyDescent="0.25">
      <c r="A5" s="10"/>
      <c r="B5" s="131">
        <v>1</v>
      </c>
      <c r="C5" s="10"/>
      <c r="D5" s="10"/>
      <c r="E5" s="10">
        <f>C5+D5</f>
        <v>0</v>
      </c>
      <c r="F5" s="10"/>
      <c r="G5" s="10">
        <f>E5-F5</f>
        <v>0</v>
      </c>
    </row>
    <row r="6" spans="1:11" x14ac:dyDescent="0.25">
      <c r="A6" s="10" t="s">
        <v>152</v>
      </c>
      <c r="B6" s="11">
        <v>2</v>
      </c>
      <c r="C6" s="10"/>
      <c r="D6" s="12">
        <v>2500</v>
      </c>
      <c r="E6" s="10">
        <f t="shared" ref="E6:E17" si="0">C6+D6</f>
        <v>2500</v>
      </c>
      <c r="F6" s="91">
        <v>2500</v>
      </c>
      <c r="G6" s="10">
        <f t="shared" ref="G6:G17" si="1">E6-F6</f>
        <v>0</v>
      </c>
      <c r="H6" s="69" t="s">
        <v>31</v>
      </c>
    </row>
    <row r="7" spans="1:11" x14ac:dyDescent="0.25">
      <c r="A7" s="10" t="s">
        <v>31</v>
      </c>
      <c r="B7" s="11">
        <v>3</v>
      </c>
      <c r="C7" s="10"/>
      <c r="D7" s="12">
        <v>2500</v>
      </c>
      <c r="E7" s="10">
        <f t="shared" si="0"/>
        <v>2500</v>
      </c>
      <c r="F7" s="91">
        <v>2500</v>
      </c>
      <c r="G7" s="10">
        <f t="shared" si="1"/>
        <v>0</v>
      </c>
      <c r="H7" s="69" t="s">
        <v>31</v>
      </c>
    </row>
    <row r="8" spans="1:11" x14ac:dyDescent="0.25">
      <c r="A8" s="10" t="s">
        <v>130</v>
      </c>
      <c r="B8" s="11">
        <v>4</v>
      </c>
      <c r="C8" s="10"/>
      <c r="D8" s="12">
        <v>2500</v>
      </c>
      <c r="E8" s="10">
        <f t="shared" si="0"/>
        <v>2500</v>
      </c>
      <c r="F8" s="91">
        <v>2500</v>
      </c>
      <c r="G8" s="10">
        <f t="shared" si="1"/>
        <v>0</v>
      </c>
    </row>
    <row r="9" spans="1:11" x14ac:dyDescent="0.25">
      <c r="A9" s="10" t="s">
        <v>175</v>
      </c>
      <c r="B9" s="11">
        <v>5</v>
      </c>
      <c r="C9" s="10"/>
      <c r="D9" s="12">
        <v>2500</v>
      </c>
      <c r="E9" s="10">
        <f t="shared" si="0"/>
        <v>2500</v>
      </c>
      <c r="F9" s="91">
        <v>2500</v>
      </c>
      <c r="G9" s="10">
        <f t="shared" si="1"/>
        <v>0</v>
      </c>
    </row>
    <row r="10" spans="1:11" x14ac:dyDescent="0.25">
      <c r="A10" s="10" t="s">
        <v>132</v>
      </c>
      <c r="B10" s="11">
        <v>6</v>
      </c>
      <c r="C10" s="10"/>
      <c r="D10" s="12">
        <v>2500</v>
      </c>
      <c r="E10" s="10">
        <f t="shared" si="0"/>
        <v>2500</v>
      </c>
      <c r="F10" s="91">
        <v>2500</v>
      </c>
      <c r="G10" s="10">
        <f t="shared" si="1"/>
        <v>0</v>
      </c>
    </row>
    <row r="11" spans="1:11" x14ac:dyDescent="0.25">
      <c r="A11" s="104"/>
      <c r="B11" s="11">
        <v>7</v>
      </c>
      <c r="C11" s="10"/>
      <c r="D11" s="12"/>
      <c r="E11" s="10">
        <f t="shared" si="0"/>
        <v>0</v>
      </c>
      <c r="F11" s="91"/>
      <c r="G11" s="10">
        <f t="shared" si="1"/>
        <v>0</v>
      </c>
    </row>
    <row r="12" spans="1:11" x14ac:dyDescent="0.25">
      <c r="A12" s="104" t="s">
        <v>120</v>
      </c>
      <c r="B12" s="105">
        <v>8</v>
      </c>
      <c r="C12" s="10"/>
      <c r="D12" s="13">
        <v>2500</v>
      </c>
      <c r="E12" s="10">
        <f t="shared" si="0"/>
        <v>2500</v>
      </c>
      <c r="F12" s="91">
        <v>2500</v>
      </c>
      <c r="G12" s="10">
        <f t="shared" si="1"/>
        <v>0</v>
      </c>
    </row>
    <row r="13" spans="1:11" x14ac:dyDescent="0.25">
      <c r="A13" s="10" t="s">
        <v>119</v>
      </c>
      <c r="B13" s="105">
        <v>9</v>
      </c>
      <c r="C13" s="104"/>
      <c r="D13" s="13">
        <v>5500</v>
      </c>
      <c r="E13" s="10">
        <f t="shared" si="0"/>
        <v>5500</v>
      </c>
      <c r="F13" s="132">
        <v>5500</v>
      </c>
      <c r="G13" s="10">
        <f t="shared" si="1"/>
        <v>0</v>
      </c>
    </row>
    <row r="14" spans="1:11" x14ac:dyDescent="0.25">
      <c r="A14" s="10" t="s">
        <v>31</v>
      </c>
      <c r="B14" s="11">
        <v>10</v>
      </c>
      <c r="C14" s="10"/>
      <c r="D14" s="12">
        <v>2500</v>
      </c>
      <c r="E14" s="10">
        <f t="shared" si="0"/>
        <v>2500</v>
      </c>
      <c r="F14" s="91">
        <v>2500</v>
      </c>
      <c r="G14" s="10">
        <f t="shared" si="1"/>
        <v>0</v>
      </c>
      <c r="H14" s="69" t="s">
        <v>31</v>
      </c>
    </row>
    <row r="15" spans="1:11" x14ac:dyDescent="0.25">
      <c r="A15" s="10" t="s">
        <v>143</v>
      </c>
      <c r="B15" s="11">
        <v>11</v>
      </c>
      <c r="C15" s="10"/>
      <c r="D15" s="12">
        <v>2500</v>
      </c>
      <c r="E15" s="10">
        <f t="shared" si="0"/>
        <v>2500</v>
      </c>
      <c r="F15" s="91">
        <v>2500</v>
      </c>
      <c r="G15" s="10">
        <f t="shared" si="1"/>
        <v>0</v>
      </c>
      <c r="K15" s="65"/>
    </row>
    <row r="16" spans="1:11" x14ac:dyDescent="0.25">
      <c r="A16" s="104" t="s">
        <v>29</v>
      </c>
      <c r="B16" s="11">
        <v>12</v>
      </c>
      <c r="C16" s="10">
        <v>4700</v>
      </c>
      <c r="D16" s="12">
        <v>4500</v>
      </c>
      <c r="E16" s="10">
        <f t="shared" si="0"/>
        <v>9200</v>
      </c>
      <c r="F16" s="91"/>
      <c r="G16" s="10">
        <f t="shared" si="1"/>
        <v>9200</v>
      </c>
    </row>
    <row r="17" spans="1:11" x14ac:dyDescent="0.25">
      <c r="A17" s="104" t="s">
        <v>30</v>
      </c>
      <c r="B17" s="11">
        <v>13</v>
      </c>
      <c r="C17" s="10"/>
      <c r="D17" s="12">
        <v>2500</v>
      </c>
      <c r="E17" s="10">
        <f t="shared" si="0"/>
        <v>2500</v>
      </c>
      <c r="F17" s="91">
        <v>2500</v>
      </c>
      <c r="G17" s="10">
        <f t="shared" si="1"/>
        <v>0</v>
      </c>
    </row>
    <row r="18" spans="1:11" x14ac:dyDescent="0.25">
      <c r="A18" s="10"/>
      <c r="B18" s="10"/>
      <c r="C18" s="10"/>
      <c r="D18" s="10"/>
      <c r="E18" s="10"/>
      <c r="F18" s="10"/>
      <c r="G18" s="10"/>
      <c r="H18" s="85"/>
    </row>
    <row r="19" spans="1:11" x14ac:dyDescent="0.25">
      <c r="A19" s="164" t="s">
        <v>39</v>
      </c>
      <c r="B19" s="164"/>
      <c r="C19" s="164"/>
      <c r="D19" s="164">
        <f>SUM(D5:D18)</f>
        <v>32500</v>
      </c>
      <c r="E19" s="164">
        <f>SUM(E5:E18)</f>
        <v>37200</v>
      </c>
      <c r="F19" s="164">
        <f>SUM(F5:F18)</f>
        <v>28000</v>
      </c>
      <c r="G19" s="164">
        <f>SUM(G5:G18)</f>
        <v>9200</v>
      </c>
      <c r="H19" s="85"/>
    </row>
    <row r="20" spans="1:11" x14ac:dyDescent="0.25">
      <c r="A20" s="168"/>
      <c r="B20" s="168"/>
      <c r="C20" s="168"/>
      <c r="D20" s="168"/>
      <c r="E20" s="168"/>
      <c r="F20" s="168"/>
      <c r="G20" s="168"/>
      <c r="H20" s="85"/>
    </row>
    <row r="21" spans="1:11" x14ac:dyDescent="0.25">
      <c r="A21" s="167" t="s">
        <v>12</v>
      </c>
      <c r="B21" s="15"/>
      <c r="C21" s="15"/>
      <c r="D21" s="15"/>
      <c r="E21" s="15"/>
      <c r="F21" s="16"/>
      <c r="G21" s="85"/>
      <c r="H21" s="85"/>
    </row>
    <row r="22" spans="1:11" x14ac:dyDescent="0.25">
      <c r="A22" s="172" t="s">
        <v>180</v>
      </c>
      <c r="B22" s="85"/>
      <c r="C22" s="134"/>
      <c r="D22" s="162"/>
      <c r="E22" s="136" t="s">
        <v>9</v>
      </c>
      <c r="F22" s="85"/>
      <c r="G22" s="85"/>
      <c r="H22" s="85"/>
    </row>
    <row r="23" spans="1:11" x14ac:dyDescent="0.25">
      <c r="A23" s="95" t="s">
        <v>155</v>
      </c>
      <c r="B23" s="95" t="s">
        <v>156</v>
      </c>
      <c r="C23" s="95" t="s">
        <v>157</v>
      </c>
      <c r="D23" s="95" t="s">
        <v>98</v>
      </c>
      <c r="E23" s="95" t="s">
        <v>158</v>
      </c>
      <c r="F23" s="95" t="s">
        <v>156</v>
      </c>
      <c r="G23" s="95" t="s">
        <v>157</v>
      </c>
      <c r="H23" s="95" t="s">
        <v>98</v>
      </c>
    </row>
    <row r="24" spans="1:11" x14ac:dyDescent="0.25">
      <c r="A24" s="95" t="s">
        <v>187</v>
      </c>
      <c r="B24" s="137">
        <f>D19</f>
        <v>32500</v>
      </c>
      <c r="C24" s="85"/>
      <c r="D24" s="137"/>
      <c r="E24" s="138" t="s">
        <v>187</v>
      </c>
      <c r="F24" s="137">
        <f>F19</f>
        <v>28000</v>
      </c>
      <c r="G24" s="85"/>
      <c r="H24" s="10"/>
    </row>
    <row r="25" spans="1:11" x14ac:dyDescent="0.25">
      <c r="A25" s="10" t="s">
        <v>160</v>
      </c>
      <c r="B25" s="137">
        <f>'JANUARY '!D33</f>
        <v>-3500</v>
      </c>
      <c r="C25" s="10"/>
      <c r="D25" s="10"/>
      <c r="E25" s="10" t="s">
        <v>160</v>
      </c>
      <c r="F25" s="137">
        <f>'JANUARY '!H33</f>
        <v>-8200</v>
      </c>
      <c r="G25" s="10"/>
      <c r="H25" s="10"/>
    </row>
    <row r="26" spans="1:11" x14ac:dyDescent="0.25">
      <c r="A26" s="10" t="s">
        <v>161</v>
      </c>
      <c r="B26" s="139">
        <v>0.08</v>
      </c>
      <c r="C26" s="10">
        <f>B24*B26</f>
        <v>2600</v>
      </c>
      <c r="D26" s="10"/>
      <c r="E26" s="10"/>
      <c r="F26" s="139">
        <v>0.08</v>
      </c>
      <c r="G26" s="10">
        <f>C26</f>
        <v>2600</v>
      </c>
      <c r="H26" s="10"/>
    </row>
    <row r="27" spans="1:11" x14ac:dyDescent="0.25">
      <c r="A27" s="104"/>
      <c r="B27" s="137"/>
      <c r="C27" s="137"/>
      <c r="D27" s="137"/>
      <c r="E27" s="137"/>
      <c r="F27" s="137"/>
      <c r="G27" s="10"/>
      <c r="H27" s="10"/>
    </row>
    <row r="28" spans="1:11" x14ac:dyDescent="0.25">
      <c r="A28" s="140" t="s">
        <v>162</v>
      </c>
      <c r="B28" s="10"/>
      <c r="C28" s="10"/>
      <c r="D28" s="10"/>
      <c r="E28" s="140" t="s">
        <v>162</v>
      </c>
      <c r="F28" s="10"/>
      <c r="G28" s="10"/>
      <c r="H28" s="10"/>
    </row>
    <row r="29" spans="1:11" x14ac:dyDescent="0.25">
      <c r="A29" s="49" t="s">
        <v>188</v>
      </c>
      <c r="B29" s="142"/>
      <c r="C29" s="10">
        <v>1000</v>
      </c>
      <c r="D29" s="10"/>
      <c r="E29" s="49" t="s">
        <v>188</v>
      </c>
      <c r="F29" s="142"/>
      <c r="G29" s="10">
        <v>1000</v>
      </c>
      <c r="H29" s="10"/>
      <c r="K29" s="65"/>
    </row>
    <row r="30" spans="1:11" x14ac:dyDescent="0.25">
      <c r="A30" s="142" t="s">
        <v>189</v>
      </c>
      <c r="B30" s="10"/>
      <c r="C30" s="10">
        <v>22000</v>
      </c>
      <c r="D30" s="10"/>
      <c r="E30" s="142" t="s">
        <v>189</v>
      </c>
      <c r="F30" s="10"/>
      <c r="G30" s="10">
        <v>22000</v>
      </c>
      <c r="H30" s="10"/>
    </row>
    <row r="31" spans="1:11" x14ac:dyDescent="0.25">
      <c r="A31" s="161" t="s">
        <v>216</v>
      </c>
      <c r="B31" s="83"/>
      <c r="C31" s="83">
        <v>2500</v>
      </c>
      <c r="D31" s="83"/>
      <c r="E31" s="161" t="s">
        <v>216</v>
      </c>
      <c r="F31" s="83"/>
      <c r="G31" s="83">
        <v>2500</v>
      </c>
      <c r="H31" s="10"/>
    </row>
    <row r="32" spans="1:11" x14ac:dyDescent="0.25">
      <c r="A32" s="142" t="s">
        <v>87</v>
      </c>
      <c r="B32" s="10"/>
      <c r="C32" s="10">
        <f>D7+D14</f>
        <v>5000</v>
      </c>
      <c r="D32" s="10"/>
      <c r="E32" s="142" t="s">
        <v>87</v>
      </c>
      <c r="F32" s="10"/>
      <c r="G32" s="10">
        <f>D7+D14</f>
        <v>5000</v>
      </c>
      <c r="H32" s="10"/>
    </row>
    <row r="33" spans="1:10" x14ac:dyDescent="0.25">
      <c r="A33" s="142"/>
      <c r="B33" s="143"/>
      <c r="C33" s="144"/>
      <c r="D33" s="143"/>
      <c r="E33" s="142"/>
      <c r="F33" s="143"/>
      <c r="G33" s="144"/>
      <c r="H33" s="10"/>
      <c r="J33" s="65"/>
    </row>
    <row r="34" spans="1:10" x14ac:dyDescent="0.25">
      <c r="A34" s="164" t="s">
        <v>39</v>
      </c>
      <c r="B34" s="165">
        <f>B24+B25-C26</f>
        <v>26400</v>
      </c>
      <c r="C34" s="164">
        <f>SUM(C29:C33)</f>
        <v>30500</v>
      </c>
      <c r="D34" s="165">
        <f>B34-C34</f>
        <v>-4100</v>
      </c>
      <c r="E34" s="166"/>
      <c r="F34" s="165">
        <f>F24+F25-G26</f>
        <v>17200</v>
      </c>
      <c r="G34" s="165">
        <f>SUM(G29:G33)</f>
        <v>30500</v>
      </c>
      <c r="H34" s="165">
        <f>F34-G34</f>
        <v>-13300</v>
      </c>
    </row>
    <row r="36" spans="1:10" x14ac:dyDescent="0.25">
      <c r="A36" s="69" t="s">
        <v>168</v>
      </c>
      <c r="C36" s="69" t="s">
        <v>170</v>
      </c>
      <c r="F36" s="69" t="s">
        <v>171</v>
      </c>
    </row>
    <row r="38" spans="1:10" x14ac:dyDescent="0.25">
      <c r="A38" s="20" t="s">
        <v>169</v>
      </c>
      <c r="B38" s="20"/>
      <c r="C38" s="20" t="s">
        <v>51</v>
      </c>
      <c r="D38" s="20"/>
      <c r="E38" s="20"/>
      <c r="F38" s="20" t="s">
        <v>172</v>
      </c>
      <c r="G38" s="20"/>
    </row>
    <row r="39" spans="1:10" x14ac:dyDescent="0.25">
      <c r="A39" s="20"/>
      <c r="B39" s="146"/>
      <c r="C39" s="20"/>
      <c r="D39" s="147"/>
      <c r="E39" s="148"/>
      <c r="F39" s="146"/>
      <c r="G39" s="20"/>
      <c r="H39" s="20"/>
    </row>
    <row r="40" spans="1:10" x14ac:dyDescent="0.25">
      <c r="A40" s="20"/>
      <c r="B40" s="146"/>
      <c r="C40" s="149"/>
      <c r="D40" s="147"/>
      <c r="E40" s="148"/>
      <c r="F40" s="146"/>
      <c r="G40" s="149"/>
      <c r="H40" s="20"/>
    </row>
    <row r="41" spans="1:10" x14ac:dyDescent="0.25">
      <c r="A41" s="20"/>
      <c r="B41" s="146"/>
      <c r="C41" s="149"/>
      <c r="D41" s="147"/>
      <c r="E41" s="148"/>
      <c r="F41" s="146"/>
      <c r="G41" s="149"/>
      <c r="H41" s="20"/>
    </row>
    <row r="42" spans="1:10" x14ac:dyDescent="0.25">
      <c r="A42" s="20"/>
      <c r="B42" s="146"/>
      <c r="C42" s="149"/>
      <c r="D42" s="147"/>
      <c r="E42" s="148"/>
      <c r="F42" s="146"/>
      <c r="G42" s="149"/>
      <c r="H42" s="20"/>
    </row>
    <row r="43" spans="1:10" x14ac:dyDescent="0.25">
      <c r="A43" s="20"/>
      <c r="B43" s="150"/>
      <c r="C43" s="149"/>
      <c r="D43" s="151"/>
      <c r="E43" s="148"/>
      <c r="F43" s="150"/>
      <c r="G43" s="149"/>
      <c r="H43" s="20"/>
    </row>
    <row r="44" spans="1:10" x14ac:dyDescent="0.25">
      <c r="A44" s="20"/>
      <c r="B44" s="146"/>
      <c r="C44" s="149"/>
      <c r="D44" s="147"/>
      <c r="E44" s="152"/>
      <c r="F44" s="146"/>
      <c r="G44" s="153"/>
      <c r="H44" s="20"/>
    </row>
    <row r="45" spans="1:10" x14ac:dyDescent="0.25">
      <c r="A45" s="20"/>
      <c r="B45" s="154"/>
      <c r="C45" s="149"/>
      <c r="D45" s="147"/>
      <c r="E45" s="155"/>
      <c r="F45" s="154"/>
      <c r="G45" s="20"/>
      <c r="H45" s="20"/>
    </row>
    <row r="46" spans="1:10" x14ac:dyDescent="0.25">
      <c r="A46" s="20"/>
      <c r="B46" s="156"/>
      <c r="C46" s="157"/>
      <c r="D46" s="157"/>
      <c r="E46" s="158"/>
      <c r="F46" s="156"/>
      <c r="G46" s="157"/>
      <c r="H46" s="20"/>
    </row>
    <row r="47" spans="1:10" x14ac:dyDescent="0.25">
      <c r="A47" s="20"/>
      <c r="B47" s="156"/>
      <c r="C47" s="157"/>
      <c r="D47" s="157"/>
      <c r="E47" s="159"/>
      <c r="F47" s="156"/>
      <c r="G47" s="157"/>
      <c r="H47" s="20"/>
    </row>
    <row r="48" spans="1:10" x14ac:dyDescent="0.25">
      <c r="A48" s="20"/>
      <c r="B48" s="156"/>
      <c r="C48" s="157"/>
      <c r="D48" s="157"/>
      <c r="E48" s="158"/>
      <c r="F48" s="156"/>
      <c r="G48" s="157"/>
      <c r="H48" s="20"/>
    </row>
    <row r="49" spans="1:8" x14ac:dyDescent="0.25">
      <c r="A49" s="20"/>
      <c r="B49" s="156"/>
      <c r="C49" s="157"/>
      <c r="D49" s="157"/>
      <c r="E49" s="158"/>
      <c r="F49" s="156"/>
      <c r="G49" s="157"/>
      <c r="H49" s="20"/>
    </row>
    <row r="50" spans="1:8" x14ac:dyDescent="0.25">
      <c r="A50" s="20"/>
      <c r="B50" s="157"/>
      <c r="C50" s="149"/>
      <c r="D50" s="20"/>
      <c r="E50" s="29"/>
      <c r="F50" s="157"/>
      <c r="G50" s="20"/>
      <c r="H50" s="20"/>
    </row>
    <row r="51" spans="1:8" x14ac:dyDescent="0.25">
      <c r="A51" s="20"/>
      <c r="B51" s="20"/>
      <c r="C51" s="149"/>
      <c r="D51" s="20"/>
      <c r="E51" s="20"/>
      <c r="F51" s="146"/>
      <c r="G51" s="149"/>
      <c r="H51" s="20"/>
    </row>
    <row r="52" spans="1:8" x14ac:dyDescent="0.25">
      <c r="A52" s="20"/>
      <c r="B52" s="160"/>
      <c r="C52" s="20"/>
      <c r="D52" s="20"/>
      <c r="E52" s="20"/>
      <c r="F52" s="20"/>
      <c r="G52" s="146"/>
      <c r="H52" s="20"/>
    </row>
  </sheetData>
  <pageMargins left="0.7" right="0.7" top="0.75" bottom="0.75" header="0.3" footer="0.3"/>
  <pageSetup orientation="portrait" horizontalDpi="0" verticalDpi="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2"/>
  <sheetViews>
    <sheetView topLeftCell="A4" workbookViewId="0">
      <selection activeCell="I31" sqref="I31"/>
    </sheetView>
  </sheetViews>
  <sheetFormatPr defaultRowHeight="15" x14ac:dyDescent="0.25"/>
  <cols>
    <col min="1" max="1" width="17" style="69" customWidth="1"/>
    <col min="2" max="4" width="9.140625" style="69"/>
    <col min="5" max="5" width="11.140625" style="69" customWidth="1"/>
    <col min="6" max="6" width="10" style="69" customWidth="1"/>
    <col min="7" max="16384" width="9.140625" style="69"/>
  </cols>
  <sheetData>
    <row r="1" spans="1:11" ht="15.75" x14ac:dyDescent="0.25">
      <c r="B1" s="125" t="s">
        <v>176</v>
      </c>
      <c r="C1" s="125"/>
      <c r="D1" s="125"/>
      <c r="E1" s="125"/>
    </row>
    <row r="2" spans="1:11" ht="15.75" x14ac:dyDescent="0.25">
      <c r="B2" s="125" t="s">
        <v>177</v>
      </c>
      <c r="C2" s="125"/>
      <c r="D2" s="125"/>
      <c r="E2" s="125"/>
    </row>
    <row r="3" spans="1:11" ht="15.75" x14ac:dyDescent="0.25">
      <c r="B3" s="125" t="s">
        <v>191</v>
      </c>
      <c r="C3" s="125"/>
      <c r="D3" s="125"/>
      <c r="E3" s="125"/>
    </row>
    <row r="4" spans="1:11" x14ac:dyDescent="0.25">
      <c r="A4" s="169" t="s">
        <v>3</v>
      </c>
      <c r="B4" s="169" t="s">
        <v>4</v>
      </c>
      <c r="C4" s="169" t="s">
        <v>5</v>
      </c>
      <c r="D4" s="169" t="s">
        <v>6</v>
      </c>
      <c r="E4" s="170" t="s">
        <v>8</v>
      </c>
      <c r="F4" s="171" t="s">
        <v>9</v>
      </c>
      <c r="G4" s="119" t="s">
        <v>144</v>
      </c>
    </row>
    <row r="5" spans="1:11" x14ac:dyDescent="0.25">
      <c r="A5" s="10" t="s">
        <v>190</v>
      </c>
      <c r="B5" s="131">
        <v>1</v>
      </c>
      <c r="C5" s="10"/>
      <c r="D5" s="10">
        <v>2500</v>
      </c>
      <c r="E5" s="10">
        <f>C5+D5</f>
        <v>2500</v>
      </c>
      <c r="F5" s="10">
        <v>2500</v>
      </c>
      <c r="G5" s="10">
        <f>E5-F5</f>
        <v>0</v>
      </c>
    </row>
    <row r="6" spans="1:11" x14ac:dyDescent="0.25">
      <c r="A6" s="10" t="s">
        <v>152</v>
      </c>
      <c r="B6" s="11">
        <v>2</v>
      </c>
      <c r="C6" s="10"/>
      <c r="D6" s="12">
        <v>2500</v>
      </c>
      <c r="E6" s="10">
        <f t="shared" ref="E6:E17" si="0">C6+D6</f>
        <v>2500</v>
      </c>
      <c r="F6" s="91">
        <v>2500</v>
      </c>
      <c r="G6" s="10">
        <f t="shared" ref="G6:G17" si="1">E6-F6</f>
        <v>0</v>
      </c>
      <c r="H6" s="69" t="s">
        <v>31</v>
      </c>
    </row>
    <row r="7" spans="1:11" x14ac:dyDescent="0.25">
      <c r="A7" s="10" t="s">
        <v>31</v>
      </c>
      <c r="B7" s="11">
        <v>3</v>
      </c>
      <c r="C7" s="10"/>
      <c r="D7" s="12">
        <v>2500</v>
      </c>
      <c r="E7" s="10">
        <f t="shared" si="0"/>
        <v>2500</v>
      </c>
      <c r="F7" s="91">
        <v>2500</v>
      </c>
      <c r="G7" s="10">
        <f t="shared" si="1"/>
        <v>0</v>
      </c>
      <c r="H7" s="69" t="s">
        <v>31</v>
      </c>
    </row>
    <row r="8" spans="1:11" x14ac:dyDescent="0.25">
      <c r="A8" s="10" t="s">
        <v>31</v>
      </c>
      <c r="B8" s="11">
        <v>4</v>
      </c>
      <c r="C8" s="10"/>
      <c r="D8" s="12">
        <v>2500</v>
      </c>
      <c r="E8" s="10">
        <f t="shared" si="0"/>
        <v>2500</v>
      </c>
      <c r="F8" s="91">
        <v>2500</v>
      </c>
      <c r="G8" s="10">
        <f t="shared" si="1"/>
        <v>0</v>
      </c>
      <c r="H8" s="69" t="s">
        <v>31</v>
      </c>
    </row>
    <row r="9" spans="1:11" x14ac:dyDescent="0.25">
      <c r="A9" s="10" t="s">
        <v>175</v>
      </c>
      <c r="B9" s="11">
        <v>5</v>
      </c>
      <c r="C9" s="10"/>
      <c r="D9" s="12">
        <v>2500</v>
      </c>
      <c r="E9" s="10">
        <f t="shared" si="0"/>
        <v>2500</v>
      </c>
      <c r="F9" s="91">
        <v>2500</v>
      </c>
      <c r="G9" s="10">
        <f t="shared" si="1"/>
        <v>0</v>
      </c>
    </row>
    <row r="10" spans="1:11" x14ac:dyDescent="0.25">
      <c r="A10" s="10" t="s">
        <v>132</v>
      </c>
      <c r="B10" s="11">
        <v>6</v>
      </c>
      <c r="C10" s="10"/>
      <c r="D10" s="12">
        <v>2500</v>
      </c>
      <c r="E10" s="10">
        <f t="shared" si="0"/>
        <v>2500</v>
      </c>
      <c r="F10" s="91">
        <v>2500</v>
      </c>
      <c r="G10" s="10">
        <f t="shared" si="1"/>
        <v>0</v>
      </c>
    </row>
    <row r="11" spans="1:11" x14ac:dyDescent="0.25">
      <c r="A11" s="104" t="s">
        <v>190</v>
      </c>
      <c r="B11" s="11">
        <v>7</v>
      </c>
      <c r="C11" s="10"/>
      <c r="D11" s="12">
        <v>3000</v>
      </c>
      <c r="E11" s="10">
        <f t="shared" si="0"/>
        <v>3000</v>
      </c>
      <c r="F11" s="91">
        <v>3000</v>
      </c>
      <c r="G11" s="10">
        <f t="shared" si="1"/>
        <v>0</v>
      </c>
    </row>
    <row r="12" spans="1:11" x14ac:dyDescent="0.25">
      <c r="A12" s="104" t="s">
        <v>120</v>
      </c>
      <c r="B12" s="105">
        <v>8</v>
      </c>
      <c r="C12" s="10"/>
      <c r="D12" s="13">
        <v>2500</v>
      </c>
      <c r="E12" s="10">
        <f t="shared" si="0"/>
        <v>2500</v>
      </c>
      <c r="F12" s="91">
        <v>2500</v>
      </c>
      <c r="G12" s="10">
        <f t="shared" si="1"/>
        <v>0</v>
      </c>
    </row>
    <row r="13" spans="1:11" x14ac:dyDescent="0.25">
      <c r="A13" s="10" t="s">
        <v>119</v>
      </c>
      <c r="B13" s="105">
        <v>9</v>
      </c>
      <c r="C13" s="104"/>
      <c r="D13" s="13">
        <v>5500</v>
      </c>
      <c r="E13" s="10">
        <f t="shared" si="0"/>
        <v>5500</v>
      </c>
      <c r="F13" s="132">
        <v>5500</v>
      </c>
      <c r="G13" s="10">
        <f t="shared" si="1"/>
        <v>0</v>
      </c>
    </row>
    <row r="14" spans="1:11" x14ac:dyDescent="0.25">
      <c r="A14" s="10" t="s">
        <v>31</v>
      </c>
      <c r="B14" s="11">
        <v>10</v>
      </c>
      <c r="C14" s="10"/>
      <c r="D14" s="12">
        <v>2500</v>
      </c>
      <c r="E14" s="10">
        <f t="shared" si="0"/>
        <v>2500</v>
      </c>
      <c r="F14" s="91">
        <v>2500</v>
      </c>
      <c r="G14" s="10">
        <f t="shared" si="1"/>
        <v>0</v>
      </c>
      <c r="H14" s="69" t="s">
        <v>31</v>
      </c>
    </row>
    <row r="15" spans="1:11" x14ac:dyDescent="0.25">
      <c r="A15" s="10" t="s">
        <v>143</v>
      </c>
      <c r="B15" s="11">
        <v>11</v>
      </c>
      <c r="C15" s="10"/>
      <c r="D15" s="12">
        <v>2500</v>
      </c>
      <c r="E15" s="10">
        <f t="shared" si="0"/>
        <v>2500</v>
      </c>
      <c r="F15" s="91">
        <v>2500</v>
      </c>
      <c r="G15" s="10">
        <f t="shared" si="1"/>
        <v>0</v>
      </c>
      <c r="K15" s="65"/>
    </row>
    <row r="16" spans="1:11" x14ac:dyDescent="0.25">
      <c r="A16" s="104" t="s">
        <v>29</v>
      </c>
      <c r="B16" s="11">
        <v>12</v>
      </c>
      <c r="C16" s="10">
        <v>9200</v>
      </c>
      <c r="D16" s="12">
        <v>4500</v>
      </c>
      <c r="E16" s="10">
        <f t="shared" si="0"/>
        <v>13700</v>
      </c>
      <c r="F16" s="91">
        <v>9000</v>
      </c>
      <c r="G16" s="10">
        <f t="shared" si="1"/>
        <v>4700</v>
      </c>
    </row>
    <row r="17" spans="1:10" x14ac:dyDescent="0.25">
      <c r="A17" s="104" t="s">
        <v>30</v>
      </c>
      <c r="B17" s="11">
        <v>13</v>
      </c>
      <c r="C17" s="10"/>
      <c r="D17" s="12">
        <v>2500</v>
      </c>
      <c r="E17" s="10">
        <f t="shared" si="0"/>
        <v>2500</v>
      </c>
      <c r="F17" s="91">
        <v>2500</v>
      </c>
      <c r="G17" s="10">
        <f t="shared" si="1"/>
        <v>0</v>
      </c>
    </row>
    <row r="18" spans="1:10" x14ac:dyDescent="0.25">
      <c r="A18" s="10"/>
      <c r="B18" s="10"/>
      <c r="C18" s="10"/>
      <c r="D18" s="10"/>
      <c r="E18" s="10"/>
      <c r="F18" s="10"/>
      <c r="G18" s="10"/>
      <c r="H18" s="85"/>
    </row>
    <row r="19" spans="1:10" x14ac:dyDescent="0.25">
      <c r="A19" s="164" t="s">
        <v>39</v>
      </c>
      <c r="B19" s="164"/>
      <c r="C19" s="164"/>
      <c r="D19" s="164">
        <f>SUM(D5:D18)</f>
        <v>38000</v>
      </c>
      <c r="E19" s="164">
        <f>SUM(E5:E18)</f>
        <v>47200</v>
      </c>
      <c r="F19" s="164">
        <f>SUM(F5:F18)</f>
        <v>42500</v>
      </c>
      <c r="G19" s="164">
        <f>SUM(G5:G18)</f>
        <v>4700</v>
      </c>
      <c r="H19" s="85"/>
    </row>
    <row r="20" spans="1:10" x14ac:dyDescent="0.25">
      <c r="A20" s="168"/>
      <c r="B20" s="168"/>
      <c r="C20" s="168"/>
      <c r="D20" s="168"/>
      <c r="E20" s="168"/>
      <c r="F20" s="168"/>
      <c r="G20" s="168"/>
      <c r="H20" s="85"/>
    </row>
    <row r="21" spans="1:10" x14ac:dyDescent="0.25">
      <c r="A21" s="167" t="s">
        <v>12</v>
      </c>
      <c r="B21" s="15"/>
      <c r="C21" s="15"/>
      <c r="D21" s="15"/>
      <c r="E21" s="15"/>
      <c r="F21" s="16"/>
      <c r="G21" s="85"/>
      <c r="H21" s="85"/>
    </row>
    <row r="22" spans="1:10" x14ac:dyDescent="0.25">
      <c r="A22" s="172" t="s">
        <v>180</v>
      </c>
      <c r="B22" s="85"/>
      <c r="C22" s="134"/>
      <c r="D22" s="162"/>
      <c r="E22" s="136" t="s">
        <v>9</v>
      </c>
      <c r="F22" s="85"/>
      <c r="G22" s="85"/>
      <c r="H22" s="85"/>
    </row>
    <row r="23" spans="1:10" x14ac:dyDescent="0.25">
      <c r="A23" s="95" t="s">
        <v>155</v>
      </c>
      <c r="B23" s="95" t="s">
        <v>156</v>
      </c>
      <c r="C23" s="95" t="s">
        <v>157</v>
      </c>
      <c r="D23" s="95" t="s">
        <v>98</v>
      </c>
      <c r="E23" s="95" t="s">
        <v>158</v>
      </c>
      <c r="F23" s="95" t="s">
        <v>156</v>
      </c>
      <c r="G23" s="95" t="s">
        <v>157</v>
      </c>
      <c r="H23" s="95" t="s">
        <v>98</v>
      </c>
    </row>
    <row r="24" spans="1:10" x14ac:dyDescent="0.25">
      <c r="A24" s="95" t="s">
        <v>2</v>
      </c>
      <c r="B24" s="137">
        <f>D19</f>
        <v>38000</v>
      </c>
      <c r="C24" s="85"/>
      <c r="D24" s="137"/>
      <c r="E24" s="138" t="s">
        <v>2</v>
      </c>
      <c r="F24" s="137">
        <f>F19</f>
        <v>42500</v>
      </c>
      <c r="G24" s="85"/>
      <c r="H24" s="10"/>
    </row>
    <row r="25" spans="1:10" x14ac:dyDescent="0.25">
      <c r="A25" s="10" t="s">
        <v>160</v>
      </c>
      <c r="B25" s="137">
        <f>'FEB '!D34</f>
        <v>-4100</v>
      </c>
      <c r="C25" s="10"/>
      <c r="D25" s="10"/>
      <c r="E25" s="10" t="s">
        <v>160</v>
      </c>
      <c r="F25" s="137">
        <f>'FEB '!H34</f>
        <v>-13300</v>
      </c>
      <c r="G25" s="10"/>
      <c r="H25" s="10"/>
    </row>
    <row r="26" spans="1:10" x14ac:dyDescent="0.25">
      <c r="A26" s="10" t="s">
        <v>161</v>
      </c>
      <c r="B26" s="139">
        <v>0.08</v>
      </c>
      <c r="C26" s="10">
        <f>B24*B26</f>
        <v>3040</v>
      </c>
      <c r="D26" s="10"/>
      <c r="E26" s="10"/>
      <c r="F26" s="139">
        <v>0.08</v>
      </c>
      <c r="G26" s="10">
        <f>C26</f>
        <v>3040</v>
      </c>
      <c r="H26" s="10"/>
    </row>
    <row r="27" spans="1:10" x14ac:dyDescent="0.25">
      <c r="A27" s="104"/>
      <c r="B27" s="137"/>
      <c r="C27" s="137"/>
      <c r="D27" s="137"/>
      <c r="E27" s="137"/>
      <c r="F27" s="137"/>
      <c r="G27" s="10"/>
      <c r="H27" s="10"/>
    </row>
    <row r="28" spans="1:10" x14ac:dyDescent="0.25">
      <c r="A28" s="140" t="s">
        <v>162</v>
      </c>
      <c r="B28" s="10"/>
      <c r="C28" s="10"/>
      <c r="D28" s="10"/>
      <c r="E28" s="140" t="s">
        <v>162</v>
      </c>
      <c r="F28" s="10"/>
      <c r="G28" s="10"/>
      <c r="H28" s="10"/>
      <c r="J28" s="65"/>
    </row>
    <row r="29" spans="1:10" x14ac:dyDescent="0.25">
      <c r="A29" s="49" t="s">
        <v>188</v>
      </c>
      <c r="B29" s="142"/>
      <c r="C29" s="10">
        <v>2000</v>
      </c>
      <c r="D29" s="10"/>
      <c r="E29" s="49" t="s">
        <v>188</v>
      </c>
      <c r="F29" s="142"/>
      <c r="G29" s="10">
        <v>2000</v>
      </c>
      <c r="H29" s="10"/>
      <c r="J29" s="65"/>
    </row>
    <row r="30" spans="1:10" x14ac:dyDescent="0.25">
      <c r="A30" s="142" t="s">
        <v>192</v>
      </c>
      <c r="B30" s="10"/>
      <c r="C30" s="10">
        <v>26000</v>
      </c>
      <c r="D30" s="10"/>
      <c r="E30" s="142" t="s">
        <v>192</v>
      </c>
      <c r="F30" s="10"/>
      <c r="G30" s="10">
        <v>26000</v>
      </c>
      <c r="H30" s="10"/>
    </row>
    <row r="31" spans="1:10" x14ac:dyDescent="0.25">
      <c r="A31" s="161" t="s">
        <v>87</v>
      </c>
      <c r="B31" s="83"/>
      <c r="C31" s="83">
        <f>D6+D7+D14+D8</f>
        <v>10000</v>
      </c>
      <c r="D31" s="83"/>
      <c r="E31" s="161" t="s">
        <v>87</v>
      </c>
      <c r="F31" s="83"/>
      <c r="G31" s="83">
        <f>C31</f>
        <v>10000</v>
      </c>
      <c r="H31" s="10"/>
      <c r="I31" s="65"/>
      <c r="J31" s="65"/>
    </row>
    <row r="32" spans="1:10" x14ac:dyDescent="0.25">
      <c r="A32" s="142"/>
      <c r="B32" s="10"/>
      <c r="C32" s="10"/>
      <c r="D32" s="10"/>
      <c r="E32" s="142"/>
      <c r="F32" s="10"/>
      <c r="G32" s="10"/>
      <c r="H32" s="10"/>
      <c r="J32" s="65"/>
    </row>
    <row r="33" spans="1:10" x14ac:dyDescent="0.25">
      <c r="A33" s="142"/>
      <c r="B33" s="143"/>
      <c r="C33" s="144"/>
      <c r="D33" s="143"/>
      <c r="E33" s="142"/>
      <c r="F33" s="143"/>
      <c r="G33" s="144"/>
      <c r="H33" s="10"/>
      <c r="J33" s="65"/>
    </row>
    <row r="34" spans="1:10" x14ac:dyDescent="0.25">
      <c r="A34" s="164" t="s">
        <v>39</v>
      </c>
      <c r="B34" s="165">
        <f>B24+B25-C26</f>
        <v>30860</v>
      </c>
      <c r="C34" s="164">
        <f>SUM(C29:C33)</f>
        <v>38000</v>
      </c>
      <c r="D34" s="165">
        <f>B34-C34</f>
        <v>-7140</v>
      </c>
      <c r="E34" s="166"/>
      <c r="F34" s="165">
        <f>F24+F25-G26</f>
        <v>26160</v>
      </c>
      <c r="G34" s="165">
        <f>SUM(G29:G33)</f>
        <v>38000</v>
      </c>
      <c r="H34" s="165">
        <f>F34-G34</f>
        <v>-11840</v>
      </c>
    </row>
    <row r="36" spans="1:10" x14ac:dyDescent="0.25">
      <c r="A36" s="69" t="s">
        <v>168</v>
      </c>
      <c r="C36" s="69" t="s">
        <v>170</v>
      </c>
      <c r="F36" s="69" t="s">
        <v>171</v>
      </c>
    </row>
    <row r="38" spans="1:10" x14ac:dyDescent="0.25">
      <c r="A38" s="20" t="s">
        <v>169</v>
      </c>
      <c r="B38" s="20"/>
      <c r="C38" s="20" t="s">
        <v>51</v>
      </c>
      <c r="D38" s="20"/>
      <c r="E38" s="20"/>
      <c r="F38" s="20" t="s">
        <v>172</v>
      </c>
      <c r="G38" s="20"/>
    </row>
    <row r="39" spans="1:10" x14ac:dyDescent="0.25">
      <c r="A39" s="20"/>
      <c r="B39" s="146"/>
      <c r="C39" s="20"/>
      <c r="D39" s="147"/>
      <c r="E39" s="148"/>
      <c r="F39" s="146"/>
      <c r="G39" s="20"/>
      <c r="H39" s="20"/>
    </row>
    <row r="40" spans="1:10" x14ac:dyDescent="0.25">
      <c r="A40" s="20"/>
      <c r="B40" s="146"/>
      <c r="C40" s="149"/>
      <c r="D40" s="147"/>
      <c r="E40" s="148"/>
      <c r="F40" s="146"/>
      <c r="G40" s="149"/>
      <c r="H40" s="20"/>
    </row>
    <row r="41" spans="1:10" x14ac:dyDescent="0.25">
      <c r="A41" s="20"/>
      <c r="B41" s="146"/>
      <c r="C41" s="149"/>
      <c r="D41" s="147"/>
      <c r="E41" s="148"/>
      <c r="F41" s="146"/>
      <c r="G41" s="149"/>
      <c r="H41" s="20"/>
    </row>
    <row r="42" spans="1:10" x14ac:dyDescent="0.25">
      <c r="A42" s="20"/>
      <c r="B42" s="146"/>
      <c r="C42" s="149"/>
      <c r="D42" s="147"/>
      <c r="E42" s="148"/>
      <c r="F42" s="146"/>
      <c r="G42" s="149"/>
      <c r="H42" s="20"/>
    </row>
    <row r="43" spans="1:10" x14ac:dyDescent="0.25">
      <c r="A43" s="20"/>
      <c r="B43" s="150"/>
      <c r="C43" s="149"/>
      <c r="D43" s="151"/>
      <c r="E43" s="148"/>
      <c r="F43" s="150"/>
      <c r="G43" s="149"/>
      <c r="H43" s="20"/>
    </row>
    <row r="44" spans="1:10" x14ac:dyDescent="0.25">
      <c r="A44" s="20"/>
      <c r="B44" s="146"/>
      <c r="C44" s="149"/>
      <c r="D44" s="147"/>
      <c r="E44" s="152"/>
      <c r="F44" s="146"/>
      <c r="G44" s="153"/>
      <c r="H44" s="20"/>
    </row>
    <row r="45" spans="1:10" x14ac:dyDescent="0.25">
      <c r="A45" s="20"/>
      <c r="B45" s="154"/>
      <c r="C45" s="149"/>
      <c r="D45" s="147"/>
      <c r="E45" s="155"/>
      <c r="F45" s="154"/>
      <c r="G45" s="20"/>
      <c r="H45" s="20"/>
    </row>
    <row r="46" spans="1:10" x14ac:dyDescent="0.25">
      <c r="A46" s="20"/>
      <c r="B46" s="156"/>
      <c r="C46" s="157"/>
      <c r="D46" s="157"/>
      <c r="E46" s="158"/>
      <c r="F46" s="156"/>
      <c r="G46" s="157"/>
      <c r="H46" s="20"/>
    </row>
    <row r="47" spans="1:10" x14ac:dyDescent="0.25">
      <c r="A47" s="20"/>
      <c r="B47" s="156"/>
      <c r="C47" s="157"/>
      <c r="D47" s="157"/>
      <c r="E47" s="159"/>
      <c r="F47" s="156"/>
      <c r="G47" s="157"/>
      <c r="H47" s="20"/>
    </row>
    <row r="48" spans="1:10" x14ac:dyDescent="0.25">
      <c r="A48" s="20"/>
      <c r="B48" s="156"/>
      <c r="C48" s="157"/>
      <c r="D48" s="157"/>
      <c r="E48" s="158"/>
      <c r="F48" s="156"/>
      <c r="G48" s="157"/>
      <c r="H48" s="20"/>
    </row>
    <row r="49" spans="1:8" x14ac:dyDescent="0.25">
      <c r="A49" s="20"/>
      <c r="B49" s="156"/>
      <c r="C49" s="157"/>
      <c r="D49" s="157"/>
      <c r="E49" s="158"/>
      <c r="F49" s="156"/>
      <c r="G49" s="157"/>
      <c r="H49" s="20"/>
    </row>
    <row r="50" spans="1:8" x14ac:dyDescent="0.25">
      <c r="A50" s="20"/>
      <c r="B50" s="157"/>
      <c r="C50" s="149"/>
      <c r="D50" s="20"/>
      <c r="E50" s="29"/>
      <c r="F50" s="157"/>
      <c r="G50" s="20"/>
      <c r="H50" s="20"/>
    </row>
    <row r="51" spans="1:8" x14ac:dyDescent="0.25">
      <c r="A51" s="20"/>
      <c r="B51" s="20"/>
      <c r="C51" s="149"/>
      <c r="D51" s="20"/>
      <c r="E51" s="20"/>
      <c r="F51" s="146"/>
      <c r="G51" s="149"/>
      <c r="H51" s="20"/>
    </row>
    <row r="52" spans="1:8" x14ac:dyDescent="0.25">
      <c r="A52" s="20"/>
      <c r="B52" s="160"/>
      <c r="C52" s="20"/>
      <c r="D52" s="20"/>
      <c r="E52" s="20"/>
      <c r="F52" s="20"/>
      <c r="G52" s="146"/>
      <c r="H52" s="20"/>
    </row>
  </sheetData>
  <pageMargins left="0.7" right="0.7" top="0.75" bottom="0.75" header="0.3" footer="0.3"/>
  <pageSetup orientation="portrait" horizontalDpi="0" verticalDpi="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2"/>
  <sheetViews>
    <sheetView topLeftCell="A4" zoomScaleNormal="100" workbookViewId="0">
      <selection activeCell="I31" sqref="I31"/>
    </sheetView>
  </sheetViews>
  <sheetFormatPr defaultRowHeight="15" x14ac:dyDescent="0.25"/>
  <cols>
    <col min="1" max="1" width="17" style="69" customWidth="1"/>
    <col min="2" max="4" width="9.140625" style="69"/>
    <col min="5" max="5" width="11.140625" style="69" customWidth="1"/>
    <col min="6" max="6" width="10" style="69" customWidth="1"/>
    <col min="7" max="16384" width="9.140625" style="69"/>
  </cols>
  <sheetData>
    <row r="1" spans="1:11" ht="15.75" x14ac:dyDescent="0.25">
      <c r="B1" s="125" t="s">
        <v>176</v>
      </c>
      <c r="C1" s="125"/>
      <c r="D1" s="125"/>
      <c r="E1" s="125"/>
    </row>
    <row r="2" spans="1:11" ht="15.75" x14ac:dyDescent="0.25">
      <c r="B2" s="125" t="s">
        <v>177</v>
      </c>
      <c r="C2" s="125"/>
      <c r="D2" s="125"/>
      <c r="E2" s="125"/>
    </row>
    <row r="3" spans="1:11" ht="15.75" x14ac:dyDescent="0.25">
      <c r="B3" s="125" t="s">
        <v>193</v>
      </c>
      <c r="C3" s="125"/>
      <c r="D3" s="125"/>
      <c r="E3" s="125"/>
    </row>
    <row r="4" spans="1:11" x14ac:dyDescent="0.25">
      <c r="A4" s="169" t="s">
        <v>3</v>
      </c>
      <c r="B4" s="169" t="s">
        <v>4</v>
      </c>
      <c r="C4" s="169" t="s">
        <v>5</v>
      </c>
      <c r="D4" s="169" t="s">
        <v>6</v>
      </c>
      <c r="E4" s="170" t="s">
        <v>8</v>
      </c>
      <c r="F4" s="171" t="s">
        <v>9</v>
      </c>
      <c r="G4" s="119" t="s">
        <v>144</v>
      </c>
    </row>
    <row r="5" spans="1:11" x14ac:dyDescent="0.25">
      <c r="A5" s="10" t="s">
        <v>190</v>
      </c>
      <c r="B5" s="131">
        <v>1</v>
      </c>
      <c r="C5" s="10"/>
      <c r="D5" s="10">
        <v>2500</v>
      </c>
      <c r="E5" s="10">
        <f>C5+D5</f>
        <v>2500</v>
      </c>
      <c r="F5" s="10">
        <v>2500</v>
      </c>
      <c r="G5" s="10">
        <f>E5-F5</f>
        <v>0</v>
      </c>
    </row>
    <row r="6" spans="1:11" x14ac:dyDescent="0.25">
      <c r="A6" s="10" t="s">
        <v>152</v>
      </c>
      <c r="B6" s="11">
        <v>2</v>
      </c>
      <c r="C6" s="10"/>
      <c r="D6" s="12">
        <v>2500</v>
      </c>
      <c r="E6" s="10">
        <f t="shared" ref="E6:E17" si="0">C6+D6</f>
        <v>2500</v>
      </c>
      <c r="F6" s="91">
        <v>2500</v>
      </c>
      <c r="G6" s="10">
        <f t="shared" ref="G6:G17" si="1">E6-F6</f>
        <v>0</v>
      </c>
      <c r="H6" s="69" t="s">
        <v>31</v>
      </c>
    </row>
    <row r="7" spans="1:11" x14ac:dyDescent="0.25">
      <c r="A7" s="10" t="s">
        <v>31</v>
      </c>
      <c r="B7" s="11">
        <v>3</v>
      </c>
      <c r="C7" s="10"/>
      <c r="D7" s="12">
        <v>2500</v>
      </c>
      <c r="E7" s="10">
        <f t="shared" si="0"/>
        <v>2500</v>
      </c>
      <c r="F7" s="91">
        <v>2500</v>
      </c>
      <c r="G7" s="10">
        <f t="shared" si="1"/>
        <v>0</v>
      </c>
      <c r="H7" s="69" t="s">
        <v>31</v>
      </c>
    </row>
    <row r="8" spans="1:11" x14ac:dyDescent="0.25">
      <c r="A8" s="10" t="s">
        <v>200</v>
      </c>
      <c r="B8" s="11">
        <v>4</v>
      </c>
      <c r="C8" s="10"/>
      <c r="D8" s="12">
        <v>2500</v>
      </c>
      <c r="E8" s="10">
        <f t="shared" si="0"/>
        <v>2500</v>
      </c>
      <c r="F8" s="91">
        <v>2500</v>
      </c>
      <c r="G8" s="10">
        <f t="shared" si="1"/>
        <v>0</v>
      </c>
      <c r="H8" s="69" t="s">
        <v>31</v>
      </c>
    </row>
    <row r="9" spans="1:11" x14ac:dyDescent="0.25">
      <c r="A9" s="10" t="s">
        <v>175</v>
      </c>
      <c r="B9" s="11">
        <v>5</v>
      </c>
      <c r="C9" s="10"/>
      <c r="D9" s="12">
        <v>2500</v>
      </c>
      <c r="E9" s="10">
        <f t="shared" si="0"/>
        <v>2500</v>
      </c>
      <c r="F9" s="91">
        <v>2500</v>
      </c>
      <c r="G9" s="10">
        <f t="shared" si="1"/>
        <v>0</v>
      </c>
    </row>
    <row r="10" spans="1:11" x14ac:dyDescent="0.25">
      <c r="A10" s="10" t="s">
        <v>132</v>
      </c>
      <c r="B10" s="11">
        <v>6</v>
      </c>
      <c r="C10" s="10"/>
      <c r="D10" s="12">
        <v>2500</v>
      </c>
      <c r="E10" s="10">
        <f t="shared" si="0"/>
        <v>2500</v>
      </c>
      <c r="F10" s="91">
        <v>2500</v>
      </c>
      <c r="G10" s="10">
        <f t="shared" si="1"/>
        <v>0</v>
      </c>
    </row>
    <row r="11" spans="1:11" x14ac:dyDescent="0.25">
      <c r="A11" s="104" t="s">
        <v>190</v>
      </c>
      <c r="B11" s="11">
        <v>7</v>
      </c>
      <c r="C11" s="10"/>
      <c r="D11" s="12">
        <v>3000</v>
      </c>
      <c r="E11" s="10">
        <f t="shared" si="0"/>
        <v>3000</v>
      </c>
      <c r="F11" s="91">
        <v>3000</v>
      </c>
      <c r="G11" s="10">
        <f t="shared" si="1"/>
        <v>0</v>
      </c>
    </row>
    <row r="12" spans="1:11" x14ac:dyDescent="0.25">
      <c r="A12" s="104" t="s">
        <v>120</v>
      </c>
      <c r="B12" s="105">
        <v>8</v>
      </c>
      <c r="C12" s="10"/>
      <c r="D12" s="13">
        <v>2500</v>
      </c>
      <c r="E12" s="10">
        <f t="shared" si="0"/>
        <v>2500</v>
      </c>
      <c r="F12" s="91">
        <v>2500</v>
      </c>
      <c r="G12" s="10">
        <f t="shared" si="1"/>
        <v>0</v>
      </c>
    </row>
    <row r="13" spans="1:11" x14ac:dyDescent="0.25">
      <c r="A13" s="10" t="s">
        <v>119</v>
      </c>
      <c r="B13" s="105">
        <v>9</v>
      </c>
      <c r="C13" s="104"/>
      <c r="D13" s="13">
        <v>5500</v>
      </c>
      <c r="E13" s="10">
        <f t="shared" si="0"/>
        <v>5500</v>
      </c>
      <c r="F13" s="132">
        <v>5500</v>
      </c>
      <c r="G13" s="10">
        <f t="shared" si="1"/>
        <v>0</v>
      </c>
    </row>
    <row r="14" spans="1:11" x14ac:dyDescent="0.25">
      <c r="A14" s="10" t="s">
        <v>31</v>
      </c>
      <c r="B14" s="11">
        <v>10</v>
      </c>
      <c r="C14" s="10"/>
      <c r="D14" s="12">
        <v>2500</v>
      </c>
      <c r="E14" s="10">
        <f t="shared" si="0"/>
        <v>2500</v>
      </c>
      <c r="F14" s="91">
        <v>2500</v>
      </c>
      <c r="G14" s="10">
        <f t="shared" si="1"/>
        <v>0</v>
      </c>
      <c r="H14" s="69" t="s">
        <v>31</v>
      </c>
    </row>
    <row r="15" spans="1:11" x14ac:dyDescent="0.25">
      <c r="A15" s="10" t="s">
        <v>143</v>
      </c>
      <c r="B15" s="11">
        <v>11</v>
      </c>
      <c r="C15" s="10"/>
      <c r="D15" s="12">
        <v>2500</v>
      </c>
      <c r="E15" s="10">
        <f t="shared" si="0"/>
        <v>2500</v>
      </c>
      <c r="F15" s="91">
        <v>2500</v>
      </c>
      <c r="G15" s="10">
        <f t="shared" si="1"/>
        <v>0</v>
      </c>
      <c r="K15" s="65"/>
    </row>
    <row r="16" spans="1:11" x14ac:dyDescent="0.25">
      <c r="A16" s="104" t="s">
        <v>29</v>
      </c>
      <c r="B16" s="11">
        <v>12</v>
      </c>
      <c r="C16" s="10">
        <v>4700</v>
      </c>
      <c r="D16" s="12">
        <v>4500</v>
      </c>
      <c r="E16" s="10">
        <f t="shared" si="0"/>
        <v>9200</v>
      </c>
      <c r="F16" s="91">
        <f>4500+4700</f>
        <v>9200</v>
      </c>
      <c r="G16" s="10">
        <f t="shared" si="1"/>
        <v>0</v>
      </c>
    </row>
    <row r="17" spans="1:8" x14ac:dyDescent="0.25">
      <c r="A17" s="104" t="s">
        <v>30</v>
      </c>
      <c r="B17" s="11">
        <v>13</v>
      </c>
      <c r="C17" s="10"/>
      <c r="D17" s="12">
        <v>2500</v>
      </c>
      <c r="E17" s="10">
        <f t="shared" si="0"/>
        <v>2500</v>
      </c>
      <c r="F17" s="91">
        <v>2500</v>
      </c>
      <c r="G17" s="10">
        <f t="shared" si="1"/>
        <v>0</v>
      </c>
    </row>
    <row r="18" spans="1:8" x14ac:dyDescent="0.25">
      <c r="A18" s="10"/>
      <c r="B18" s="10"/>
      <c r="C18" s="10"/>
      <c r="D18" s="10"/>
      <c r="E18" s="10"/>
      <c r="F18" s="10"/>
      <c r="G18" s="10"/>
      <c r="H18" s="85"/>
    </row>
    <row r="19" spans="1:8" x14ac:dyDescent="0.25">
      <c r="A19" s="164" t="s">
        <v>39</v>
      </c>
      <c r="B19" s="164"/>
      <c r="C19" s="164"/>
      <c r="D19" s="164">
        <f>SUM(D5:D18)</f>
        <v>38000</v>
      </c>
      <c r="E19" s="164">
        <f>SUM(E5:E18)</f>
        <v>42700</v>
      </c>
      <c r="F19" s="164">
        <f>SUM(F5:F18)</f>
        <v>42700</v>
      </c>
      <c r="G19" s="164">
        <f>SUM(G5:G18)</f>
        <v>0</v>
      </c>
      <c r="H19" s="85"/>
    </row>
    <row r="20" spans="1:8" x14ac:dyDescent="0.25">
      <c r="A20" s="168"/>
      <c r="B20" s="168"/>
      <c r="C20" s="168"/>
      <c r="D20" s="168"/>
      <c r="E20" s="168"/>
      <c r="F20" s="168"/>
      <c r="G20" s="168"/>
      <c r="H20" s="85"/>
    </row>
    <row r="21" spans="1:8" x14ac:dyDescent="0.25">
      <c r="A21" s="167" t="s">
        <v>12</v>
      </c>
      <c r="B21" s="15"/>
      <c r="C21" s="15"/>
      <c r="D21" s="15"/>
      <c r="E21" s="15"/>
      <c r="F21" s="16"/>
      <c r="G21" s="85"/>
      <c r="H21" s="85"/>
    </row>
    <row r="22" spans="1:8" x14ac:dyDescent="0.25">
      <c r="A22" s="172" t="s">
        <v>180</v>
      </c>
      <c r="B22" s="85"/>
      <c r="C22" s="134"/>
      <c r="D22" s="162"/>
      <c r="E22" s="136" t="s">
        <v>9</v>
      </c>
      <c r="F22" s="85"/>
      <c r="G22" s="85"/>
      <c r="H22" s="85"/>
    </row>
    <row r="23" spans="1:8" x14ac:dyDescent="0.25">
      <c r="A23" s="95" t="s">
        <v>155</v>
      </c>
      <c r="B23" s="95" t="s">
        <v>156</v>
      </c>
      <c r="C23" s="95" t="s">
        <v>157</v>
      </c>
      <c r="D23" s="95" t="s">
        <v>98</v>
      </c>
      <c r="E23" s="95" t="s">
        <v>158</v>
      </c>
      <c r="F23" s="95" t="s">
        <v>156</v>
      </c>
      <c r="G23" s="95" t="s">
        <v>157</v>
      </c>
      <c r="H23" s="95" t="s">
        <v>98</v>
      </c>
    </row>
    <row r="24" spans="1:8" x14ac:dyDescent="0.25">
      <c r="A24" s="95" t="s">
        <v>57</v>
      </c>
      <c r="B24" s="137">
        <f>D19</f>
        <v>38000</v>
      </c>
      <c r="C24" s="85"/>
      <c r="D24" s="137"/>
      <c r="E24" s="138" t="s">
        <v>57</v>
      </c>
      <c r="F24" s="137">
        <f>F19</f>
        <v>42700</v>
      </c>
      <c r="G24" s="85"/>
      <c r="H24" s="10"/>
    </row>
    <row r="25" spans="1:8" x14ac:dyDescent="0.25">
      <c r="A25" s="10" t="s">
        <v>160</v>
      </c>
      <c r="B25" s="137">
        <f>'MARCH '!D34</f>
        <v>-7140</v>
      </c>
      <c r="C25" s="10"/>
      <c r="D25" s="10"/>
      <c r="E25" s="10" t="s">
        <v>160</v>
      </c>
      <c r="F25" s="137">
        <f>'MARCH '!H34</f>
        <v>-11840</v>
      </c>
      <c r="G25" s="10"/>
      <c r="H25" s="10"/>
    </row>
    <row r="26" spans="1:8" x14ac:dyDescent="0.25">
      <c r="A26" s="10" t="s">
        <v>161</v>
      </c>
      <c r="B26" s="139">
        <v>0.08</v>
      </c>
      <c r="C26" s="10">
        <f>B24*B26</f>
        <v>3040</v>
      </c>
      <c r="D26" s="10"/>
      <c r="E26" s="10"/>
      <c r="F26" s="139">
        <v>0.08</v>
      </c>
      <c r="G26" s="10">
        <f>C26</f>
        <v>3040</v>
      </c>
      <c r="H26" s="10"/>
    </row>
    <row r="27" spans="1:8" x14ac:dyDescent="0.25">
      <c r="A27" s="104"/>
      <c r="B27" s="137"/>
      <c r="C27" s="137"/>
      <c r="D27" s="137"/>
      <c r="E27" s="137"/>
      <c r="F27" s="137"/>
      <c r="G27" s="10"/>
      <c r="H27" s="10"/>
    </row>
    <row r="28" spans="1:8" x14ac:dyDescent="0.25">
      <c r="A28" s="140" t="s">
        <v>162</v>
      </c>
      <c r="B28" s="10"/>
      <c r="C28" s="10"/>
      <c r="D28" s="10"/>
      <c r="E28" s="140" t="s">
        <v>162</v>
      </c>
      <c r="F28" s="10"/>
      <c r="G28" s="10"/>
      <c r="H28" s="10"/>
    </row>
    <row r="29" spans="1:8" x14ac:dyDescent="0.25">
      <c r="A29" s="49" t="s">
        <v>188</v>
      </c>
      <c r="B29" s="142"/>
      <c r="C29" s="10">
        <v>3000</v>
      </c>
      <c r="D29" s="10"/>
      <c r="E29" s="49" t="s">
        <v>188</v>
      </c>
      <c r="F29" s="142"/>
      <c r="G29" s="10">
        <v>3000</v>
      </c>
      <c r="H29" s="10"/>
    </row>
    <row r="30" spans="1:8" x14ac:dyDescent="0.25">
      <c r="A30" s="142">
        <v>43568</v>
      </c>
      <c r="B30" s="10"/>
      <c r="C30" s="10">
        <v>22500</v>
      </c>
      <c r="D30" s="10"/>
      <c r="E30" s="142">
        <v>43568</v>
      </c>
      <c r="F30" s="10"/>
      <c r="G30" s="10">
        <v>22500</v>
      </c>
      <c r="H30" s="10"/>
    </row>
    <row r="31" spans="1:8" x14ac:dyDescent="0.25">
      <c r="A31" s="161" t="s">
        <v>200</v>
      </c>
      <c r="B31" s="83"/>
      <c r="C31" s="83">
        <v>2500</v>
      </c>
      <c r="D31" s="83"/>
      <c r="E31" s="161" t="s">
        <v>200</v>
      </c>
      <c r="F31" s="83"/>
      <c r="G31" s="83">
        <v>2500</v>
      </c>
      <c r="H31" s="10"/>
    </row>
    <row r="32" spans="1:8" x14ac:dyDescent="0.25">
      <c r="A32" s="142" t="s">
        <v>87</v>
      </c>
      <c r="B32" s="10"/>
      <c r="C32" s="10">
        <f>D6+D7+D14</f>
        <v>7500</v>
      </c>
      <c r="D32" s="10"/>
      <c r="E32" s="142" t="s">
        <v>87</v>
      </c>
      <c r="F32" s="10"/>
      <c r="G32" s="10">
        <f>D6+D7+D14</f>
        <v>7500</v>
      </c>
      <c r="H32" s="10"/>
    </row>
    <row r="33" spans="1:8" x14ac:dyDescent="0.25">
      <c r="B33" s="143"/>
      <c r="C33" s="144"/>
      <c r="D33" s="143"/>
      <c r="E33" s="142"/>
      <c r="F33" s="143"/>
      <c r="G33" s="144"/>
      <c r="H33" s="10"/>
    </row>
    <row r="34" spans="1:8" x14ac:dyDescent="0.25">
      <c r="A34" s="164" t="s">
        <v>39</v>
      </c>
      <c r="B34" s="165">
        <f>B24+B25-C26</f>
        <v>27820</v>
      </c>
      <c r="C34" s="164">
        <f>SUM(C29:C33)</f>
        <v>35500</v>
      </c>
      <c r="D34" s="165">
        <f>B34-C34</f>
        <v>-7680</v>
      </c>
      <c r="E34" s="166"/>
      <c r="F34" s="165">
        <f>F24+F25-G26</f>
        <v>27820</v>
      </c>
      <c r="G34" s="165">
        <f>SUM(G29:G33)</f>
        <v>35500</v>
      </c>
      <c r="H34" s="165">
        <f>F34-G34</f>
        <v>-7680</v>
      </c>
    </row>
    <row r="36" spans="1:8" x14ac:dyDescent="0.25">
      <c r="A36" s="69" t="s">
        <v>168</v>
      </c>
      <c r="C36" s="69" t="s">
        <v>170</v>
      </c>
      <c r="F36" s="69" t="s">
        <v>171</v>
      </c>
    </row>
    <row r="38" spans="1:8" x14ac:dyDescent="0.25">
      <c r="A38" s="20" t="s">
        <v>169</v>
      </c>
      <c r="B38" s="20"/>
      <c r="C38" s="20" t="s">
        <v>51</v>
      </c>
      <c r="D38" s="20"/>
      <c r="E38" s="20"/>
      <c r="F38" s="20" t="s">
        <v>172</v>
      </c>
      <c r="G38" s="20"/>
    </row>
    <row r="39" spans="1:8" x14ac:dyDescent="0.25">
      <c r="A39" s="20"/>
      <c r="B39" s="146"/>
      <c r="C39" s="20"/>
      <c r="D39" s="147"/>
      <c r="E39" s="148"/>
      <c r="F39" s="146"/>
      <c r="G39" s="20"/>
      <c r="H39" s="20"/>
    </row>
    <row r="40" spans="1:8" x14ac:dyDescent="0.25">
      <c r="A40" s="20"/>
      <c r="B40" s="146"/>
      <c r="C40" s="149"/>
      <c r="D40" s="147"/>
      <c r="E40" s="148"/>
      <c r="F40" s="146"/>
      <c r="G40" s="149"/>
      <c r="H40" s="20"/>
    </row>
    <row r="41" spans="1:8" x14ac:dyDescent="0.25">
      <c r="A41" s="20"/>
      <c r="B41" s="146"/>
      <c r="C41" s="149"/>
      <c r="D41" s="147"/>
      <c r="E41" s="148"/>
      <c r="F41" s="146"/>
      <c r="G41" s="149"/>
      <c r="H41" s="20"/>
    </row>
    <row r="42" spans="1:8" x14ac:dyDescent="0.25">
      <c r="A42" s="20"/>
      <c r="B42" s="146"/>
      <c r="C42" s="149"/>
      <c r="D42" s="147"/>
      <c r="E42" s="148"/>
      <c r="F42" s="146"/>
      <c r="G42" s="149"/>
      <c r="H42" s="20"/>
    </row>
    <row r="43" spans="1:8" x14ac:dyDescent="0.25">
      <c r="A43" s="20"/>
      <c r="B43" s="150"/>
      <c r="C43" s="149"/>
      <c r="D43" s="151"/>
      <c r="E43" s="148"/>
      <c r="F43" s="150"/>
      <c r="G43" s="149"/>
      <c r="H43" s="20"/>
    </row>
    <row r="44" spans="1:8" x14ac:dyDescent="0.25">
      <c r="A44" s="20"/>
      <c r="B44" s="146"/>
      <c r="C44" s="149"/>
      <c r="D44" s="147"/>
      <c r="E44" s="152"/>
      <c r="F44" s="146"/>
      <c r="G44" s="153"/>
      <c r="H44" s="20"/>
    </row>
    <row r="45" spans="1:8" x14ac:dyDescent="0.25">
      <c r="A45" s="20"/>
      <c r="B45" s="154"/>
      <c r="C45" s="149"/>
      <c r="D45" s="147"/>
      <c r="E45" s="155"/>
      <c r="F45" s="154"/>
      <c r="G45" s="20"/>
      <c r="H45" s="20"/>
    </row>
    <row r="46" spans="1:8" x14ac:dyDescent="0.25">
      <c r="A46" s="20"/>
      <c r="B46" s="156"/>
      <c r="C46" s="157"/>
      <c r="D46" s="157"/>
      <c r="E46" s="158"/>
      <c r="F46" s="156"/>
      <c r="G46" s="157"/>
      <c r="H46" s="20"/>
    </row>
    <row r="47" spans="1:8" x14ac:dyDescent="0.25">
      <c r="A47" s="20"/>
      <c r="B47" s="156"/>
      <c r="C47" s="157"/>
      <c r="D47" s="157"/>
      <c r="E47" s="159"/>
      <c r="F47" s="156"/>
      <c r="G47" s="157"/>
      <c r="H47" s="20"/>
    </row>
    <row r="48" spans="1:8" x14ac:dyDescent="0.25">
      <c r="A48" s="20"/>
      <c r="B48" s="156"/>
      <c r="C48" s="157"/>
      <c r="D48" s="157"/>
      <c r="E48" s="158"/>
      <c r="F48" s="156"/>
      <c r="G48" s="157"/>
      <c r="H48" s="20"/>
    </row>
    <row r="49" spans="1:8" x14ac:dyDescent="0.25">
      <c r="A49" s="20"/>
      <c r="B49" s="156"/>
      <c r="C49" s="157"/>
      <c r="D49" s="157"/>
      <c r="E49" s="158"/>
      <c r="F49" s="156"/>
      <c r="G49" s="157"/>
      <c r="H49" s="20"/>
    </row>
    <row r="50" spans="1:8" x14ac:dyDescent="0.25">
      <c r="A50" s="20"/>
      <c r="B50" s="157"/>
      <c r="C50" s="149"/>
      <c r="D50" s="20"/>
      <c r="E50" s="29"/>
      <c r="F50" s="157"/>
      <c r="G50" s="20"/>
      <c r="H50" s="20"/>
    </row>
    <row r="51" spans="1:8" x14ac:dyDescent="0.25">
      <c r="A51" s="20"/>
      <c r="B51" s="20"/>
      <c r="C51" s="149"/>
      <c r="D51" s="20"/>
      <c r="E51" s="20"/>
      <c r="F51" s="146"/>
      <c r="G51" s="149"/>
      <c r="H51" s="20"/>
    </row>
    <row r="52" spans="1:8" x14ac:dyDescent="0.25">
      <c r="A52" s="20"/>
      <c r="B52" s="160"/>
      <c r="C52" s="20"/>
      <c r="D52" s="20"/>
      <c r="E52" s="20"/>
      <c r="F52" s="20"/>
      <c r="G52" s="146"/>
      <c r="H52" s="20"/>
    </row>
  </sheetData>
  <pageMargins left="0.7" right="0.7" top="0.75" bottom="0.75" header="0.3" footer="0.3"/>
  <pageSetup orientation="portrait" horizontalDpi="0" verticalDpi="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topLeftCell="A4" workbookViewId="0">
      <selection activeCell="B26" sqref="B26"/>
    </sheetView>
  </sheetViews>
  <sheetFormatPr defaultRowHeight="15" x14ac:dyDescent="0.25"/>
  <cols>
    <col min="1" max="1" width="17" style="69" customWidth="1"/>
    <col min="2" max="2" width="8" style="69" customWidth="1"/>
    <col min="3" max="4" width="9.140625" style="69"/>
    <col min="5" max="5" width="11.140625" style="69" customWidth="1"/>
    <col min="6" max="6" width="13.140625" style="69" customWidth="1"/>
    <col min="7" max="16384" width="9.140625" style="69"/>
  </cols>
  <sheetData>
    <row r="1" spans="1:11" ht="15.75" x14ac:dyDescent="0.25">
      <c r="B1" s="125" t="s">
        <v>176</v>
      </c>
      <c r="C1" s="125"/>
      <c r="D1" s="125"/>
      <c r="E1" s="125"/>
    </row>
    <row r="2" spans="1:11" ht="15.75" x14ac:dyDescent="0.25">
      <c r="B2" s="125" t="s">
        <v>177</v>
      </c>
      <c r="C2" s="125"/>
      <c r="D2" s="125"/>
      <c r="E2" s="125"/>
    </row>
    <row r="3" spans="1:11" ht="15.75" x14ac:dyDescent="0.25">
      <c r="B3" s="125" t="s">
        <v>194</v>
      </c>
      <c r="C3" s="125"/>
      <c r="D3" s="125"/>
      <c r="E3" s="125"/>
    </row>
    <row r="4" spans="1:11" x14ac:dyDescent="0.25">
      <c r="A4" s="169" t="s">
        <v>3</v>
      </c>
      <c r="B4" s="169" t="s">
        <v>4</v>
      </c>
      <c r="C4" s="169" t="s">
        <v>5</v>
      </c>
      <c r="D4" s="169" t="s">
        <v>6</v>
      </c>
      <c r="E4" s="170" t="s">
        <v>8</v>
      </c>
      <c r="F4" s="171" t="s">
        <v>9</v>
      </c>
      <c r="G4" s="119" t="s">
        <v>144</v>
      </c>
    </row>
    <row r="5" spans="1:11" x14ac:dyDescent="0.25">
      <c r="A5" s="10" t="s">
        <v>190</v>
      </c>
      <c r="B5" s="131">
        <v>1</v>
      </c>
      <c r="C5" s="10"/>
      <c r="D5" s="10">
        <v>2500</v>
      </c>
      <c r="E5" s="10">
        <f>C5+D5</f>
        <v>2500</v>
      </c>
      <c r="F5" s="10">
        <v>2500</v>
      </c>
      <c r="G5" s="10">
        <f>E5-F5</f>
        <v>0</v>
      </c>
    </row>
    <row r="6" spans="1:11" x14ac:dyDescent="0.25">
      <c r="A6" s="10" t="s">
        <v>152</v>
      </c>
      <c r="B6" s="11">
        <v>2</v>
      </c>
      <c r="C6" s="10"/>
      <c r="D6" s="12">
        <v>2500</v>
      </c>
      <c r="E6" s="10">
        <f t="shared" ref="E6:E17" si="0">C6+D6</f>
        <v>2500</v>
      </c>
      <c r="F6" s="91">
        <v>2500</v>
      </c>
      <c r="G6" s="10">
        <f t="shared" ref="G6:G17" si="1">E6-F6</f>
        <v>0</v>
      </c>
      <c r="H6" s="69" t="s">
        <v>31</v>
      </c>
    </row>
    <row r="7" spans="1:11" x14ac:dyDescent="0.25">
      <c r="A7" s="10" t="s">
        <v>31</v>
      </c>
      <c r="B7" s="11">
        <v>3</v>
      </c>
      <c r="C7" s="10"/>
      <c r="D7" s="12">
        <v>2500</v>
      </c>
      <c r="E7" s="10">
        <f t="shared" si="0"/>
        <v>2500</v>
      </c>
      <c r="F7" s="91">
        <v>2500</v>
      </c>
      <c r="G7" s="10">
        <f t="shared" si="1"/>
        <v>0</v>
      </c>
      <c r="H7" s="69" t="s">
        <v>31</v>
      </c>
    </row>
    <row r="8" spans="1:11" x14ac:dyDescent="0.25">
      <c r="A8" s="10" t="s">
        <v>200</v>
      </c>
      <c r="B8" s="11">
        <v>4</v>
      </c>
      <c r="C8" s="10"/>
      <c r="D8" s="12">
        <v>2500</v>
      </c>
      <c r="E8" s="10">
        <f t="shared" si="0"/>
        <v>2500</v>
      </c>
      <c r="F8" s="91">
        <v>2500</v>
      </c>
      <c r="G8" s="10">
        <f t="shared" si="1"/>
        <v>0</v>
      </c>
      <c r="H8" s="69" t="s">
        <v>31</v>
      </c>
    </row>
    <row r="9" spans="1:11" x14ac:dyDescent="0.25">
      <c r="A9" s="10" t="s">
        <v>175</v>
      </c>
      <c r="B9" s="11">
        <v>5</v>
      </c>
      <c r="C9" s="10"/>
      <c r="D9" s="12">
        <v>2500</v>
      </c>
      <c r="E9" s="10">
        <f t="shared" si="0"/>
        <v>2500</v>
      </c>
      <c r="F9" s="91">
        <v>2500</v>
      </c>
      <c r="G9" s="10">
        <f t="shared" si="1"/>
        <v>0</v>
      </c>
    </row>
    <row r="10" spans="1:11" x14ac:dyDescent="0.25">
      <c r="A10" s="10" t="s">
        <v>132</v>
      </c>
      <c r="B10" s="11">
        <v>6</v>
      </c>
      <c r="C10" s="10"/>
      <c r="D10" s="12">
        <v>2500</v>
      </c>
      <c r="E10" s="10">
        <f t="shared" si="0"/>
        <v>2500</v>
      </c>
      <c r="F10" s="91">
        <v>2500</v>
      </c>
      <c r="G10" s="10">
        <f t="shared" si="1"/>
        <v>0</v>
      </c>
    </row>
    <row r="11" spans="1:11" x14ac:dyDescent="0.25">
      <c r="A11" s="104" t="s">
        <v>190</v>
      </c>
      <c r="B11" s="11">
        <v>7</v>
      </c>
      <c r="C11" s="10"/>
      <c r="D11" s="12">
        <v>3000</v>
      </c>
      <c r="E11" s="10">
        <f t="shared" si="0"/>
        <v>3000</v>
      </c>
      <c r="F11" s="91">
        <v>3000</v>
      </c>
      <c r="G11" s="10">
        <f t="shared" si="1"/>
        <v>0</v>
      </c>
    </row>
    <row r="12" spans="1:11" x14ac:dyDescent="0.25">
      <c r="A12" s="104" t="s">
        <v>120</v>
      </c>
      <c r="B12" s="105">
        <v>8</v>
      </c>
      <c r="C12" s="10"/>
      <c r="D12" s="13">
        <v>2500</v>
      </c>
      <c r="E12" s="10">
        <f t="shared" si="0"/>
        <v>2500</v>
      </c>
      <c r="F12" s="91">
        <v>2500</v>
      </c>
      <c r="G12" s="10">
        <f t="shared" si="1"/>
        <v>0</v>
      </c>
    </row>
    <row r="13" spans="1:11" x14ac:dyDescent="0.25">
      <c r="A13" s="10" t="s">
        <v>119</v>
      </c>
      <c r="B13" s="105">
        <v>9</v>
      </c>
      <c r="C13" s="104"/>
      <c r="D13" s="13">
        <v>5500</v>
      </c>
      <c r="E13" s="10">
        <f t="shared" si="0"/>
        <v>5500</v>
      </c>
      <c r="F13" s="132">
        <v>5500</v>
      </c>
      <c r="G13" s="10">
        <f t="shared" si="1"/>
        <v>0</v>
      </c>
    </row>
    <row r="14" spans="1:11" x14ac:dyDescent="0.25">
      <c r="A14" s="10" t="s">
        <v>31</v>
      </c>
      <c r="B14" s="11">
        <v>10</v>
      </c>
      <c r="C14" s="10"/>
      <c r="D14" s="12">
        <v>2500</v>
      </c>
      <c r="E14" s="10">
        <f t="shared" si="0"/>
        <v>2500</v>
      </c>
      <c r="F14" s="91">
        <v>2500</v>
      </c>
      <c r="G14" s="10">
        <f t="shared" si="1"/>
        <v>0</v>
      </c>
      <c r="H14" s="69" t="s">
        <v>31</v>
      </c>
    </row>
    <row r="15" spans="1:11" x14ac:dyDescent="0.25">
      <c r="A15" s="10" t="s">
        <v>143</v>
      </c>
      <c r="B15" s="11">
        <v>11</v>
      </c>
      <c r="C15" s="10"/>
      <c r="D15" s="12">
        <v>2500</v>
      </c>
      <c r="E15" s="10">
        <f t="shared" si="0"/>
        <v>2500</v>
      </c>
      <c r="F15" s="91">
        <v>2500</v>
      </c>
      <c r="G15" s="10">
        <f t="shared" si="1"/>
        <v>0</v>
      </c>
      <c r="K15" s="65"/>
    </row>
    <row r="16" spans="1:11" x14ac:dyDescent="0.25">
      <c r="A16" s="104" t="s">
        <v>29</v>
      </c>
      <c r="B16" s="11">
        <v>12</v>
      </c>
      <c r="C16" s="10">
        <f>APRIL!G16</f>
        <v>0</v>
      </c>
      <c r="D16" s="12">
        <v>4500</v>
      </c>
      <c r="E16" s="10">
        <f t="shared" si="0"/>
        <v>4500</v>
      </c>
      <c r="F16" s="91">
        <v>4500</v>
      </c>
      <c r="G16" s="10">
        <f t="shared" si="1"/>
        <v>0</v>
      </c>
    </row>
    <row r="17" spans="1:11" x14ac:dyDescent="0.25">
      <c r="A17" s="104" t="s">
        <v>30</v>
      </c>
      <c r="B17" s="11">
        <v>13</v>
      </c>
      <c r="C17" s="10"/>
      <c r="D17" s="12">
        <v>2500</v>
      </c>
      <c r="E17" s="10">
        <f t="shared" si="0"/>
        <v>2500</v>
      </c>
      <c r="F17" s="91">
        <v>2500</v>
      </c>
      <c r="G17" s="10">
        <f t="shared" si="1"/>
        <v>0</v>
      </c>
    </row>
    <row r="18" spans="1:11" x14ac:dyDescent="0.25">
      <c r="A18" s="10"/>
      <c r="B18" s="10"/>
      <c r="C18" s="10"/>
      <c r="D18" s="10"/>
      <c r="E18" s="10"/>
      <c r="F18" s="10"/>
      <c r="G18" s="10"/>
      <c r="H18" s="85"/>
    </row>
    <row r="19" spans="1:11" x14ac:dyDescent="0.25">
      <c r="A19" s="164" t="s">
        <v>39</v>
      </c>
      <c r="B19" s="164"/>
      <c r="C19" s="164"/>
      <c r="D19" s="164">
        <f>SUM(D5:D18)</f>
        <v>38000</v>
      </c>
      <c r="E19" s="164">
        <f>SUM(E5:E18)</f>
        <v>38000</v>
      </c>
      <c r="F19" s="164">
        <f>SUM(F5:F18)</f>
        <v>38000</v>
      </c>
      <c r="G19" s="164">
        <f>SUM(G5:G18)</f>
        <v>0</v>
      </c>
      <c r="H19" s="85"/>
    </row>
    <row r="20" spans="1:11" x14ac:dyDescent="0.25">
      <c r="A20" s="168"/>
      <c r="B20" s="168"/>
      <c r="C20" s="168"/>
      <c r="D20" s="168"/>
      <c r="E20" s="168"/>
      <c r="F20" s="168"/>
      <c r="G20" s="168"/>
      <c r="H20" s="85"/>
    </row>
    <row r="21" spans="1:11" x14ac:dyDescent="0.25">
      <c r="A21" s="167" t="s">
        <v>12</v>
      </c>
      <c r="B21" s="15"/>
      <c r="C21" s="15"/>
      <c r="D21" s="15"/>
      <c r="E21" s="15"/>
      <c r="F21" s="16"/>
      <c r="G21" s="85"/>
      <c r="H21" s="85"/>
    </row>
    <row r="22" spans="1:11" x14ac:dyDescent="0.25">
      <c r="A22" s="172" t="s">
        <v>180</v>
      </c>
      <c r="B22" s="85"/>
      <c r="C22" s="134"/>
      <c r="D22" s="162"/>
      <c r="E22" s="136" t="s">
        <v>9</v>
      </c>
      <c r="F22" s="85"/>
      <c r="G22" s="85"/>
      <c r="H22" s="85"/>
    </row>
    <row r="23" spans="1:11" x14ac:dyDescent="0.25">
      <c r="A23" s="95" t="s">
        <v>155</v>
      </c>
      <c r="B23" s="95" t="s">
        <v>156</v>
      </c>
      <c r="C23" s="95" t="s">
        <v>157</v>
      </c>
      <c r="D23" s="95" t="s">
        <v>98</v>
      </c>
      <c r="E23" s="95" t="s">
        <v>158</v>
      </c>
      <c r="F23" s="95" t="s">
        <v>156</v>
      </c>
      <c r="G23" s="95" t="s">
        <v>157</v>
      </c>
      <c r="H23" s="95" t="s">
        <v>98</v>
      </c>
    </row>
    <row r="24" spans="1:11" x14ac:dyDescent="0.25">
      <c r="A24" s="95" t="s">
        <v>195</v>
      </c>
      <c r="B24" s="137">
        <f>D19</f>
        <v>38000</v>
      </c>
      <c r="C24" s="85"/>
      <c r="D24" s="137"/>
      <c r="E24" s="138" t="s">
        <v>195</v>
      </c>
      <c r="F24" s="137">
        <f>F19</f>
        <v>38000</v>
      </c>
      <c r="G24" s="85"/>
      <c r="H24" s="10"/>
    </row>
    <row r="25" spans="1:11" x14ac:dyDescent="0.25">
      <c r="A25" s="10" t="s">
        <v>160</v>
      </c>
      <c r="B25" s="137">
        <f>APRIL!D34</f>
        <v>-7680</v>
      </c>
      <c r="C25" s="10"/>
      <c r="D25" s="10"/>
      <c r="E25" s="10" t="s">
        <v>160</v>
      </c>
      <c r="F25" s="137">
        <f>APRIL!H34</f>
        <v>-7680</v>
      </c>
      <c r="G25" s="10"/>
      <c r="H25" s="10"/>
    </row>
    <row r="26" spans="1:11" x14ac:dyDescent="0.25">
      <c r="A26" s="10" t="s">
        <v>161</v>
      </c>
      <c r="B26" s="139">
        <v>0.08</v>
      </c>
      <c r="C26" s="10">
        <f>B24*B26</f>
        <v>3040</v>
      </c>
      <c r="D26" s="10"/>
      <c r="E26" s="10"/>
      <c r="F26" s="139">
        <v>0.08</v>
      </c>
      <c r="G26" s="10">
        <f>C26</f>
        <v>3040</v>
      </c>
      <c r="H26" s="10"/>
    </row>
    <row r="27" spans="1:11" x14ac:dyDescent="0.25">
      <c r="A27" s="104"/>
      <c r="B27" s="137"/>
      <c r="C27" s="137"/>
      <c r="D27" s="137"/>
      <c r="E27" s="137"/>
      <c r="F27" s="137"/>
      <c r="G27" s="10"/>
      <c r="H27" s="10"/>
    </row>
    <row r="28" spans="1:11" x14ac:dyDescent="0.25">
      <c r="A28" s="140" t="s">
        <v>162</v>
      </c>
      <c r="B28" s="10"/>
      <c r="C28" s="10"/>
      <c r="D28" s="10"/>
      <c r="E28" s="140" t="s">
        <v>162</v>
      </c>
      <c r="F28" s="10"/>
      <c r="G28" s="10"/>
      <c r="H28" s="10"/>
    </row>
    <row r="29" spans="1:11" x14ac:dyDescent="0.25">
      <c r="A29" s="49" t="s">
        <v>188</v>
      </c>
      <c r="B29" s="142"/>
      <c r="C29" s="10">
        <v>2000</v>
      </c>
      <c r="D29" s="10"/>
      <c r="E29" s="49" t="s">
        <v>188</v>
      </c>
      <c r="F29" s="142"/>
      <c r="G29" s="10">
        <v>2000</v>
      </c>
      <c r="H29" s="10"/>
    </row>
    <row r="30" spans="1:11" x14ac:dyDescent="0.25">
      <c r="A30" s="142" t="s">
        <v>196</v>
      </c>
      <c r="B30" s="10"/>
      <c r="C30" s="10">
        <v>24100</v>
      </c>
      <c r="D30" s="10"/>
      <c r="E30" s="142" t="s">
        <v>196</v>
      </c>
      <c r="F30" s="10"/>
      <c r="G30" s="10">
        <v>24100</v>
      </c>
      <c r="H30" s="10"/>
    </row>
    <row r="31" spans="1:11" x14ac:dyDescent="0.25">
      <c r="A31" s="161" t="s">
        <v>197</v>
      </c>
      <c r="B31" s="83"/>
      <c r="C31" s="83">
        <v>2000</v>
      </c>
      <c r="D31" s="83"/>
      <c r="E31" s="161" t="s">
        <v>197</v>
      </c>
      <c r="F31" s="83"/>
      <c r="G31" s="83">
        <v>2000</v>
      </c>
      <c r="H31" s="10"/>
    </row>
    <row r="32" spans="1:11" x14ac:dyDescent="0.25">
      <c r="A32" s="142" t="s">
        <v>198</v>
      </c>
      <c r="B32" s="10"/>
      <c r="C32" s="10">
        <v>1090</v>
      </c>
      <c r="D32" s="10"/>
      <c r="E32" s="142" t="s">
        <v>198</v>
      </c>
      <c r="F32" s="10"/>
      <c r="G32" s="10">
        <v>1090</v>
      </c>
      <c r="H32" s="10"/>
      <c r="K32" s="65"/>
    </row>
    <row r="33" spans="1:10" x14ac:dyDescent="0.25">
      <c r="A33" s="142" t="s">
        <v>199</v>
      </c>
      <c r="B33" s="143"/>
      <c r="C33" s="144">
        <v>2288</v>
      </c>
      <c r="D33" s="143"/>
      <c r="E33" s="142" t="s">
        <v>199</v>
      </c>
      <c r="F33" s="143"/>
      <c r="G33" s="144">
        <v>2288</v>
      </c>
      <c r="H33" s="10"/>
    </row>
    <row r="34" spans="1:10" x14ac:dyDescent="0.25">
      <c r="A34" s="142" t="s">
        <v>87</v>
      </c>
      <c r="B34" s="143"/>
      <c r="C34" s="144">
        <f>D6+D7+D8+D14</f>
        <v>10000</v>
      </c>
      <c r="D34" s="143"/>
      <c r="E34" s="142" t="s">
        <v>87</v>
      </c>
      <c r="F34" s="143"/>
      <c r="G34" s="144">
        <f>C34</f>
        <v>10000</v>
      </c>
      <c r="H34" s="10"/>
      <c r="J34" s="65">
        <f>C31+C32+C33</f>
        <v>5378</v>
      </c>
    </row>
    <row r="35" spans="1:10" x14ac:dyDescent="0.25">
      <c r="A35" s="164" t="s">
        <v>39</v>
      </c>
      <c r="B35" s="165">
        <f>B24+B25-C26</f>
        <v>27280</v>
      </c>
      <c r="C35" s="164">
        <f>SUM(C29:C34)</f>
        <v>41478</v>
      </c>
      <c r="D35" s="165">
        <f>B35-C35</f>
        <v>-14198</v>
      </c>
      <c r="E35" s="166"/>
      <c r="F35" s="165">
        <f>F24+F25-G26</f>
        <v>27280</v>
      </c>
      <c r="G35" s="165">
        <f>SUM(G29:G34)</f>
        <v>41478</v>
      </c>
      <c r="H35" s="165">
        <f>F35-G35</f>
        <v>-14198</v>
      </c>
    </row>
    <row r="37" spans="1:10" x14ac:dyDescent="0.25">
      <c r="A37" s="69" t="s">
        <v>168</v>
      </c>
      <c r="C37" s="69" t="s">
        <v>170</v>
      </c>
      <c r="F37" s="69" t="s">
        <v>171</v>
      </c>
    </row>
    <row r="39" spans="1:10" x14ac:dyDescent="0.25">
      <c r="A39" s="20" t="s">
        <v>169</v>
      </c>
      <c r="B39" s="20"/>
      <c r="C39" s="20" t="s">
        <v>51</v>
      </c>
      <c r="D39" s="20"/>
      <c r="E39" s="20"/>
      <c r="F39" s="20" t="s">
        <v>172</v>
      </c>
      <c r="G39" s="20"/>
    </row>
    <row r="40" spans="1:10" x14ac:dyDescent="0.25">
      <c r="A40" s="20"/>
      <c r="B40" s="146"/>
      <c r="C40" s="20"/>
      <c r="D40" s="173">
        <f>C31+C32+C33</f>
        <v>5378</v>
      </c>
      <c r="E40" s="174">
        <v>4</v>
      </c>
      <c r="F40" s="146"/>
      <c r="G40" s="20"/>
      <c r="H40" s="20"/>
    </row>
    <row r="41" spans="1:10" x14ac:dyDescent="0.25">
      <c r="A41" s="20"/>
      <c r="B41" s="146"/>
      <c r="C41" s="149"/>
      <c r="D41" s="147" t="s">
        <v>74</v>
      </c>
      <c r="E41" s="148">
        <f>D40/E40</f>
        <v>1344.5</v>
      </c>
      <c r="F41" s="146"/>
      <c r="G41" s="149"/>
      <c r="H41" s="20"/>
    </row>
    <row r="42" spans="1:10" x14ac:dyDescent="0.25">
      <c r="A42" s="20"/>
      <c r="B42" s="146"/>
      <c r="C42" s="149"/>
      <c r="D42" s="147"/>
      <c r="E42" s="148"/>
      <c r="F42" s="146"/>
      <c r="G42" s="149"/>
      <c r="H42" s="20"/>
    </row>
    <row r="43" spans="1:10" x14ac:dyDescent="0.25">
      <c r="A43" s="20"/>
      <c r="B43" s="146"/>
      <c r="C43" s="149"/>
      <c r="D43" s="147"/>
      <c r="E43" s="148"/>
      <c r="F43" s="146"/>
      <c r="G43" s="149"/>
      <c r="H43" s="20"/>
    </row>
    <row r="44" spans="1:10" x14ac:dyDescent="0.25">
      <c r="A44" s="20"/>
      <c r="B44" s="150"/>
      <c r="C44" s="149"/>
      <c r="D44" s="151"/>
      <c r="E44" s="148"/>
      <c r="F44" s="150"/>
      <c r="G44" s="149"/>
      <c r="H44" s="20"/>
    </row>
    <row r="45" spans="1:10" x14ac:dyDescent="0.25">
      <c r="A45" s="20"/>
      <c r="B45" s="146"/>
      <c r="C45" s="149"/>
      <c r="D45" s="147"/>
      <c r="E45" s="152"/>
      <c r="F45" s="146"/>
      <c r="G45" s="153"/>
      <c r="H45" s="20"/>
    </row>
    <row r="46" spans="1:10" x14ac:dyDescent="0.25">
      <c r="A46" s="20"/>
      <c r="B46" s="154"/>
      <c r="C46" s="149"/>
      <c r="D46" s="147"/>
      <c r="E46" s="155"/>
      <c r="F46" s="154"/>
      <c r="G46" s="20"/>
      <c r="H46" s="20"/>
    </row>
    <row r="47" spans="1:10" x14ac:dyDescent="0.25">
      <c r="A47" s="20"/>
      <c r="B47" s="156"/>
      <c r="C47" s="157"/>
      <c r="D47" s="157"/>
      <c r="E47" s="158"/>
      <c r="F47" s="156"/>
      <c r="G47" s="157"/>
      <c r="H47" s="20"/>
    </row>
    <row r="48" spans="1:10" x14ac:dyDescent="0.25">
      <c r="A48" s="20"/>
      <c r="B48" s="156"/>
      <c r="C48" s="157"/>
      <c r="D48" s="157"/>
      <c r="E48" s="159"/>
      <c r="F48" s="156"/>
      <c r="G48" s="157"/>
      <c r="H48" s="20"/>
    </row>
    <row r="49" spans="1:8" x14ac:dyDescent="0.25">
      <c r="A49" s="20"/>
      <c r="B49" s="156"/>
      <c r="C49" s="157"/>
      <c r="D49" s="157"/>
      <c r="E49" s="158"/>
      <c r="F49" s="156"/>
      <c r="G49" s="157"/>
      <c r="H49" s="20"/>
    </row>
    <row r="50" spans="1:8" x14ac:dyDescent="0.25">
      <c r="A50" s="20"/>
      <c r="B50" s="156"/>
      <c r="C50" s="157"/>
      <c r="D50" s="157"/>
      <c r="E50" s="158"/>
      <c r="F50" s="156"/>
      <c r="G50" s="157"/>
      <c r="H50" s="20"/>
    </row>
    <row r="51" spans="1:8" x14ac:dyDescent="0.25">
      <c r="A51" s="20"/>
      <c r="B51" s="157"/>
      <c r="C51" s="149"/>
      <c r="D51" s="20"/>
      <c r="E51" s="29"/>
      <c r="F51" s="157"/>
      <c r="G51" s="20"/>
      <c r="H51" s="20"/>
    </row>
    <row r="52" spans="1:8" x14ac:dyDescent="0.25">
      <c r="A52" s="20"/>
      <c r="B52" s="20"/>
      <c r="C52" s="149"/>
      <c r="D52" s="20"/>
      <c r="E52" s="20"/>
      <c r="F52" s="146"/>
      <c r="G52" s="149"/>
      <c r="H52" s="20"/>
    </row>
    <row r="53" spans="1:8" x14ac:dyDescent="0.25">
      <c r="A53" s="20"/>
      <c r="B53" s="160"/>
      <c r="C53" s="20"/>
      <c r="D53" s="20"/>
      <c r="E53" s="20"/>
      <c r="F53" s="20"/>
      <c r="G53" s="146"/>
      <c r="H53" s="20"/>
    </row>
  </sheetData>
  <pageMargins left="0.7" right="0.7" top="0.75" bottom="0.75" header="0.3" footer="0.3"/>
  <pageSetup orientation="portrait" horizontalDpi="0" verticalDpi="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topLeftCell="A4" workbookViewId="0">
      <selection activeCell="I30" sqref="I30"/>
    </sheetView>
  </sheetViews>
  <sheetFormatPr defaultRowHeight="15" x14ac:dyDescent="0.25"/>
  <cols>
    <col min="1" max="1" width="17" style="69" customWidth="1"/>
    <col min="2" max="2" width="8" style="69" customWidth="1"/>
    <col min="3" max="4" width="9.140625" style="69"/>
    <col min="5" max="5" width="11.140625" style="69" customWidth="1"/>
    <col min="6" max="6" width="13.140625" style="69" customWidth="1"/>
    <col min="7" max="16384" width="9.140625" style="69"/>
  </cols>
  <sheetData>
    <row r="1" spans="1:11" ht="15.75" x14ac:dyDescent="0.25">
      <c r="B1" s="125" t="s">
        <v>176</v>
      </c>
      <c r="C1" s="125"/>
      <c r="D1" s="125"/>
      <c r="E1" s="125"/>
    </row>
    <row r="2" spans="1:11" ht="15.75" x14ac:dyDescent="0.25">
      <c r="B2" s="125" t="s">
        <v>177</v>
      </c>
      <c r="C2" s="125"/>
      <c r="D2" s="125"/>
      <c r="E2" s="125"/>
    </row>
    <row r="3" spans="1:11" ht="15.75" x14ac:dyDescent="0.25">
      <c r="B3" s="125" t="s">
        <v>202</v>
      </c>
      <c r="C3" s="125"/>
      <c r="D3" s="125"/>
      <c r="E3" s="125"/>
    </row>
    <row r="4" spans="1:11" x14ac:dyDescent="0.25">
      <c r="A4" s="169" t="s">
        <v>3</v>
      </c>
      <c r="B4" s="169" t="s">
        <v>4</v>
      </c>
      <c r="C4" s="169" t="s">
        <v>5</v>
      </c>
      <c r="D4" s="169" t="s">
        <v>6</v>
      </c>
      <c r="E4" s="170" t="s">
        <v>8</v>
      </c>
      <c r="F4" s="171" t="s">
        <v>9</v>
      </c>
      <c r="G4" s="119" t="s">
        <v>144</v>
      </c>
    </row>
    <row r="5" spans="1:11" x14ac:dyDescent="0.25">
      <c r="A5" s="10" t="s">
        <v>190</v>
      </c>
      <c r="B5" s="131">
        <v>1</v>
      </c>
      <c r="C5" s="10"/>
      <c r="D5" s="10">
        <v>2500</v>
      </c>
      <c r="E5" s="10">
        <f>C5+D5</f>
        <v>2500</v>
      </c>
      <c r="F5" s="10">
        <v>2500</v>
      </c>
      <c r="G5" s="10">
        <f>E5-F5</f>
        <v>0</v>
      </c>
    </row>
    <row r="6" spans="1:11" x14ac:dyDescent="0.25">
      <c r="A6" s="10" t="s">
        <v>152</v>
      </c>
      <c r="B6" s="11">
        <v>2</v>
      </c>
      <c r="C6" s="10"/>
      <c r="D6" s="12">
        <v>2500</v>
      </c>
      <c r="E6" s="10">
        <f t="shared" ref="E6:E17" si="0">C6+D6</f>
        <v>2500</v>
      </c>
      <c r="F6" s="91">
        <v>2500</v>
      </c>
      <c r="G6" s="10">
        <f t="shared" ref="G6:G17" si="1">E6-F6</f>
        <v>0</v>
      </c>
      <c r="H6" s="69" t="s">
        <v>31</v>
      </c>
    </row>
    <row r="7" spans="1:11" x14ac:dyDescent="0.25">
      <c r="A7" s="10" t="s">
        <v>31</v>
      </c>
      <c r="B7" s="11">
        <v>3</v>
      </c>
      <c r="C7" s="10"/>
      <c r="D7" s="12">
        <v>2500</v>
      </c>
      <c r="E7" s="10">
        <f t="shared" si="0"/>
        <v>2500</v>
      </c>
      <c r="F7" s="91">
        <v>2500</v>
      </c>
      <c r="G7" s="10">
        <f t="shared" si="1"/>
        <v>0</v>
      </c>
      <c r="H7" s="69" t="s">
        <v>31</v>
      </c>
    </row>
    <row r="8" spans="1:11" x14ac:dyDescent="0.25">
      <c r="A8" s="10" t="s">
        <v>200</v>
      </c>
      <c r="B8" s="11">
        <v>4</v>
      </c>
      <c r="C8" s="10"/>
      <c r="D8" s="12">
        <v>2500</v>
      </c>
      <c r="E8" s="10">
        <f t="shared" si="0"/>
        <v>2500</v>
      </c>
      <c r="F8" s="91">
        <v>2500</v>
      </c>
      <c r="G8" s="10">
        <f t="shared" si="1"/>
        <v>0</v>
      </c>
      <c r="H8" s="69" t="s">
        <v>31</v>
      </c>
    </row>
    <row r="9" spans="1:11" x14ac:dyDescent="0.25">
      <c r="A9" s="10" t="s">
        <v>175</v>
      </c>
      <c r="B9" s="11">
        <v>5</v>
      </c>
      <c r="C9" s="10"/>
      <c r="D9" s="12">
        <v>2500</v>
      </c>
      <c r="E9" s="10">
        <f t="shared" si="0"/>
        <v>2500</v>
      </c>
      <c r="F9" s="91">
        <v>2500</v>
      </c>
      <c r="G9" s="10">
        <f t="shared" si="1"/>
        <v>0</v>
      </c>
    </row>
    <row r="10" spans="1:11" x14ac:dyDescent="0.25">
      <c r="A10" s="10" t="s">
        <v>132</v>
      </c>
      <c r="B10" s="11">
        <v>6</v>
      </c>
      <c r="C10" s="10"/>
      <c r="D10" s="12">
        <v>2500</v>
      </c>
      <c r="E10" s="10">
        <f t="shared" si="0"/>
        <v>2500</v>
      </c>
      <c r="F10" s="91">
        <v>2500</v>
      </c>
      <c r="G10" s="10">
        <f t="shared" si="1"/>
        <v>0</v>
      </c>
    </row>
    <row r="11" spans="1:11" x14ac:dyDescent="0.25">
      <c r="A11" s="104" t="s">
        <v>190</v>
      </c>
      <c r="B11" s="11">
        <v>7</v>
      </c>
      <c r="C11" s="10"/>
      <c r="D11" s="12">
        <v>3000</v>
      </c>
      <c r="E11" s="10">
        <f t="shared" si="0"/>
        <v>3000</v>
      </c>
      <c r="F11" s="91">
        <v>3000</v>
      </c>
      <c r="G11" s="10">
        <f t="shared" si="1"/>
        <v>0</v>
      </c>
    </row>
    <row r="12" spans="1:11" x14ac:dyDescent="0.25">
      <c r="A12" s="104" t="s">
        <v>120</v>
      </c>
      <c r="B12" s="105">
        <v>8</v>
      </c>
      <c r="C12" s="10"/>
      <c r="D12" s="13">
        <v>2500</v>
      </c>
      <c r="E12" s="10">
        <f t="shared" si="0"/>
        <v>2500</v>
      </c>
      <c r="F12" s="91">
        <v>2500</v>
      </c>
      <c r="G12" s="10">
        <f t="shared" si="1"/>
        <v>0</v>
      </c>
    </row>
    <row r="13" spans="1:11" x14ac:dyDescent="0.25">
      <c r="A13" s="10" t="s">
        <v>119</v>
      </c>
      <c r="B13" s="105">
        <v>9</v>
      </c>
      <c r="C13" s="104"/>
      <c r="D13" s="13">
        <v>5500</v>
      </c>
      <c r="E13" s="10">
        <f t="shared" si="0"/>
        <v>5500</v>
      </c>
      <c r="F13" s="132">
        <v>5500</v>
      </c>
      <c r="G13" s="10">
        <f t="shared" si="1"/>
        <v>0</v>
      </c>
    </row>
    <row r="14" spans="1:11" x14ac:dyDescent="0.25">
      <c r="A14" s="10" t="s">
        <v>31</v>
      </c>
      <c r="B14" s="11">
        <v>10</v>
      </c>
      <c r="C14" s="10"/>
      <c r="D14" s="12">
        <v>2500</v>
      </c>
      <c r="E14" s="10">
        <f t="shared" si="0"/>
        <v>2500</v>
      </c>
      <c r="F14" s="91">
        <v>2500</v>
      </c>
      <c r="G14" s="10">
        <f t="shared" si="1"/>
        <v>0</v>
      </c>
      <c r="H14" s="69" t="s">
        <v>31</v>
      </c>
    </row>
    <row r="15" spans="1:11" x14ac:dyDescent="0.25">
      <c r="A15" s="10" t="s">
        <v>143</v>
      </c>
      <c r="B15" s="11">
        <v>11</v>
      </c>
      <c r="C15" s="10"/>
      <c r="D15" s="12">
        <v>2500</v>
      </c>
      <c r="E15" s="10">
        <f t="shared" si="0"/>
        <v>2500</v>
      </c>
      <c r="F15" s="91">
        <v>2500</v>
      </c>
      <c r="G15" s="10">
        <f t="shared" si="1"/>
        <v>0</v>
      </c>
      <c r="K15" s="65"/>
    </row>
    <row r="16" spans="1:11" x14ac:dyDescent="0.25">
      <c r="A16" s="104" t="s">
        <v>29</v>
      </c>
      <c r="B16" s="11">
        <v>12</v>
      </c>
      <c r="C16" s="10"/>
      <c r="D16" s="12">
        <v>4500</v>
      </c>
      <c r="E16" s="10">
        <f t="shared" si="0"/>
        <v>4500</v>
      </c>
      <c r="F16" s="91"/>
      <c r="G16" s="10">
        <f t="shared" si="1"/>
        <v>4500</v>
      </c>
    </row>
    <row r="17" spans="1:8" x14ac:dyDescent="0.25">
      <c r="A17" s="104" t="s">
        <v>30</v>
      </c>
      <c r="B17" s="11">
        <v>13</v>
      </c>
      <c r="C17" s="10"/>
      <c r="D17" s="12">
        <v>2500</v>
      </c>
      <c r="E17" s="10">
        <f t="shared" si="0"/>
        <v>2500</v>
      </c>
      <c r="F17" s="91">
        <v>2500</v>
      </c>
      <c r="G17" s="10">
        <f t="shared" si="1"/>
        <v>0</v>
      </c>
    </row>
    <row r="18" spans="1:8" x14ac:dyDescent="0.25">
      <c r="A18" s="10"/>
      <c r="B18" s="10"/>
      <c r="C18" s="10"/>
      <c r="D18" s="10"/>
      <c r="E18" s="10"/>
      <c r="F18" s="10"/>
      <c r="G18" s="10"/>
      <c r="H18" s="85"/>
    </row>
    <row r="19" spans="1:8" x14ac:dyDescent="0.25">
      <c r="A19" s="164" t="s">
        <v>39</v>
      </c>
      <c r="B19" s="164"/>
      <c r="C19" s="164"/>
      <c r="D19" s="164">
        <f>SUM(D5:D18)</f>
        <v>38000</v>
      </c>
      <c r="E19" s="164">
        <f>SUM(E5:E18)</f>
        <v>38000</v>
      </c>
      <c r="F19" s="164">
        <f>SUM(F5:F18)</f>
        <v>33500</v>
      </c>
      <c r="G19" s="164">
        <f>SUM(G5:G18)</f>
        <v>4500</v>
      </c>
      <c r="H19" s="85"/>
    </row>
    <row r="20" spans="1:8" x14ac:dyDescent="0.25">
      <c r="A20" s="168"/>
      <c r="B20" s="168"/>
      <c r="C20" s="168"/>
      <c r="D20" s="168"/>
      <c r="E20" s="168"/>
      <c r="F20" s="168"/>
      <c r="G20" s="168"/>
      <c r="H20" s="85"/>
    </row>
    <row r="21" spans="1:8" x14ac:dyDescent="0.25">
      <c r="A21" s="167" t="s">
        <v>12</v>
      </c>
      <c r="B21" s="15"/>
      <c r="C21" s="15"/>
      <c r="D21" s="15"/>
      <c r="E21" s="15"/>
      <c r="F21" s="16"/>
      <c r="G21" s="85"/>
      <c r="H21" s="85"/>
    </row>
    <row r="22" spans="1:8" x14ac:dyDescent="0.25">
      <c r="A22" s="172" t="s">
        <v>180</v>
      </c>
      <c r="B22" s="85"/>
      <c r="C22" s="134"/>
      <c r="D22" s="162"/>
      <c r="E22" s="136" t="s">
        <v>9</v>
      </c>
      <c r="F22" s="85"/>
      <c r="G22" s="85"/>
      <c r="H22" s="85"/>
    </row>
    <row r="23" spans="1:8" x14ac:dyDescent="0.25">
      <c r="A23" s="95" t="s">
        <v>155</v>
      </c>
      <c r="B23" s="95" t="s">
        <v>156</v>
      </c>
      <c r="C23" s="95" t="s">
        <v>157</v>
      </c>
      <c r="D23" s="95" t="s">
        <v>98</v>
      </c>
      <c r="E23" s="95" t="s">
        <v>158</v>
      </c>
      <c r="F23" s="95" t="s">
        <v>156</v>
      </c>
      <c r="G23" s="95" t="s">
        <v>157</v>
      </c>
      <c r="H23" s="95" t="s">
        <v>98</v>
      </c>
    </row>
    <row r="24" spans="1:8" x14ac:dyDescent="0.25">
      <c r="A24" s="95" t="s">
        <v>203</v>
      </c>
      <c r="B24" s="137">
        <f>D19</f>
        <v>38000</v>
      </c>
      <c r="C24" s="85"/>
      <c r="D24" s="137"/>
      <c r="E24" s="138" t="s">
        <v>203</v>
      </c>
      <c r="F24" s="137">
        <f>F19</f>
        <v>33500</v>
      </c>
      <c r="G24" s="85"/>
      <c r="H24" s="10"/>
    </row>
    <row r="25" spans="1:8" x14ac:dyDescent="0.25">
      <c r="A25" s="10" t="s">
        <v>160</v>
      </c>
      <c r="B25" s="137">
        <f>'MAY '!D35</f>
        <v>-14198</v>
      </c>
      <c r="C25" s="10"/>
      <c r="D25" s="10"/>
      <c r="E25" s="10" t="s">
        <v>160</v>
      </c>
      <c r="F25" s="137">
        <f>'MAY '!H35</f>
        <v>-14198</v>
      </c>
      <c r="G25" s="10"/>
      <c r="H25" s="10"/>
    </row>
    <row r="26" spans="1:8" x14ac:dyDescent="0.25">
      <c r="A26" s="10" t="s">
        <v>161</v>
      </c>
      <c r="B26" s="139">
        <v>0.08</v>
      </c>
      <c r="C26" s="10">
        <f>B24*B26</f>
        <v>3040</v>
      </c>
      <c r="D26" s="10"/>
      <c r="E26" s="10"/>
      <c r="F26" s="139">
        <v>0.08</v>
      </c>
      <c r="G26" s="10">
        <f>C26</f>
        <v>3040</v>
      </c>
      <c r="H26" s="10"/>
    </row>
    <row r="27" spans="1:8" x14ac:dyDescent="0.25">
      <c r="A27" s="104"/>
      <c r="B27" s="137"/>
      <c r="C27" s="137"/>
      <c r="D27" s="137"/>
      <c r="E27" s="137"/>
      <c r="F27" s="137"/>
      <c r="G27" s="10"/>
      <c r="H27" s="10"/>
    </row>
    <row r="28" spans="1:8" x14ac:dyDescent="0.25">
      <c r="A28" s="140" t="s">
        <v>162</v>
      </c>
      <c r="B28" s="10"/>
      <c r="C28" s="10"/>
      <c r="D28" s="10"/>
      <c r="E28" s="140" t="s">
        <v>162</v>
      </c>
      <c r="F28" s="10"/>
      <c r="G28" s="10"/>
      <c r="H28" s="10"/>
    </row>
    <row r="29" spans="1:8" x14ac:dyDescent="0.25">
      <c r="A29" s="49" t="s">
        <v>188</v>
      </c>
      <c r="B29" s="142"/>
      <c r="C29" s="10">
        <v>1500</v>
      </c>
      <c r="D29" s="10"/>
      <c r="E29" s="49" t="s">
        <v>188</v>
      </c>
      <c r="F29" s="142"/>
      <c r="G29" s="10">
        <v>1500</v>
      </c>
      <c r="H29" s="10"/>
    </row>
    <row r="30" spans="1:8" x14ac:dyDescent="0.25">
      <c r="A30" s="142" t="s">
        <v>204</v>
      </c>
      <c r="B30" s="10"/>
      <c r="C30" s="10">
        <v>21200</v>
      </c>
      <c r="D30" s="10"/>
      <c r="E30" s="142" t="s">
        <v>204</v>
      </c>
      <c r="F30" s="10"/>
      <c r="G30" s="10">
        <v>21200</v>
      </c>
      <c r="H30" s="10"/>
    </row>
    <row r="31" spans="1:8" x14ac:dyDescent="0.25">
      <c r="A31" s="161" t="s">
        <v>87</v>
      </c>
      <c r="B31" s="83"/>
      <c r="C31" s="83">
        <f>D6+D7+D8+D14</f>
        <v>10000</v>
      </c>
      <c r="D31" s="83"/>
      <c r="E31" s="161" t="s">
        <v>87</v>
      </c>
      <c r="F31" s="83"/>
      <c r="G31" s="83">
        <f>C31</f>
        <v>10000</v>
      </c>
      <c r="H31" s="10"/>
    </row>
    <row r="32" spans="1:8" x14ac:dyDescent="0.25">
      <c r="A32" s="142"/>
      <c r="B32" s="10"/>
      <c r="C32" s="10"/>
      <c r="D32" s="10"/>
      <c r="E32" s="142"/>
      <c r="F32" s="10"/>
      <c r="G32" s="10"/>
      <c r="H32" s="10"/>
    </row>
    <row r="33" spans="1:10" x14ac:dyDescent="0.25">
      <c r="A33" s="142"/>
      <c r="B33" s="143"/>
      <c r="C33" s="144"/>
      <c r="D33" s="143"/>
      <c r="E33" s="142"/>
      <c r="F33" s="143"/>
      <c r="G33" s="144"/>
      <c r="H33" s="10"/>
    </row>
    <row r="34" spans="1:10" x14ac:dyDescent="0.25">
      <c r="A34" s="142"/>
      <c r="B34" s="143"/>
      <c r="C34" s="144"/>
      <c r="D34" s="143"/>
      <c r="E34" s="142"/>
      <c r="F34" s="143"/>
      <c r="G34" s="144"/>
      <c r="H34" s="10"/>
    </row>
    <row r="35" spans="1:10" x14ac:dyDescent="0.25">
      <c r="A35" s="164" t="s">
        <v>39</v>
      </c>
      <c r="B35" s="165">
        <f>B24+B25-C26</f>
        <v>20762</v>
      </c>
      <c r="C35" s="164">
        <f>SUM(C29:C34)</f>
        <v>32700</v>
      </c>
      <c r="D35" s="165">
        <f>B35-C35</f>
        <v>-11938</v>
      </c>
      <c r="E35" s="166"/>
      <c r="F35" s="165">
        <f>F24+F25-G26</f>
        <v>16262</v>
      </c>
      <c r="G35" s="165">
        <f>SUM(G29:G33)</f>
        <v>32700</v>
      </c>
      <c r="H35" s="165">
        <f>F35-G35</f>
        <v>-16438</v>
      </c>
      <c r="J35" s="65"/>
    </row>
    <row r="36" spans="1:10" x14ac:dyDescent="0.25">
      <c r="J36" s="65"/>
    </row>
    <row r="37" spans="1:10" x14ac:dyDescent="0.25">
      <c r="A37" s="69" t="s">
        <v>168</v>
      </c>
      <c r="C37" s="69" t="s">
        <v>170</v>
      </c>
      <c r="F37" s="69" t="s">
        <v>171</v>
      </c>
    </row>
    <row r="39" spans="1:10" x14ac:dyDescent="0.25">
      <c r="A39" s="20" t="s">
        <v>169</v>
      </c>
      <c r="B39" s="20"/>
      <c r="C39" s="20" t="s">
        <v>51</v>
      </c>
      <c r="D39" s="20"/>
      <c r="E39" s="20"/>
      <c r="F39" s="20" t="s">
        <v>172</v>
      </c>
      <c r="G39" s="20"/>
    </row>
    <row r="40" spans="1:10" x14ac:dyDescent="0.25">
      <c r="A40" s="20"/>
      <c r="B40" s="146"/>
      <c r="C40" s="20"/>
      <c r="D40" s="147"/>
      <c r="E40" s="148"/>
      <c r="F40" s="146"/>
      <c r="G40" s="20"/>
      <c r="H40" s="20"/>
    </row>
    <row r="41" spans="1:10" x14ac:dyDescent="0.25">
      <c r="A41" s="20"/>
      <c r="B41" s="146"/>
      <c r="C41" s="149"/>
      <c r="D41" s="147"/>
      <c r="E41" s="148"/>
      <c r="F41" s="146"/>
      <c r="G41" s="149"/>
      <c r="H41" s="20"/>
    </row>
    <row r="42" spans="1:10" x14ac:dyDescent="0.25">
      <c r="A42" s="20"/>
      <c r="B42" s="146"/>
      <c r="C42" s="149"/>
      <c r="D42" s="147"/>
      <c r="E42" s="148"/>
      <c r="F42" s="146"/>
      <c r="G42" s="149"/>
      <c r="H42" s="20"/>
    </row>
    <row r="43" spans="1:10" x14ac:dyDescent="0.25">
      <c r="A43" s="20"/>
      <c r="B43" s="146"/>
      <c r="C43" s="149"/>
      <c r="D43" s="147"/>
      <c r="E43" s="148"/>
      <c r="F43" s="146"/>
      <c r="G43" s="149"/>
      <c r="H43" s="20"/>
    </row>
    <row r="44" spans="1:10" x14ac:dyDescent="0.25">
      <c r="A44" s="20"/>
      <c r="B44" s="150"/>
      <c r="C44" s="149"/>
      <c r="D44" s="151"/>
      <c r="E44" s="148"/>
      <c r="F44" s="150"/>
      <c r="G44" s="149"/>
      <c r="H44" s="20"/>
    </row>
    <row r="45" spans="1:10" x14ac:dyDescent="0.25">
      <c r="A45" s="20"/>
      <c r="B45" s="146"/>
      <c r="C45" s="149"/>
      <c r="D45" s="147"/>
      <c r="E45" s="152"/>
      <c r="F45" s="146"/>
      <c r="G45" s="153"/>
      <c r="H45" s="20"/>
    </row>
    <row r="46" spans="1:10" x14ac:dyDescent="0.25">
      <c r="A46" s="20"/>
      <c r="B46" s="154"/>
      <c r="C46" s="149"/>
      <c r="D46" s="147"/>
      <c r="E46" s="155"/>
      <c r="F46" s="154"/>
      <c r="G46" s="20"/>
      <c r="H46" s="20"/>
    </row>
    <row r="47" spans="1:10" x14ac:dyDescent="0.25">
      <c r="A47" s="20"/>
      <c r="B47" s="156"/>
      <c r="C47" s="157"/>
      <c r="D47" s="157"/>
      <c r="E47" s="158"/>
      <c r="F47" s="156"/>
      <c r="G47" s="157"/>
      <c r="H47" s="20"/>
    </row>
    <row r="48" spans="1:10" x14ac:dyDescent="0.25">
      <c r="A48" s="20"/>
      <c r="B48" s="156"/>
      <c r="C48" s="157"/>
      <c r="D48" s="157"/>
      <c r="E48" s="159"/>
      <c r="F48" s="156"/>
      <c r="G48" s="157"/>
      <c r="H48" s="20"/>
    </row>
    <row r="49" spans="1:8" x14ac:dyDescent="0.25">
      <c r="A49" s="20"/>
      <c r="B49" s="156"/>
      <c r="C49" s="157"/>
      <c r="D49" s="157"/>
      <c r="E49" s="158"/>
      <c r="F49" s="156"/>
      <c r="G49" s="157"/>
      <c r="H49" s="20"/>
    </row>
    <row r="50" spans="1:8" x14ac:dyDescent="0.25">
      <c r="A50" s="20"/>
      <c r="B50" s="156"/>
      <c r="C50" s="157"/>
      <c r="D50" s="157"/>
      <c r="E50" s="158"/>
      <c r="F50" s="156"/>
      <c r="G50" s="157"/>
      <c r="H50" s="20"/>
    </row>
    <row r="51" spans="1:8" x14ac:dyDescent="0.25">
      <c r="A51" s="20"/>
      <c r="B51" s="157"/>
      <c r="C51" s="149"/>
      <c r="D51" s="20"/>
      <c r="E51" s="29"/>
      <c r="F51" s="157"/>
      <c r="G51" s="20"/>
      <c r="H51" s="20"/>
    </row>
    <row r="52" spans="1:8" x14ac:dyDescent="0.25">
      <c r="A52" s="20"/>
      <c r="B52" s="20"/>
      <c r="C52" s="149"/>
      <c r="D52" s="20"/>
      <c r="E52" s="20"/>
      <c r="F52" s="146"/>
      <c r="G52" s="149"/>
      <c r="H52" s="20"/>
    </row>
    <row r="53" spans="1:8" x14ac:dyDescent="0.25">
      <c r="A53" s="20"/>
      <c r="B53" s="160"/>
      <c r="C53" s="20"/>
      <c r="D53" s="20"/>
      <c r="E53" s="20"/>
      <c r="F53" s="20"/>
      <c r="G53" s="146"/>
      <c r="H53" s="20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topLeftCell="A4" workbookViewId="0">
      <selection activeCell="C29" sqref="C29"/>
    </sheetView>
  </sheetViews>
  <sheetFormatPr defaultRowHeight="15" x14ac:dyDescent="0.25"/>
  <cols>
    <col min="1" max="1" width="17" style="69" customWidth="1"/>
    <col min="2" max="2" width="8" style="69" customWidth="1"/>
    <col min="3" max="4" width="9.140625" style="69"/>
    <col min="5" max="5" width="11.140625" style="69" customWidth="1"/>
    <col min="6" max="6" width="13.140625" style="69" customWidth="1"/>
    <col min="7" max="16384" width="9.140625" style="69"/>
  </cols>
  <sheetData>
    <row r="1" spans="1:11" ht="15.75" x14ac:dyDescent="0.25">
      <c r="B1" s="125" t="s">
        <v>176</v>
      </c>
      <c r="C1" s="125"/>
      <c r="D1" s="125"/>
      <c r="E1" s="125"/>
    </row>
    <row r="2" spans="1:11" ht="15.75" x14ac:dyDescent="0.25">
      <c r="B2" s="125" t="s">
        <v>177</v>
      </c>
      <c r="C2" s="125"/>
      <c r="D2" s="125"/>
      <c r="E2" s="125"/>
    </row>
    <row r="3" spans="1:11" ht="15.75" x14ac:dyDescent="0.25">
      <c r="B3" s="125" t="s">
        <v>205</v>
      </c>
      <c r="C3" s="125"/>
      <c r="D3" s="125"/>
      <c r="E3" s="125"/>
    </row>
    <row r="4" spans="1:11" x14ac:dyDescent="0.25">
      <c r="A4" s="175" t="s">
        <v>3</v>
      </c>
      <c r="B4" s="175" t="s">
        <v>4</v>
      </c>
      <c r="C4" s="175" t="s">
        <v>5</v>
      </c>
      <c r="D4" s="175" t="s">
        <v>6</v>
      </c>
      <c r="E4" s="176" t="s">
        <v>8</v>
      </c>
      <c r="F4" s="177" t="s">
        <v>9</v>
      </c>
      <c r="G4" s="95" t="s">
        <v>144</v>
      </c>
    </row>
    <row r="5" spans="1:11" x14ac:dyDescent="0.25">
      <c r="A5" s="10" t="s">
        <v>190</v>
      </c>
      <c r="B5" s="131">
        <v>1</v>
      </c>
      <c r="C5" s="10"/>
      <c r="D5" s="10">
        <v>2500</v>
      </c>
      <c r="E5" s="10">
        <f>C5+D5</f>
        <v>2500</v>
      </c>
      <c r="F5" s="10">
        <v>2500</v>
      </c>
      <c r="G5" s="10">
        <f>E5-F5</f>
        <v>0</v>
      </c>
    </row>
    <row r="6" spans="1:11" x14ac:dyDescent="0.25">
      <c r="A6" s="10" t="s">
        <v>31</v>
      </c>
      <c r="B6" s="11">
        <v>2</v>
      </c>
      <c r="C6" s="10"/>
      <c r="D6" s="12">
        <v>2500</v>
      </c>
      <c r="E6" s="10">
        <f t="shared" ref="E6:E17" si="0">C6+D6</f>
        <v>2500</v>
      </c>
      <c r="F6" s="91">
        <v>2500</v>
      </c>
      <c r="G6" s="10">
        <f t="shared" ref="G6:G17" si="1">E6-F6</f>
        <v>0</v>
      </c>
      <c r="H6" s="69" t="s">
        <v>31</v>
      </c>
    </row>
    <row r="7" spans="1:11" x14ac:dyDescent="0.25">
      <c r="A7" s="10" t="s">
        <v>31</v>
      </c>
      <c r="B7" s="11">
        <v>3</v>
      </c>
      <c r="C7" s="10"/>
      <c r="D7" s="12">
        <v>2500</v>
      </c>
      <c r="E7" s="10">
        <f t="shared" si="0"/>
        <v>2500</v>
      </c>
      <c r="F7" s="91">
        <v>2500</v>
      </c>
      <c r="G7" s="10">
        <f t="shared" si="1"/>
        <v>0</v>
      </c>
      <c r="H7" s="69" t="s">
        <v>31</v>
      </c>
    </row>
    <row r="8" spans="1:11" x14ac:dyDescent="0.25">
      <c r="B8" s="11">
        <v>4</v>
      </c>
      <c r="C8" s="10"/>
      <c r="D8" s="12"/>
      <c r="E8" s="10">
        <f t="shared" si="0"/>
        <v>0</v>
      </c>
      <c r="F8" s="91"/>
      <c r="G8" s="10">
        <f t="shared" si="1"/>
        <v>0</v>
      </c>
    </row>
    <row r="9" spans="1:11" x14ac:dyDescent="0.25">
      <c r="A9" s="10" t="s">
        <v>175</v>
      </c>
      <c r="B9" s="11">
        <v>5</v>
      </c>
      <c r="C9" s="10"/>
      <c r="D9" s="12">
        <v>2500</v>
      </c>
      <c r="E9" s="10">
        <f t="shared" si="0"/>
        <v>2500</v>
      </c>
      <c r="F9" s="91">
        <v>2500</v>
      </c>
      <c r="G9" s="10">
        <f t="shared" si="1"/>
        <v>0</v>
      </c>
    </row>
    <row r="10" spans="1:11" x14ac:dyDescent="0.25">
      <c r="A10" s="10" t="s">
        <v>132</v>
      </c>
      <c r="B10" s="11">
        <v>6</v>
      </c>
      <c r="C10" s="10"/>
      <c r="D10" s="12">
        <v>2500</v>
      </c>
      <c r="E10" s="10">
        <f t="shared" si="0"/>
        <v>2500</v>
      </c>
      <c r="F10" s="91">
        <v>2500</v>
      </c>
      <c r="G10" s="10">
        <f t="shared" si="1"/>
        <v>0</v>
      </c>
    </row>
    <row r="11" spans="1:11" x14ac:dyDescent="0.25">
      <c r="A11" s="104" t="s">
        <v>190</v>
      </c>
      <c r="B11" s="11">
        <v>7</v>
      </c>
      <c r="C11" s="10"/>
      <c r="D11" s="12">
        <v>3000</v>
      </c>
      <c r="E11" s="10">
        <f t="shared" si="0"/>
        <v>3000</v>
      </c>
      <c r="F11" s="91">
        <v>3000</v>
      </c>
      <c r="G11" s="10">
        <f t="shared" si="1"/>
        <v>0</v>
      </c>
    </row>
    <row r="12" spans="1:11" x14ac:dyDescent="0.25">
      <c r="A12" s="104" t="s">
        <v>120</v>
      </c>
      <c r="B12" s="105">
        <v>8</v>
      </c>
      <c r="C12" s="10"/>
      <c r="D12" s="13">
        <v>2500</v>
      </c>
      <c r="E12" s="10">
        <f t="shared" si="0"/>
        <v>2500</v>
      </c>
      <c r="F12" s="91">
        <v>2500</v>
      </c>
      <c r="G12" s="10">
        <f t="shared" si="1"/>
        <v>0</v>
      </c>
    </row>
    <row r="13" spans="1:11" x14ac:dyDescent="0.25">
      <c r="A13" s="10" t="s">
        <v>119</v>
      </c>
      <c r="B13" s="105">
        <v>9</v>
      </c>
      <c r="C13" s="104"/>
      <c r="D13" s="13">
        <v>5500</v>
      </c>
      <c r="E13" s="10">
        <f t="shared" si="0"/>
        <v>5500</v>
      </c>
      <c r="F13" s="132">
        <v>5500</v>
      </c>
      <c r="G13" s="10">
        <f t="shared" si="1"/>
        <v>0</v>
      </c>
    </row>
    <row r="14" spans="1:11" x14ac:dyDescent="0.25">
      <c r="A14" s="10" t="s">
        <v>31</v>
      </c>
      <c r="B14" s="11">
        <v>10</v>
      </c>
      <c r="C14" s="10"/>
      <c r="D14" s="12">
        <v>2500</v>
      </c>
      <c r="E14" s="10">
        <f t="shared" si="0"/>
        <v>2500</v>
      </c>
      <c r="F14" s="91">
        <v>2500</v>
      </c>
      <c r="G14" s="10">
        <f t="shared" si="1"/>
        <v>0</v>
      </c>
      <c r="H14" s="69" t="s">
        <v>31</v>
      </c>
    </row>
    <row r="15" spans="1:11" x14ac:dyDescent="0.25">
      <c r="A15" s="10" t="s">
        <v>200</v>
      </c>
      <c r="B15" s="11">
        <v>11</v>
      </c>
      <c r="C15" s="10"/>
      <c r="D15" s="12">
        <v>2500</v>
      </c>
      <c r="E15" s="10">
        <f t="shared" si="0"/>
        <v>2500</v>
      </c>
      <c r="F15" s="91">
        <v>2500</v>
      </c>
      <c r="G15" s="10">
        <f t="shared" si="1"/>
        <v>0</v>
      </c>
      <c r="H15" s="69" t="s">
        <v>31</v>
      </c>
      <c r="K15" s="65"/>
    </row>
    <row r="16" spans="1:11" x14ac:dyDescent="0.25">
      <c r="A16" s="104" t="s">
        <v>29</v>
      </c>
      <c r="B16" s="11">
        <v>12</v>
      </c>
      <c r="C16" s="10">
        <v>4500</v>
      </c>
      <c r="D16" s="12">
        <v>4500</v>
      </c>
      <c r="E16" s="10">
        <f t="shared" si="0"/>
        <v>9000</v>
      </c>
      <c r="F16" s="91">
        <v>4500</v>
      </c>
      <c r="G16" s="10">
        <f t="shared" si="1"/>
        <v>4500</v>
      </c>
    </row>
    <row r="17" spans="1:8" x14ac:dyDescent="0.25">
      <c r="A17" s="104" t="s">
        <v>30</v>
      </c>
      <c r="B17" s="11">
        <v>13</v>
      </c>
      <c r="C17" s="10"/>
      <c r="D17" s="12">
        <v>2500</v>
      </c>
      <c r="E17" s="10">
        <f t="shared" si="0"/>
        <v>2500</v>
      </c>
      <c r="F17" s="91">
        <v>2500</v>
      </c>
      <c r="G17" s="10">
        <f t="shared" si="1"/>
        <v>0</v>
      </c>
    </row>
    <row r="18" spans="1:8" x14ac:dyDescent="0.25">
      <c r="A18" s="10"/>
      <c r="B18" s="10"/>
      <c r="C18" s="10"/>
      <c r="D18" s="10"/>
      <c r="E18" s="10"/>
      <c r="F18" s="10"/>
      <c r="G18" s="10"/>
      <c r="H18" s="85"/>
    </row>
    <row r="19" spans="1:8" x14ac:dyDescent="0.25">
      <c r="A19" s="164" t="s">
        <v>39</v>
      </c>
      <c r="B19" s="164"/>
      <c r="C19" s="164"/>
      <c r="D19" s="164">
        <f>SUM(D5:D18)</f>
        <v>35500</v>
      </c>
      <c r="E19" s="164">
        <f>SUM(E5:E18)</f>
        <v>40000</v>
      </c>
      <c r="F19" s="164">
        <f>SUM(F5:F18)</f>
        <v>35500</v>
      </c>
      <c r="G19" s="164">
        <f>SUM(G5:G18)</f>
        <v>4500</v>
      </c>
      <c r="H19" s="85"/>
    </row>
    <row r="20" spans="1:8" x14ac:dyDescent="0.25">
      <c r="A20" s="168"/>
      <c r="B20" s="168"/>
      <c r="C20" s="168"/>
      <c r="D20" s="168"/>
      <c r="E20" s="168"/>
      <c r="F20" s="168"/>
      <c r="G20" s="168"/>
      <c r="H20" s="85"/>
    </row>
    <row r="21" spans="1:8" x14ac:dyDescent="0.25">
      <c r="A21" s="167" t="s">
        <v>12</v>
      </c>
      <c r="B21" s="15"/>
      <c r="C21" s="15"/>
      <c r="D21" s="15"/>
      <c r="E21" s="15"/>
      <c r="F21" s="16"/>
      <c r="G21" s="85"/>
      <c r="H21" s="85"/>
    </row>
    <row r="22" spans="1:8" x14ac:dyDescent="0.25">
      <c r="A22" s="172" t="s">
        <v>180</v>
      </c>
      <c r="B22" s="85"/>
      <c r="C22" s="134"/>
      <c r="D22" s="162"/>
      <c r="E22" s="136" t="s">
        <v>9</v>
      </c>
      <c r="F22" s="85"/>
      <c r="G22" s="85"/>
      <c r="H22" s="85"/>
    </row>
    <row r="23" spans="1:8" x14ac:dyDescent="0.25">
      <c r="A23" s="95" t="s">
        <v>155</v>
      </c>
      <c r="B23" s="95" t="s">
        <v>156</v>
      </c>
      <c r="C23" s="95" t="s">
        <v>157</v>
      </c>
      <c r="D23" s="95" t="s">
        <v>98</v>
      </c>
      <c r="E23" s="95" t="s">
        <v>158</v>
      </c>
      <c r="F23" s="95" t="s">
        <v>156</v>
      </c>
      <c r="G23" s="95" t="s">
        <v>157</v>
      </c>
      <c r="H23" s="95" t="s">
        <v>98</v>
      </c>
    </row>
    <row r="24" spans="1:8" x14ac:dyDescent="0.25">
      <c r="A24" s="95" t="s">
        <v>206</v>
      </c>
      <c r="B24" s="137">
        <f>D19</f>
        <v>35500</v>
      </c>
      <c r="C24" s="85"/>
      <c r="D24" s="137"/>
      <c r="E24" s="138" t="s">
        <v>206</v>
      </c>
      <c r="F24" s="137">
        <f>F19</f>
        <v>35500</v>
      </c>
      <c r="G24" s="85"/>
      <c r="H24" s="10"/>
    </row>
    <row r="25" spans="1:8" x14ac:dyDescent="0.25">
      <c r="A25" s="10" t="s">
        <v>160</v>
      </c>
      <c r="B25" s="137">
        <f>JUNEE!D35</f>
        <v>-11938</v>
      </c>
      <c r="C25" s="10"/>
      <c r="D25" s="10"/>
      <c r="E25" s="10" t="s">
        <v>160</v>
      </c>
      <c r="F25" s="137">
        <f>JUNEE!H35</f>
        <v>-16438</v>
      </c>
      <c r="G25" s="10"/>
      <c r="H25" s="10"/>
    </row>
    <row r="26" spans="1:8" x14ac:dyDescent="0.25">
      <c r="A26" s="10" t="s">
        <v>161</v>
      </c>
      <c r="B26" s="139">
        <v>0.08</v>
      </c>
      <c r="C26" s="10">
        <f>B24*B26</f>
        <v>2840</v>
      </c>
      <c r="D26" s="10"/>
      <c r="E26" s="10"/>
      <c r="F26" s="139">
        <v>0.08</v>
      </c>
      <c r="G26" s="10">
        <f>C26</f>
        <v>2840</v>
      </c>
      <c r="H26" s="10"/>
    </row>
    <row r="27" spans="1:8" x14ac:dyDescent="0.25">
      <c r="A27" s="104"/>
      <c r="B27" s="137"/>
      <c r="C27" s="137"/>
      <c r="D27" s="137"/>
      <c r="E27" s="137"/>
      <c r="F27" s="137"/>
      <c r="G27" s="10"/>
      <c r="H27" s="10"/>
    </row>
    <row r="28" spans="1:8" x14ac:dyDescent="0.25">
      <c r="A28" s="140" t="s">
        <v>162</v>
      </c>
      <c r="B28" s="10"/>
      <c r="C28" s="10"/>
      <c r="D28" s="10"/>
      <c r="E28" s="140" t="s">
        <v>162</v>
      </c>
      <c r="F28" s="10"/>
      <c r="G28" s="10"/>
      <c r="H28" s="10"/>
    </row>
    <row r="29" spans="1:8" x14ac:dyDescent="0.25">
      <c r="A29" s="49" t="s">
        <v>188</v>
      </c>
      <c r="B29" s="142"/>
      <c r="C29" s="10"/>
      <c r="D29" s="10"/>
      <c r="E29" s="49" t="s">
        <v>188</v>
      </c>
      <c r="F29" s="142"/>
      <c r="G29" s="10"/>
      <c r="H29" s="10"/>
    </row>
    <row r="30" spans="1:8" x14ac:dyDescent="0.25">
      <c r="A30" s="142" t="s">
        <v>207</v>
      </c>
      <c r="B30" s="10"/>
      <c r="C30" s="10">
        <v>21460</v>
      </c>
      <c r="D30" s="10"/>
      <c r="E30" s="142" t="s">
        <v>207</v>
      </c>
      <c r="F30" s="10"/>
      <c r="G30" s="10">
        <v>21460</v>
      </c>
      <c r="H30" s="10"/>
    </row>
    <row r="31" spans="1:8" x14ac:dyDescent="0.25">
      <c r="A31" s="161" t="s">
        <v>199</v>
      </c>
      <c r="B31" s="83"/>
      <c r="C31" s="83">
        <v>1000</v>
      </c>
      <c r="D31" s="83"/>
      <c r="E31" s="161" t="s">
        <v>199</v>
      </c>
      <c r="F31" s="83"/>
      <c r="G31" s="83">
        <v>1000</v>
      </c>
      <c r="H31" s="10"/>
    </row>
    <row r="32" spans="1:8" x14ac:dyDescent="0.25">
      <c r="A32" s="142" t="s">
        <v>87</v>
      </c>
      <c r="B32" s="10"/>
      <c r="C32" s="10">
        <f>D6+D7+D14+D15</f>
        <v>10000</v>
      </c>
      <c r="D32" s="10"/>
      <c r="E32" s="142" t="s">
        <v>87</v>
      </c>
      <c r="F32" s="10"/>
      <c r="G32" s="10">
        <f>C32</f>
        <v>10000</v>
      </c>
      <c r="H32" s="10"/>
    </row>
    <row r="33" spans="1:8" x14ac:dyDescent="0.25">
      <c r="A33" s="142"/>
      <c r="B33" s="143"/>
      <c r="C33" s="144"/>
      <c r="D33" s="143"/>
      <c r="E33" s="142"/>
      <c r="F33" s="143"/>
      <c r="G33" s="144"/>
      <c r="H33" s="10"/>
    </row>
    <row r="34" spans="1:8" x14ac:dyDescent="0.25">
      <c r="A34" s="142"/>
      <c r="B34" s="143"/>
      <c r="C34" s="144"/>
      <c r="D34" s="143"/>
      <c r="E34" s="142"/>
      <c r="F34" s="143"/>
      <c r="G34" s="144"/>
      <c r="H34" s="10"/>
    </row>
    <row r="35" spans="1:8" x14ac:dyDescent="0.25">
      <c r="A35" s="164" t="s">
        <v>39</v>
      </c>
      <c r="B35" s="165">
        <f>B24+B25-C26</f>
        <v>20722</v>
      </c>
      <c r="C35" s="164">
        <f>SUM(C29:C34)</f>
        <v>32460</v>
      </c>
      <c r="D35" s="165">
        <f>B35-C35</f>
        <v>-11738</v>
      </c>
      <c r="E35" s="166"/>
      <c r="F35" s="165">
        <f>F24+F25-G26</f>
        <v>16222</v>
      </c>
      <c r="G35" s="165">
        <f>SUM(G29:G33)</f>
        <v>32460</v>
      </c>
      <c r="H35" s="165">
        <f>F35-G35</f>
        <v>-16238</v>
      </c>
    </row>
    <row r="37" spans="1:8" x14ac:dyDescent="0.25">
      <c r="A37" s="69" t="s">
        <v>168</v>
      </c>
      <c r="C37" s="69" t="s">
        <v>170</v>
      </c>
      <c r="F37" s="69" t="s">
        <v>171</v>
      </c>
    </row>
    <row r="39" spans="1:8" x14ac:dyDescent="0.25">
      <c r="A39" s="20" t="s">
        <v>169</v>
      </c>
      <c r="B39" s="20"/>
      <c r="C39" s="20" t="s">
        <v>51</v>
      </c>
      <c r="D39" s="20"/>
      <c r="E39" s="20"/>
      <c r="F39" s="20" t="s">
        <v>172</v>
      </c>
      <c r="G39" s="20"/>
    </row>
    <row r="40" spans="1:8" x14ac:dyDescent="0.25">
      <c r="A40" s="20"/>
      <c r="B40" s="146"/>
      <c r="C40" s="20"/>
      <c r="D40" s="147"/>
      <c r="E40" s="148"/>
      <c r="F40" s="146"/>
      <c r="G40" s="20"/>
      <c r="H40" s="20"/>
    </row>
    <row r="41" spans="1:8" x14ac:dyDescent="0.25">
      <c r="A41" s="20"/>
      <c r="B41" s="146"/>
      <c r="C41" s="149"/>
      <c r="D41" s="147"/>
      <c r="E41" s="148"/>
      <c r="F41" s="146"/>
      <c r="G41" s="149"/>
      <c r="H41" s="20"/>
    </row>
    <row r="42" spans="1:8" x14ac:dyDescent="0.25">
      <c r="A42" s="20"/>
      <c r="B42" s="146"/>
      <c r="C42" s="149"/>
      <c r="D42" s="147"/>
      <c r="E42" s="148"/>
      <c r="F42" s="146"/>
      <c r="G42" s="149"/>
      <c r="H42" s="20"/>
    </row>
    <row r="43" spans="1:8" x14ac:dyDescent="0.25">
      <c r="A43" s="20"/>
      <c r="B43" s="146"/>
      <c r="C43" s="149"/>
      <c r="D43" s="147"/>
      <c r="E43" s="148"/>
      <c r="F43" s="146"/>
      <c r="G43" s="149"/>
      <c r="H43" s="20"/>
    </row>
    <row r="44" spans="1:8" x14ac:dyDescent="0.25">
      <c r="A44" s="20"/>
      <c r="B44" s="150"/>
      <c r="C44" s="149"/>
      <c r="D44" s="151"/>
      <c r="E44" s="148"/>
      <c r="F44" s="150"/>
      <c r="G44" s="149"/>
      <c r="H44" s="20"/>
    </row>
    <row r="45" spans="1:8" x14ac:dyDescent="0.25">
      <c r="A45" s="20"/>
      <c r="B45" s="146"/>
      <c r="C45" s="149"/>
      <c r="D45" s="147"/>
      <c r="E45" s="152"/>
      <c r="F45" s="146"/>
      <c r="G45" s="153"/>
      <c r="H45" s="20"/>
    </row>
    <row r="46" spans="1:8" x14ac:dyDescent="0.25">
      <c r="A46" s="20"/>
      <c r="B46" s="154"/>
      <c r="C46" s="149"/>
      <c r="D46" s="147"/>
      <c r="E46" s="155"/>
      <c r="F46" s="154"/>
      <c r="G46" s="20"/>
      <c r="H46" s="20"/>
    </row>
    <row r="47" spans="1:8" x14ac:dyDescent="0.25">
      <c r="A47" s="20"/>
      <c r="B47" s="156"/>
      <c r="C47" s="157"/>
      <c r="D47" s="157"/>
      <c r="E47" s="158"/>
      <c r="F47" s="156"/>
      <c r="G47" s="157"/>
      <c r="H47" s="20"/>
    </row>
    <row r="48" spans="1:8" x14ac:dyDescent="0.25">
      <c r="A48" s="20"/>
      <c r="B48" s="156"/>
      <c r="C48" s="157"/>
      <c r="D48" s="157"/>
      <c r="E48" s="159"/>
      <c r="F48" s="156"/>
      <c r="G48" s="157"/>
      <c r="H48" s="20"/>
    </row>
    <row r="49" spans="1:8" x14ac:dyDescent="0.25">
      <c r="A49" s="20"/>
      <c r="B49" s="156"/>
      <c r="C49" s="157"/>
      <c r="D49" s="157"/>
      <c r="E49" s="158"/>
      <c r="F49" s="156"/>
      <c r="G49" s="157"/>
      <c r="H49" s="20"/>
    </row>
    <row r="50" spans="1:8" x14ac:dyDescent="0.25">
      <c r="A50" s="20"/>
      <c r="B50" s="156"/>
      <c r="C50" s="157"/>
      <c r="D50" s="157"/>
      <c r="E50" s="158"/>
      <c r="F50" s="156"/>
      <c r="G50" s="157"/>
      <c r="H50" s="20"/>
    </row>
    <row r="51" spans="1:8" x14ac:dyDescent="0.25">
      <c r="A51" s="20"/>
      <c r="B51" s="157"/>
      <c r="C51" s="149"/>
      <c r="D51" s="20"/>
      <c r="E51" s="29"/>
      <c r="F51" s="157"/>
      <c r="G51" s="20"/>
      <c r="H51" s="20"/>
    </row>
    <row r="52" spans="1:8" x14ac:dyDescent="0.25">
      <c r="A52" s="20"/>
      <c r="B52" s="20"/>
      <c r="C52" s="149"/>
      <c r="D52" s="20"/>
      <c r="E52" s="20"/>
      <c r="F52" s="146"/>
      <c r="G52" s="149"/>
      <c r="H52" s="20"/>
    </row>
    <row r="53" spans="1:8" x14ac:dyDescent="0.25">
      <c r="A53" s="20"/>
      <c r="B53" s="160"/>
      <c r="C53" s="20"/>
      <c r="D53" s="20"/>
      <c r="E53" s="20"/>
      <c r="F53" s="20"/>
      <c r="G53" s="146"/>
      <c r="H53" s="20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1"/>
  <sheetViews>
    <sheetView topLeftCell="A4" workbookViewId="0">
      <selection activeCell="G30" sqref="G30"/>
    </sheetView>
  </sheetViews>
  <sheetFormatPr defaultRowHeight="15" x14ac:dyDescent="0.25"/>
  <cols>
    <col min="1" max="1" width="16.5703125" customWidth="1"/>
  </cols>
  <sheetData>
    <row r="1" spans="1:12" ht="15.75" x14ac:dyDescent="0.25">
      <c r="A1" s="69"/>
      <c r="B1" s="125" t="s">
        <v>176</v>
      </c>
      <c r="C1" s="125"/>
      <c r="D1" s="125"/>
      <c r="E1" s="125"/>
      <c r="F1" s="69"/>
      <c r="G1" s="69"/>
      <c r="H1" s="69"/>
      <c r="I1" s="69"/>
      <c r="J1" s="69"/>
      <c r="K1" s="69"/>
      <c r="L1" s="69"/>
    </row>
    <row r="2" spans="1:12" ht="15.75" x14ac:dyDescent="0.25">
      <c r="A2" s="69"/>
      <c r="B2" s="125" t="s">
        <v>177</v>
      </c>
      <c r="C2" s="125"/>
      <c r="D2" s="125"/>
      <c r="E2" s="125"/>
      <c r="F2" s="69"/>
      <c r="G2" s="69"/>
      <c r="H2" s="69"/>
      <c r="I2" s="69"/>
      <c r="J2" s="69"/>
      <c r="K2" s="69"/>
      <c r="L2" s="69"/>
    </row>
    <row r="3" spans="1:12" ht="15.75" x14ac:dyDescent="0.25">
      <c r="A3" s="69"/>
      <c r="B3" s="125" t="s">
        <v>208</v>
      </c>
      <c r="C3" s="125"/>
      <c r="D3" s="125"/>
      <c r="E3" s="125"/>
      <c r="F3" s="69"/>
      <c r="G3" s="69"/>
      <c r="H3" s="69"/>
      <c r="I3" s="69"/>
      <c r="J3" s="69"/>
      <c r="K3" s="69"/>
      <c r="L3" s="69"/>
    </row>
    <row r="4" spans="1:12" x14ac:dyDescent="0.25">
      <c r="A4" s="175" t="s">
        <v>3</v>
      </c>
      <c r="B4" s="175" t="s">
        <v>4</v>
      </c>
      <c r="C4" s="175" t="s">
        <v>5</v>
      </c>
      <c r="D4" s="175" t="s">
        <v>6</v>
      </c>
      <c r="E4" s="176" t="s">
        <v>8</v>
      </c>
      <c r="F4" s="177" t="s">
        <v>9</v>
      </c>
      <c r="G4" s="95" t="s">
        <v>144</v>
      </c>
      <c r="H4" s="69"/>
      <c r="I4" s="69"/>
      <c r="J4" s="69"/>
      <c r="K4" s="69"/>
      <c r="L4" s="69"/>
    </row>
    <row r="5" spans="1:12" x14ac:dyDescent="0.25">
      <c r="A5" s="10" t="s">
        <v>190</v>
      </c>
      <c r="B5" s="131">
        <v>1</v>
      </c>
      <c r="C5" s="10"/>
      <c r="D5" s="10">
        <v>2500</v>
      </c>
      <c r="E5" s="10">
        <f>C5+D5</f>
        <v>2500</v>
      </c>
      <c r="F5" s="10">
        <v>2500</v>
      </c>
      <c r="G5" s="10">
        <f>E5-F5</f>
        <v>0</v>
      </c>
      <c r="H5" s="69"/>
      <c r="I5" s="69"/>
      <c r="J5" s="69"/>
      <c r="K5" s="69"/>
      <c r="L5" s="69"/>
    </row>
    <row r="6" spans="1:12" x14ac:dyDescent="0.25">
      <c r="A6" s="10" t="s">
        <v>31</v>
      </c>
      <c r="B6" s="11">
        <v>2</v>
      </c>
      <c r="C6" s="10"/>
      <c r="D6" s="12">
        <v>2500</v>
      </c>
      <c r="E6" s="10">
        <f t="shared" ref="E6:E17" si="0">C6+D6</f>
        <v>2500</v>
      </c>
      <c r="F6" s="91">
        <v>2500</v>
      </c>
      <c r="G6" s="10">
        <f t="shared" ref="G6:G17" si="1">E6-F6</f>
        <v>0</v>
      </c>
      <c r="H6" s="69" t="s">
        <v>31</v>
      </c>
      <c r="I6" s="69"/>
      <c r="J6" s="69"/>
      <c r="K6" s="69"/>
      <c r="L6" s="69"/>
    </row>
    <row r="7" spans="1:12" x14ac:dyDescent="0.25">
      <c r="A7" s="10" t="s">
        <v>31</v>
      </c>
      <c r="B7" s="11">
        <v>3</v>
      </c>
      <c r="C7" s="10"/>
      <c r="D7" s="12">
        <v>2500</v>
      </c>
      <c r="E7" s="10">
        <f t="shared" si="0"/>
        <v>2500</v>
      </c>
      <c r="F7" s="91">
        <v>2500</v>
      </c>
      <c r="G7" s="10">
        <f t="shared" si="1"/>
        <v>0</v>
      </c>
      <c r="H7" s="69" t="s">
        <v>31</v>
      </c>
      <c r="I7" s="69"/>
      <c r="J7" s="69"/>
      <c r="K7" s="69"/>
      <c r="L7" s="69"/>
    </row>
    <row r="8" spans="1:12" x14ac:dyDescent="0.25">
      <c r="A8" s="69"/>
      <c r="B8" s="11">
        <v>4</v>
      </c>
      <c r="C8" s="10"/>
      <c r="D8" s="12"/>
      <c r="E8" s="10">
        <f t="shared" si="0"/>
        <v>0</v>
      </c>
      <c r="F8" s="91"/>
      <c r="G8" s="10">
        <f t="shared" si="1"/>
        <v>0</v>
      </c>
      <c r="H8" s="69"/>
      <c r="I8" s="69"/>
      <c r="J8" s="69"/>
      <c r="K8" s="69"/>
      <c r="L8" s="69"/>
    </row>
    <row r="9" spans="1:12" x14ac:dyDescent="0.25">
      <c r="A9" s="10" t="s">
        <v>175</v>
      </c>
      <c r="B9" s="11">
        <v>5</v>
      </c>
      <c r="C9" s="10"/>
      <c r="D9" s="12">
        <v>2500</v>
      </c>
      <c r="E9" s="10">
        <f t="shared" si="0"/>
        <v>2500</v>
      </c>
      <c r="F9" s="91">
        <v>2500</v>
      </c>
      <c r="G9" s="10">
        <f t="shared" si="1"/>
        <v>0</v>
      </c>
      <c r="H9" s="69"/>
      <c r="I9" s="69"/>
      <c r="J9" s="69"/>
      <c r="K9" s="69"/>
      <c r="L9" s="69"/>
    </row>
    <row r="10" spans="1:12" x14ac:dyDescent="0.25">
      <c r="A10" s="10" t="s">
        <v>132</v>
      </c>
      <c r="B10" s="11">
        <v>6</v>
      </c>
      <c r="C10" s="10"/>
      <c r="D10" s="12">
        <v>2500</v>
      </c>
      <c r="E10" s="10">
        <f t="shared" si="0"/>
        <v>2500</v>
      </c>
      <c r="F10" s="91">
        <v>2500</v>
      </c>
      <c r="G10" s="10">
        <f t="shared" si="1"/>
        <v>0</v>
      </c>
      <c r="H10" s="69"/>
      <c r="I10" s="69"/>
      <c r="J10" s="69"/>
      <c r="K10" s="69"/>
      <c r="L10" s="69"/>
    </row>
    <row r="11" spans="1:12" x14ac:dyDescent="0.25">
      <c r="A11" s="104" t="s">
        <v>190</v>
      </c>
      <c r="B11" s="11">
        <v>7</v>
      </c>
      <c r="C11" s="10"/>
      <c r="D11" s="12">
        <v>3000</v>
      </c>
      <c r="E11" s="10">
        <f t="shared" si="0"/>
        <v>3000</v>
      </c>
      <c r="F11" s="91">
        <v>3000</v>
      </c>
      <c r="G11" s="10">
        <f t="shared" si="1"/>
        <v>0</v>
      </c>
      <c r="H11" s="69"/>
      <c r="I11" s="69"/>
      <c r="J11" s="69"/>
      <c r="K11" s="69"/>
      <c r="L11" s="69"/>
    </row>
    <row r="12" spans="1:12" x14ac:dyDescent="0.25">
      <c r="A12" s="104" t="s">
        <v>120</v>
      </c>
      <c r="B12" s="105">
        <v>8</v>
      </c>
      <c r="C12" s="10"/>
      <c r="D12" s="13">
        <v>2500</v>
      </c>
      <c r="E12" s="10">
        <f t="shared" si="0"/>
        <v>2500</v>
      </c>
      <c r="F12" s="91">
        <v>2500</v>
      </c>
      <c r="G12" s="10">
        <f t="shared" si="1"/>
        <v>0</v>
      </c>
      <c r="H12" s="69"/>
      <c r="I12" s="69"/>
      <c r="J12" s="69"/>
      <c r="K12" s="69"/>
      <c r="L12" s="69"/>
    </row>
    <row r="13" spans="1:12" x14ac:dyDescent="0.25">
      <c r="A13" s="10" t="s">
        <v>119</v>
      </c>
      <c r="B13" s="105">
        <v>9</v>
      </c>
      <c r="C13" s="104"/>
      <c r="D13" s="13">
        <v>5500</v>
      </c>
      <c r="E13" s="10">
        <f t="shared" si="0"/>
        <v>5500</v>
      </c>
      <c r="F13" s="132">
        <v>5500</v>
      </c>
      <c r="G13" s="10">
        <f t="shared" si="1"/>
        <v>0</v>
      </c>
      <c r="H13" s="69"/>
      <c r="I13" s="69"/>
      <c r="J13" s="69"/>
      <c r="K13" s="69"/>
      <c r="L13" s="69"/>
    </row>
    <row r="14" spans="1:12" x14ac:dyDescent="0.25">
      <c r="A14" s="10" t="s">
        <v>31</v>
      </c>
      <c r="B14" s="11">
        <v>10</v>
      </c>
      <c r="C14" s="10"/>
      <c r="D14" s="12">
        <v>2500</v>
      </c>
      <c r="E14" s="10">
        <f t="shared" si="0"/>
        <v>2500</v>
      </c>
      <c r="F14" s="91">
        <v>2500</v>
      </c>
      <c r="G14" s="10">
        <f t="shared" si="1"/>
        <v>0</v>
      </c>
      <c r="H14" s="69" t="s">
        <v>31</v>
      </c>
      <c r="I14" s="69"/>
      <c r="J14" s="69"/>
      <c r="K14" s="69"/>
      <c r="L14" s="69"/>
    </row>
    <row r="15" spans="1:12" x14ac:dyDescent="0.25">
      <c r="A15" s="10" t="s">
        <v>200</v>
      </c>
      <c r="B15" s="11">
        <v>11</v>
      </c>
      <c r="C15" s="10"/>
      <c r="D15" s="12">
        <v>2500</v>
      </c>
      <c r="E15" s="10">
        <f t="shared" si="0"/>
        <v>2500</v>
      </c>
      <c r="F15" s="91">
        <v>2500</v>
      </c>
      <c r="G15" s="10">
        <f t="shared" si="1"/>
        <v>0</v>
      </c>
      <c r="H15" s="69" t="s">
        <v>31</v>
      </c>
      <c r="I15" s="69"/>
      <c r="J15" s="69"/>
      <c r="K15" s="65"/>
      <c r="L15" s="69"/>
    </row>
    <row r="16" spans="1:12" x14ac:dyDescent="0.25">
      <c r="A16" s="104" t="s">
        <v>29</v>
      </c>
      <c r="B16" s="11">
        <v>12</v>
      </c>
      <c r="C16" s="10">
        <v>4500</v>
      </c>
      <c r="D16" s="12">
        <v>4500</v>
      </c>
      <c r="E16" s="10">
        <f t="shared" si="0"/>
        <v>9000</v>
      </c>
      <c r="F16" s="91">
        <v>4500</v>
      </c>
      <c r="G16" s="10">
        <f t="shared" si="1"/>
        <v>4500</v>
      </c>
      <c r="H16" s="69"/>
      <c r="I16" s="69"/>
      <c r="J16" s="69"/>
      <c r="K16" s="69"/>
      <c r="L16" s="69"/>
    </row>
    <row r="17" spans="1:12" x14ac:dyDescent="0.25">
      <c r="A17" s="104" t="s">
        <v>30</v>
      </c>
      <c r="B17" s="11">
        <v>13</v>
      </c>
      <c r="C17" s="10"/>
      <c r="D17" s="12">
        <v>2500</v>
      </c>
      <c r="E17" s="10">
        <f t="shared" si="0"/>
        <v>2500</v>
      </c>
      <c r="F17" s="91">
        <v>2500</v>
      </c>
      <c r="G17" s="10">
        <f t="shared" si="1"/>
        <v>0</v>
      </c>
      <c r="H17" s="69"/>
      <c r="I17" s="69"/>
      <c r="J17" s="69"/>
      <c r="K17" s="69"/>
      <c r="L17" s="69"/>
    </row>
    <row r="18" spans="1:12" x14ac:dyDescent="0.25">
      <c r="A18" s="10"/>
      <c r="B18" s="10"/>
      <c r="C18" s="10"/>
      <c r="D18" s="10"/>
      <c r="E18" s="10"/>
      <c r="F18" s="10"/>
      <c r="G18" s="10"/>
      <c r="H18" s="85"/>
      <c r="I18" s="69"/>
      <c r="J18" s="69"/>
      <c r="K18" s="69"/>
      <c r="L18" s="69"/>
    </row>
    <row r="19" spans="1:12" x14ac:dyDescent="0.25">
      <c r="A19" s="164" t="s">
        <v>39</v>
      </c>
      <c r="B19" s="164"/>
      <c r="C19" s="164"/>
      <c r="D19" s="164">
        <f>SUM(D5:D18)</f>
        <v>35500</v>
      </c>
      <c r="E19" s="164">
        <f>SUM(E5:E18)</f>
        <v>40000</v>
      </c>
      <c r="F19" s="164">
        <f>SUM(F5:F18)</f>
        <v>35500</v>
      </c>
      <c r="G19" s="164">
        <f>SUM(G5:G18)</f>
        <v>4500</v>
      </c>
      <c r="H19" s="85"/>
      <c r="I19" s="69"/>
      <c r="J19" s="69"/>
      <c r="K19" s="69"/>
      <c r="L19" s="69"/>
    </row>
    <row r="20" spans="1:12" x14ac:dyDescent="0.25">
      <c r="A20" s="168"/>
      <c r="B20" s="168"/>
      <c r="C20" s="168"/>
      <c r="D20" s="168"/>
      <c r="E20" s="168"/>
      <c r="F20" s="168"/>
      <c r="G20" s="168"/>
      <c r="H20" s="85"/>
      <c r="I20" s="69"/>
      <c r="J20" s="69"/>
      <c r="K20" s="69"/>
      <c r="L20" s="69"/>
    </row>
    <row r="21" spans="1:12" x14ac:dyDescent="0.25">
      <c r="A21" s="167" t="s">
        <v>12</v>
      </c>
      <c r="B21" s="15"/>
      <c r="C21" s="15"/>
      <c r="D21" s="15"/>
      <c r="E21" s="15"/>
      <c r="F21" s="16"/>
      <c r="G21" s="85"/>
      <c r="H21" s="85"/>
      <c r="I21" s="69"/>
      <c r="J21" s="69"/>
      <c r="K21" s="69"/>
      <c r="L21" s="69"/>
    </row>
    <row r="22" spans="1:12" x14ac:dyDescent="0.25">
      <c r="A22" s="172" t="s">
        <v>180</v>
      </c>
      <c r="B22" s="85"/>
      <c r="C22" s="134"/>
      <c r="D22" s="162"/>
      <c r="E22" s="136" t="s">
        <v>9</v>
      </c>
      <c r="F22" s="85"/>
      <c r="G22" s="85"/>
      <c r="H22" s="85"/>
      <c r="I22" s="69"/>
      <c r="J22" s="69"/>
      <c r="K22" s="69"/>
      <c r="L22" s="69"/>
    </row>
    <row r="23" spans="1:12" x14ac:dyDescent="0.25">
      <c r="A23" s="95" t="s">
        <v>155</v>
      </c>
      <c r="B23" s="95" t="s">
        <v>156</v>
      </c>
      <c r="C23" s="95" t="s">
        <v>157</v>
      </c>
      <c r="D23" s="95" t="s">
        <v>98</v>
      </c>
      <c r="E23" s="95" t="s">
        <v>158</v>
      </c>
      <c r="F23" s="95" t="s">
        <v>156</v>
      </c>
      <c r="G23" s="95" t="s">
        <v>157</v>
      </c>
      <c r="H23" s="95" t="s">
        <v>98</v>
      </c>
      <c r="I23" s="69"/>
      <c r="J23" s="69"/>
      <c r="K23" s="69"/>
      <c r="L23" s="69"/>
    </row>
    <row r="24" spans="1:12" x14ac:dyDescent="0.25">
      <c r="A24" s="95" t="s">
        <v>209</v>
      </c>
      <c r="B24" s="137">
        <f>D19</f>
        <v>35500</v>
      </c>
      <c r="C24" s="85"/>
      <c r="D24" s="137"/>
      <c r="E24" s="138" t="s">
        <v>209</v>
      </c>
      <c r="F24" s="137">
        <f>F19</f>
        <v>35500</v>
      </c>
      <c r="G24" s="85"/>
      <c r="H24" s="10"/>
      <c r="I24" s="69"/>
      <c r="J24" s="69"/>
      <c r="K24" s="69"/>
      <c r="L24" s="69"/>
    </row>
    <row r="25" spans="1:12" x14ac:dyDescent="0.25">
      <c r="A25" s="10" t="s">
        <v>160</v>
      </c>
      <c r="B25" s="137">
        <f>JUL!D35</f>
        <v>-11738</v>
      </c>
      <c r="C25" s="10"/>
      <c r="D25" s="10"/>
      <c r="E25" s="10" t="s">
        <v>160</v>
      </c>
      <c r="F25" s="137">
        <f>JUL!H35</f>
        <v>-16238</v>
      </c>
      <c r="G25" s="10"/>
      <c r="H25" s="10"/>
      <c r="I25" s="69"/>
      <c r="J25" s="69"/>
      <c r="K25" s="69"/>
      <c r="L25" s="69"/>
    </row>
    <row r="26" spans="1:12" x14ac:dyDescent="0.25">
      <c r="A26" s="10" t="s">
        <v>161</v>
      </c>
      <c r="B26" s="139">
        <v>0.08</v>
      </c>
      <c r="C26" s="10">
        <f>B24*B26</f>
        <v>2840</v>
      </c>
      <c r="D26" s="10"/>
      <c r="E26" s="10"/>
      <c r="F26" s="139">
        <v>0.08</v>
      </c>
      <c r="G26" s="10">
        <f>C26</f>
        <v>2840</v>
      </c>
      <c r="H26" s="10"/>
      <c r="I26" s="69"/>
      <c r="J26" s="69"/>
      <c r="K26" s="69"/>
      <c r="L26" s="69"/>
    </row>
    <row r="27" spans="1:12" x14ac:dyDescent="0.25">
      <c r="A27" s="104"/>
      <c r="B27" s="137"/>
      <c r="C27" s="137"/>
      <c r="D27" s="137"/>
      <c r="E27" s="137"/>
      <c r="F27" s="137"/>
      <c r="G27" s="10"/>
      <c r="H27" s="10"/>
      <c r="I27" s="69"/>
      <c r="J27" s="69"/>
      <c r="K27" s="69"/>
      <c r="L27" s="69"/>
    </row>
    <row r="28" spans="1:12" x14ac:dyDescent="0.25">
      <c r="A28" s="140" t="s">
        <v>162</v>
      </c>
      <c r="B28" s="10"/>
      <c r="C28" s="10"/>
      <c r="D28" s="10"/>
      <c r="E28" s="140" t="s">
        <v>162</v>
      </c>
      <c r="F28" s="10"/>
      <c r="G28" s="10"/>
      <c r="H28" s="10"/>
      <c r="I28" s="69"/>
      <c r="J28" s="69"/>
      <c r="K28" s="69"/>
      <c r="L28" s="69"/>
    </row>
    <row r="29" spans="1:12" x14ac:dyDescent="0.25">
      <c r="A29" s="49"/>
      <c r="B29" s="142"/>
      <c r="C29" s="10"/>
      <c r="D29" s="10"/>
      <c r="E29" s="49"/>
      <c r="F29" s="142"/>
      <c r="G29" s="10"/>
      <c r="H29" s="10"/>
      <c r="I29" s="69"/>
      <c r="J29" s="69"/>
      <c r="K29" s="69"/>
      <c r="L29" s="69"/>
    </row>
    <row r="30" spans="1:12" x14ac:dyDescent="0.25">
      <c r="A30" s="142" t="s">
        <v>101</v>
      </c>
      <c r="B30" s="10"/>
      <c r="C30" s="10"/>
      <c r="D30" s="10"/>
      <c r="E30" s="142" t="s">
        <v>101</v>
      </c>
      <c r="F30" s="10"/>
      <c r="G30" s="10"/>
      <c r="H30" s="10"/>
      <c r="I30" s="69"/>
      <c r="J30" s="69"/>
      <c r="K30" s="69"/>
      <c r="L30" s="69"/>
    </row>
    <row r="31" spans="1:12" x14ac:dyDescent="0.25">
      <c r="A31" s="161" t="s">
        <v>210</v>
      </c>
      <c r="B31" s="83"/>
      <c r="C31" s="83">
        <v>19460</v>
      </c>
      <c r="D31" s="83"/>
      <c r="E31" s="161" t="s">
        <v>210</v>
      </c>
      <c r="F31" s="83"/>
      <c r="G31" s="83">
        <v>19460</v>
      </c>
      <c r="H31" s="10"/>
      <c r="I31" s="69"/>
      <c r="J31" s="69"/>
      <c r="K31" s="69"/>
      <c r="L31" s="69"/>
    </row>
    <row r="32" spans="1:12" x14ac:dyDescent="0.25">
      <c r="A32" s="142" t="s">
        <v>87</v>
      </c>
      <c r="B32" s="10"/>
      <c r="C32" s="10">
        <f>D6+D7+D14+D15</f>
        <v>10000</v>
      </c>
      <c r="D32" s="10"/>
      <c r="E32" s="142" t="s">
        <v>87</v>
      </c>
      <c r="F32" s="10"/>
      <c r="G32" s="10">
        <f>C32</f>
        <v>10000</v>
      </c>
      <c r="H32" s="10"/>
      <c r="I32" s="69"/>
      <c r="J32" s="69"/>
      <c r="K32" s="69"/>
      <c r="L32" s="69"/>
    </row>
    <row r="33" spans="1:12" x14ac:dyDescent="0.25">
      <c r="A33" s="142"/>
      <c r="B33" s="143"/>
      <c r="C33" s="144"/>
      <c r="D33" s="143"/>
      <c r="E33" s="142"/>
      <c r="F33" s="143"/>
      <c r="G33" s="144"/>
      <c r="H33" s="10"/>
      <c r="I33" s="69"/>
      <c r="J33" s="69"/>
      <c r="K33" s="69"/>
      <c r="L33" s="69"/>
    </row>
    <row r="34" spans="1:12" x14ac:dyDescent="0.25">
      <c r="A34" s="142"/>
      <c r="B34" s="143"/>
      <c r="C34" s="144"/>
      <c r="D34" s="143"/>
      <c r="E34" s="142"/>
      <c r="F34" s="143"/>
      <c r="G34" s="144"/>
      <c r="H34" s="10"/>
      <c r="I34" s="69"/>
      <c r="J34" s="69"/>
      <c r="K34" s="69"/>
      <c r="L34" s="69"/>
    </row>
    <row r="35" spans="1:12" x14ac:dyDescent="0.25">
      <c r="A35" s="164" t="s">
        <v>39</v>
      </c>
      <c r="B35" s="165">
        <f>B24+B25-C26</f>
        <v>20922</v>
      </c>
      <c r="C35" s="164">
        <f>SUM(C29:C34)</f>
        <v>29460</v>
      </c>
      <c r="D35" s="165">
        <f>B35-C35</f>
        <v>-8538</v>
      </c>
      <c r="E35" s="166"/>
      <c r="F35" s="165">
        <f>F24+F25-G26</f>
        <v>16422</v>
      </c>
      <c r="G35" s="165">
        <f>SUM(G29:G33)</f>
        <v>29460</v>
      </c>
      <c r="H35" s="165">
        <f>F35-G35</f>
        <v>-13038</v>
      </c>
      <c r="I35" s="69"/>
      <c r="J35" s="69"/>
      <c r="K35" s="69"/>
      <c r="L35" s="69"/>
    </row>
    <row r="36" spans="1:12" x14ac:dyDescent="0.25">
      <c r="A36" s="69"/>
      <c r="B36" s="69"/>
      <c r="C36" s="69"/>
      <c r="D36" s="69"/>
      <c r="E36" s="69"/>
      <c r="F36" s="69"/>
      <c r="G36" s="69"/>
      <c r="H36" s="69"/>
      <c r="I36" s="69"/>
      <c r="J36" s="69"/>
      <c r="K36" s="69"/>
      <c r="L36" s="69"/>
    </row>
    <row r="37" spans="1:12" x14ac:dyDescent="0.25">
      <c r="A37" s="69" t="s">
        <v>168</v>
      </c>
      <c r="B37" s="69"/>
      <c r="C37" s="69" t="s">
        <v>170</v>
      </c>
      <c r="D37" s="69"/>
      <c r="E37" s="69"/>
      <c r="F37" s="69" t="s">
        <v>171</v>
      </c>
      <c r="G37" s="69"/>
      <c r="H37" s="69"/>
      <c r="I37" s="69"/>
      <c r="J37" s="69"/>
      <c r="K37" s="69"/>
      <c r="L37" s="69"/>
    </row>
    <row r="38" spans="1:12" x14ac:dyDescent="0.25">
      <c r="A38" s="69"/>
      <c r="B38" s="69"/>
      <c r="C38" s="69"/>
      <c r="D38" s="69"/>
      <c r="E38" s="69"/>
      <c r="F38" s="69"/>
      <c r="G38" s="69"/>
      <c r="H38" s="69"/>
      <c r="I38" s="69"/>
      <c r="J38" s="69"/>
      <c r="K38" s="69"/>
      <c r="L38" s="69"/>
    </row>
    <row r="39" spans="1:12" x14ac:dyDescent="0.25">
      <c r="A39" s="20" t="s">
        <v>169</v>
      </c>
      <c r="B39" s="20"/>
      <c r="C39" s="20" t="s">
        <v>51</v>
      </c>
      <c r="D39" s="20"/>
      <c r="E39" s="20"/>
      <c r="F39" s="20" t="s">
        <v>172</v>
      </c>
      <c r="G39" s="20"/>
      <c r="H39" s="69"/>
      <c r="I39" s="69"/>
      <c r="J39" s="69"/>
      <c r="K39" s="69"/>
      <c r="L39" s="69"/>
    </row>
    <row r="40" spans="1:12" x14ac:dyDescent="0.25">
      <c r="A40" s="20"/>
      <c r="B40" s="146"/>
      <c r="C40" s="20"/>
      <c r="D40" s="147"/>
      <c r="E40" s="148"/>
      <c r="F40" s="146"/>
      <c r="G40" s="20"/>
      <c r="H40" s="20"/>
      <c r="I40" s="69"/>
      <c r="J40" s="69"/>
      <c r="K40" s="69"/>
      <c r="L40" s="69"/>
    </row>
    <row r="41" spans="1:12" x14ac:dyDescent="0.25">
      <c r="A41" s="20"/>
      <c r="B41" s="146"/>
      <c r="C41" s="149"/>
      <c r="D41" s="147"/>
      <c r="E41" s="148"/>
      <c r="F41" s="146"/>
      <c r="G41" s="149"/>
      <c r="H41" s="20"/>
      <c r="I41" s="69"/>
      <c r="J41" s="69"/>
      <c r="K41" s="69"/>
      <c r="L41" s="6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activeCell="I28" sqref="I28"/>
    </sheetView>
  </sheetViews>
  <sheetFormatPr defaultRowHeight="15" x14ac:dyDescent="0.25"/>
  <cols>
    <col min="1" max="1" width="9.140625" style="69"/>
    <col min="2" max="2" width="18.42578125" customWidth="1"/>
    <col min="5" max="5" width="11.5703125" customWidth="1"/>
    <col min="10" max="10" width="10" bestFit="1" customWidth="1"/>
  </cols>
  <sheetData>
    <row r="1" spans="2:8" ht="33.75" x14ac:dyDescent="0.25">
      <c r="B1" s="76"/>
      <c r="C1" s="2"/>
      <c r="D1" s="2"/>
      <c r="E1" s="3" t="s">
        <v>0</v>
      </c>
      <c r="F1" s="3"/>
      <c r="G1" s="2"/>
      <c r="H1" s="69"/>
    </row>
    <row r="2" spans="2:8" ht="18.75" x14ac:dyDescent="0.3">
      <c r="B2" s="4" t="s">
        <v>26</v>
      </c>
      <c r="C2" s="4"/>
      <c r="D2" s="4"/>
      <c r="E2" s="4"/>
      <c r="F2" s="4"/>
      <c r="G2" s="4"/>
      <c r="H2" s="4"/>
    </row>
    <row r="3" spans="2:8" ht="15.75" x14ac:dyDescent="0.25">
      <c r="B3" s="5" t="s">
        <v>1</v>
      </c>
      <c r="C3" s="5" t="s">
        <v>57</v>
      </c>
      <c r="D3" s="5"/>
      <c r="E3" s="5">
        <v>2015</v>
      </c>
      <c r="F3" s="69"/>
      <c r="G3" s="5"/>
      <c r="H3" s="5"/>
    </row>
    <row r="4" spans="2:8" x14ac:dyDescent="0.25">
      <c r="B4" s="6" t="s">
        <v>3</v>
      </c>
      <c r="C4" s="6" t="s">
        <v>4</v>
      </c>
      <c r="D4" s="6" t="s">
        <v>5</v>
      </c>
      <c r="E4" s="6" t="s">
        <v>6</v>
      </c>
      <c r="F4" s="6" t="s">
        <v>7</v>
      </c>
      <c r="G4" s="7" t="s">
        <v>8</v>
      </c>
      <c r="H4" s="8" t="s">
        <v>9</v>
      </c>
    </row>
    <row r="5" spans="2:8" x14ac:dyDescent="0.25">
      <c r="B5" s="10" t="s">
        <v>27</v>
      </c>
      <c r="C5" s="11">
        <v>1</v>
      </c>
      <c r="D5" s="10"/>
      <c r="E5" s="12">
        <v>2500</v>
      </c>
      <c r="F5" s="12"/>
      <c r="G5" s="12">
        <f>D5+E5</f>
        <v>2500</v>
      </c>
      <c r="H5" s="12"/>
    </row>
    <row r="6" spans="2:8" x14ac:dyDescent="0.25">
      <c r="B6" s="10" t="s">
        <v>36</v>
      </c>
      <c r="C6" s="11">
        <v>2</v>
      </c>
      <c r="D6" s="10"/>
      <c r="E6" s="12">
        <v>2500</v>
      </c>
      <c r="F6" s="12"/>
      <c r="G6" s="12">
        <f>D6+E6</f>
        <v>2500</v>
      </c>
      <c r="H6" s="12"/>
    </row>
    <row r="7" spans="2:8" x14ac:dyDescent="0.25">
      <c r="B7" s="10" t="s">
        <v>52</v>
      </c>
      <c r="C7" s="11"/>
      <c r="D7" s="10"/>
      <c r="E7" s="12">
        <v>0</v>
      </c>
      <c r="F7" s="12"/>
      <c r="G7" s="12"/>
      <c r="H7" s="12"/>
    </row>
    <row r="8" spans="2:8" x14ac:dyDescent="0.25">
      <c r="B8" s="10" t="s">
        <v>52</v>
      </c>
      <c r="C8" s="11"/>
      <c r="D8" s="10"/>
      <c r="E8" s="12">
        <v>0</v>
      </c>
      <c r="F8" s="12"/>
      <c r="G8" s="12"/>
      <c r="H8" s="12"/>
    </row>
    <row r="9" spans="2:8" x14ac:dyDescent="0.25">
      <c r="B9" s="10" t="s">
        <v>33</v>
      </c>
      <c r="C9" s="11">
        <v>5</v>
      </c>
      <c r="D9" s="10"/>
      <c r="E9" s="12">
        <v>2500</v>
      </c>
      <c r="F9" s="12"/>
      <c r="G9" s="12">
        <f>D9+E9</f>
        <v>2500</v>
      </c>
      <c r="H9" s="12">
        <v>2500</v>
      </c>
    </row>
    <row r="10" spans="2:8" x14ac:dyDescent="0.25">
      <c r="B10" s="10" t="s">
        <v>34</v>
      </c>
      <c r="C10" s="11">
        <v>6</v>
      </c>
      <c r="D10" s="10"/>
      <c r="E10" s="12">
        <v>5500</v>
      </c>
      <c r="F10" s="12"/>
      <c r="G10" s="12">
        <f>D10+E10</f>
        <v>5500</v>
      </c>
      <c r="H10" s="12"/>
    </row>
    <row r="11" spans="2:8" x14ac:dyDescent="0.25">
      <c r="B11" s="10" t="s">
        <v>28</v>
      </c>
      <c r="C11" s="11">
        <v>7</v>
      </c>
      <c r="D11" s="10"/>
      <c r="E11" s="12">
        <v>5500</v>
      </c>
      <c r="F11" s="12"/>
      <c r="G11" s="12">
        <v>5500</v>
      </c>
      <c r="H11" s="12">
        <v>2500</v>
      </c>
    </row>
    <row r="12" spans="2:8" x14ac:dyDescent="0.25">
      <c r="B12" s="10" t="s">
        <v>35</v>
      </c>
      <c r="C12" s="11">
        <v>8</v>
      </c>
      <c r="D12" s="10"/>
      <c r="E12" s="80">
        <v>2500</v>
      </c>
      <c r="F12" s="12"/>
      <c r="G12" s="12">
        <f>D12+E12</f>
        <v>2500</v>
      </c>
      <c r="H12" s="12"/>
    </row>
    <row r="13" spans="2:8" x14ac:dyDescent="0.25">
      <c r="B13" s="10" t="s">
        <v>52</v>
      </c>
      <c r="C13" s="77"/>
      <c r="D13" s="69"/>
      <c r="E13" s="81">
        <v>0</v>
      </c>
      <c r="F13" s="79"/>
      <c r="G13" s="83"/>
      <c r="H13" s="83"/>
    </row>
    <row r="14" spans="2:8" x14ac:dyDescent="0.25">
      <c r="B14" s="10" t="s">
        <v>30</v>
      </c>
      <c r="C14" s="11">
        <v>10</v>
      </c>
      <c r="D14" s="10"/>
      <c r="E14" s="80">
        <v>2500</v>
      </c>
      <c r="F14" s="12"/>
      <c r="G14" s="12">
        <v>2500</v>
      </c>
      <c r="H14" s="12">
        <v>2500</v>
      </c>
    </row>
    <row r="15" spans="2:8" x14ac:dyDescent="0.25">
      <c r="B15" s="49" t="s">
        <v>29</v>
      </c>
      <c r="C15" s="11">
        <v>11</v>
      </c>
      <c r="D15" s="10"/>
      <c r="E15" s="80">
        <v>2500</v>
      </c>
      <c r="F15" s="12"/>
      <c r="G15" s="12">
        <v>2500</v>
      </c>
      <c r="H15" s="12">
        <v>4500</v>
      </c>
    </row>
    <row r="16" spans="2:8" x14ac:dyDescent="0.25">
      <c r="B16" s="49" t="s">
        <v>29</v>
      </c>
      <c r="C16" s="77">
        <v>12</v>
      </c>
      <c r="D16" s="69"/>
      <c r="E16" s="78">
        <v>2000</v>
      </c>
      <c r="F16" s="78"/>
      <c r="G16" s="83"/>
      <c r="H16" s="83"/>
    </row>
    <row r="17" spans="2:8" x14ac:dyDescent="0.25">
      <c r="B17" s="10" t="s">
        <v>38</v>
      </c>
      <c r="C17" s="11">
        <v>14</v>
      </c>
      <c r="D17" s="10"/>
      <c r="E17" s="80">
        <v>2700</v>
      </c>
      <c r="F17" s="12"/>
      <c r="G17" s="12">
        <v>2700</v>
      </c>
      <c r="H17" s="13">
        <v>2500</v>
      </c>
    </row>
    <row r="18" spans="2:8" x14ac:dyDescent="0.25">
      <c r="B18" s="83"/>
      <c r="C18" s="83"/>
      <c r="D18" s="83"/>
      <c r="E18" s="83"/>
      <c r="F18" s="83"/>
      <c r="G18" s="83"/>
      <c r="H18" s="83"/>
    </row>
    <row r="19" spans="2:8" x14ac:dyDescent="0.25">
      <c r="B19" s="14" t="s">
        <v>39</v>
      </c>
      <c r="C19" s="14"/>
      <c r="D19" s="10">
        <v>0</v>
      </c>
      <c r="E19" s="82">
        <f>SUM(E5:E17)</f>
        <v>30700</v>
      </c>
      <c r="F19" s="14"/>
      <c r="G19" s="14">
        <f>SUM(G5:G17)</f>
        <v>28700</v>
      </c>
      <c r="H19" s="10">
        <f>SUM(H5:H17)</f>
        <v>14500</v>
      </c>
    </row>
    <row r="20" spans="2:8" x14ac:dyDescent="0.25">
      <c r="B20" s="15"/>
      <c r="C20" s="15"/>
      <c r="D20" s="15"/>
      <c r="E20" s="15"/>
      <c r="F20" s="15"/>
      <c r="G20" s="15"/>
      <c r="H20" s="16"/>
    </row>
    <row r="21" spans="2:8" x14ac:dyDescent="0.25">
      <c r="B21" s="17" t="s">
        <v>12</v>
      </c>
      <c r="C21" s="69"/>
      <c r="D21" s="18"/>
      <c r="E21" s="19"/>
      <c r="F21" s="20"/>
      <c r="G21" s="21"/>
      <c r="H21" s="70"/>
    </row>
    <row r="22" spans="2:8" x14ac:dyDescent="0.25">
      <c r="B22" s="23" t="s">
        <v>13</v>
      </c>
      <c r="C22" s="69"/>
      <c r="D22" s="18"/>
      <c r="E22" s="24">
        <f>E19</f>
        <v>30700</v>
      </c>
      <c r="F22" s="20"/>
      <c r="G22" s="21"/>
      <c r="H22" s="70"/>
    </row>
    <row r="23" spans="2:8" x14ac:dyDescent="0.25">
      <c r="B23" s="23"/>
      <c r="C23" s="69"/>
      <c r="D23" s="18"/>
      <c r="E23" s="24"/>
      <c r="F23" s="20"/>
      <c r="G23" s="21"/>
      <c r="H23" s="70"/>
    </row>
    <row r="24" spans="2:8" ht="16.5" x14ac:dyDescent="0.35">
      <c r="B24" s="23" t="s">
        <v>62</v>
      </c>
      <c r="C24" s="69"/>
      <c r="D24" s="18"/>
      <c r="E24" s="26">
        <f>E22*G24</f>
        <v>2456</v>
      </c>
      <c r="F24" s="20"/>
      <c r="G24" s="68">
        <v>0.08</v>
      </c>
      <c r="H24" s="70"/>
    </row>
    <row r="25" spans="2:8" ht="16.5" x14ac:dyDescent="0.35">
      <c r="B25" s="23"/>
      <c r="C25" s="69"/>
      <c r="D25" s="18"/>
      <c r="E25" s="27"/>
      <c r="F25" s="20"/>
      <c r="G25" s="20"/>
      <c r="H25" s="70"/>
    </row>
    <row r="26" spans="2:8" x14ac:dyDescent="0.25">
      <c r="B26" s="30"/>
      <c r="C26" s="69"/>
      <c r="D26" s="18"/>
      <c r="E26" s="31">
        <f>E22-E24</f>
        <v>28244</v>
      </c>
      <c r="F26" s="69"/>
      <c r="G26" s="32"/>
      <c r="H26" s="69"/>
    </row>
    <row r="27" spans="2:8" x14ac:dyDescent="0.25">
      <c r="B27" s="23"/>
      <c r="C27" s="69"/>
      <c r="D27" s="18"/>
      <c r="E27" s="33"/>
      <c r="F27" s="69"/>
      <c r="G27" s="69"/>
      <c r="H27" s="69"/>
    </row>
    <row r="28" spans="2:8" x14ac:dyDescent="0.25">
      <c r="B28" s="35" t="s">
        <v>17</v>
      </c>
      <c r="C28" s="69"/>
      <c r="D28" s="18"/>
      <c r="E28" s="33"/>
      <c r="F28" s="69"/>
      <c r="G28" s="69"/>
      <c r="H28" s="69"/>
    </row>
    <row r="29" spans="2:8" x14ac:dyDescent="0.25">
      <c r="B29" s="37" t="s">
        <v>64</v>
      </c>
      <c r="C29" s="32"/>
      <c r="D29" s="32"/>
      <c r="E29" s="57">
        <v>17110</v>
      </c>
      <c r="F29" s="23"/>
      <c r="G29" s="23"/>
      <c r="H29" s="23"/>
    </row>
    <row r="30" spans="2:8" x14ac:dyDescent="0.25">
      <c r="B30" s="37" t="s">
        <v>60</v>
      </c>
      <c r="C30" s="23"/>
      <c r="D30" s="23"/>
      <c r="E30" s="69"/>
      <c r="F30" s="23"/>
      <c r="G30" s="23"/>
      <c r="H30" s="23"/>
    </row>
    <row r="31" spans="2:8" x14ac:dyDescent="0.25">
      <c r="B31" s="37"/>
      <c r="C31" s="23"/>
      <c r="D31" s="23"/>
      <c r="E31" s="65"/>
      <c r="F31" s="23"/>
      <c r="G31" s="23"/>
      <c r="H31" s="23"/>
    </row>
    <row r="32" spans="2:8" x14ac:dyDescent="0.25">
      <c r="B32" s="23" t="s">
        <v>40</v>
      </c>
      <c r="C32" s="69"/>
      <c r="D32" s="18"/>
      <c r="E32" s="59">
        <f>E26-E29</f>
        <v>11134</v>
      </c>
      <c r="F32" s="23"/>
      <c r="G32" s="23"/>
      <c r="H32" s="23"/>
    </row>
    <row r="33" spans="2:8" x14ac:dyDescent="0.25">
      <c r="B33" s="37"/>
      <c r="C33" s="32" t="s">
        <v>19</v>
      </c>
      <c r="D33" s="32"/>
      <c r="E33" s="23" t="s">
        <v>20</v>
      </c>
      <c r="F33" s="23"/>
      <c r="G33" s="23" t="s">
        <v>21</v>
      </c>
      <c r="H33" s="23"/>
    </row>
    <row r="34" spans="2:8" x14ac:dyDescent="0.25">
      <c r="B34" s="37"/>
      <c r="C34" s="23"/>
      <c r="D34" s="23"/>
      <c r="E34" s="23"/>
      <c r="F34" s="23"/>
      <c r="G34" s="23"/>
      <c r="H34" s="23"/>
    </row>
    <row r="35" spans="2:8" x14ac:dyDescent="0.25">
      <c r="B35" s="37"/>
      <c r="C35" s="23" t="s">
        <v>51</v>
      </c>
      <c r="D35" s="23"/>
      <c r="E35" s="23" t="s">
        <v>22</v>
      </c>
      <c r="F35" s="23"/>
      <c r="G35" s="23" t="s">
        <v>63</v>
      </c>
      <c r="H35" s="23"/>
    </row>
    <row r="36" spans="2:8" x14ac:dyDescent="0.25">
      <c r="B36" s="39" t="s">
        <v>23</v>
      </c>
      <c r="C36" s="23" t="s">
        <v>24</v>
      </c>
      <c r="D36" s="23"/>
      <c r="E36" s="23" t="s">
        <v>24</v>
      </c>
      <c r="F36" s="23"/>
      <c r="G36" s="23" t="s">
        <v>25</v>
      </c>
      <c r="H36" s="23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selection activeCell="J34" sqref="J34"/>
    </sheetView>
  </sheetViews>
  <sheetFormatPr defaultRowHeight="15" x14ac:dyDescent="0.25"/>
  <cols>
    <col min="1" max="1" width="16.7109375" bestFit="1" customWidth="1"/>
  </cols>
  <sheetData>
    <row r="1" spans="1:9" ht="15.75" x14ac:dyDescent="0.25">
      <c r="A1" s="69"/>
      <c r="B1" s="125" t="s">
        <v>176</v>
      </c>
      <c r="C1" s="125"/>
      <c r="D1" s="125"/>
      <c r="E1" s="125"/>
      <c r="F1" s="69"/>
      <c r="G1" s="69"/>
      <c r="H1" s="69"/>
      <c r="I1" s="69"/>
    </row>
    <row r="2" spans="1:9" ht="15.75" x14ac:dyDescent="0.25">
      <c r="A2" s="69"/>
      <c r="B2" s="125" t="s">
        <v>177</v>
      </c>
      <c r="C2" s="125"/>
      <c r="D2" s="125"/>
      <c r="E2" s="125"/>
      <c r="F2" s="69"/>
      <c r="G2" s="69"/>
      <c r="H2" s="69"/>
      <c r="I2" s="69"/>
    </row>
    <row r="3" spans="1:9" ht="15.75" x14ac:dyDescent="0.25">
      <c r="A3" s="69"/>
      <c r="B3" s="125" t="s">
        <v>212</v>
      </c>
      <c r="C3" s="125"/>
      <c r="D3" s="125"/>
      <c r="E3" s="125"/>
      <c r="F3" s="69"/>
      <c r="G3" s="69"/>
      <c r="H3" s="69"/>
      <c r="I3" s="69"/>
    </row>
    <row r="4" spans="1:9" x14ac:dyDescent="0.25">
      <c r="A4" s="175" t="s">
        <v>3</v>
      </c>
      <c r="B4" s="175" t="s">
        <v>4</v>
      </c>
      <c r="C4" s="175" t="s">
        <v>5</v>
      </c>
      <c r="D4" s="175" t="s">
        <v>6</v>
      </c>
      <c r="E4" s="176" t="s">
        <v>8</v>
      </c>
      <c r="F4" s="177" t="s">
        <v>9</v>
      </c>
      <c r="G4" s="95" t="s">
        <v>144</v>
      </c>
      <c r="H4" s="69"/>
      <c r="I4" s="69"/>
    </row>
    <row r="5" spans="1:9" x14ac:dyDescent="0.25">
      <c r="A5" s="10" t="s">
        <v>190</v>
      </c>
      <c r="B5" s="131">
        <v>1</v>
      </c>
      <c r="C5" s="10">
        <f>AUGUST19!G5:G19</f>
        <v>0</v>
      </c>
      <c r="D5" s="10">
        <v>2500</v>
      </c>
      <c r="E5" s="10">
        <f>C5+D5</f>
        <v>2500</v>
      </c>
      <c r="F5" s="10">
        <v>2500</v>
      </c>
      <c r="G5" s="10">
        <f>E5-F5</f>
        <v>0</v>
      </c>
      <c r="H5" s="69"/>
      <c r="I5" s="69"/>
    </row>
    <row r="6" spans="1:9" x14ac:dyDescent="0.25">
      <c r="A6" s="10" t="s">
        <v>152</v>
      </c>
      <c r="B6" s="11">
        <v>2</v>
      </c>
      <c r="C6" s="10">
        <f>AUGUST19!G6:G20</f>
        <v>0</v>
      </c>
      <c r="D6" s="12">
        <v>2500</v>
      </c>
      <c r="E6" s="10">
        <f t="shared" ref="E6:E17" si="0">C6+D6</f>
        <v>2500</v>
      </c>
      <c r="F6" s="91">
        <v>2500</v>
      </c>
      <c r="G6" s="10">
        <f t="shared" ref="G6:G17" si="1">E6-F6</f>
        <v>0</v>
      </c>
      <c r="H6" s="69" t="s">
        <v>31</v>
      </c>
      <c r="I6" s="69"/>
    </row>
    <row r="7" spans="1:9" x14ac:dyDescent="0.25">
      <c r="A7" s="10" t="s">
        <v>31</v>
      </c>
      <c r="B7" s="11">
        <v>3</v>
      </c>
      <c r="C7" s="10">
        <f>AUGUST19!G7:G21</f>
        <v>0</v>
      </c>
      <c r="D7" s="12">
        <v>2500</v>
      </c>
      <c r="E7" s="10">
        <f t="shared" si="0"/>
        <v>2500</v>
      </c>
      <c r="F7" s="91">
        <v>2500</v>
      </c>
      <c r="G7" s="10">
        <f t="shared" si="1"/>
        <v>0</v>
      </c>
      <c r="H7" s="69" t="s">
        <v>31</v>
      </c>
      <c r="I7" s="69"/>
    </row>
    <row r="8" spans="1:9" x14ac:dyDescent="0.25">
      <c r="A8" s="163"/>
      <c r="B8" s="11">
        <v>4</v>
      </c>
      <c r="C8" s="10">
        <f>AUGUST19!G8:G22</f>
        <v>0</v>
      </c>
      <c r="D8" s="12"/>
      <c r="E8" s="10">
        <f t="shared" si="0"/>
        <v>0</v>
      </c>
      <c r="F8" s="91"/>
      <c r="G8" s="10">
        <f t="shared" si="1"/>
        <v>0</v>
      </c>
      <c r="H8" s="69" t="s">
        <v>136</v>
      </c>
      <c r="I8" s="69"/>
    </row>
    <row r="9" spans="1:9" x14ac:dyDescent="0.25">
      <c r="A9" s="10" t="s">
        <v>175</v>
      </c>
      <c r="B9" s="11">
        <v>5</v>
      </c>
      <c r="C9" s="10">
        <f>AUGUST19!G9:G23</f>
        <v>0</v>
      </c>
      <c r="D9" s="12">
        <v>2500</v>
      </c>
      <c r="E9" s="10">
        <f t="shared" si="0"/>
        <v>2500</v>
      </c>
      <c r="F9" s="91">
        <v>2500</v>
      </c>
      <c r="G9" s="10">
        <f t="shared" si="1"/>
        <v>0</v>
      </c>
      <c r="H9" s="69"/>
      <c r="I9" s="69"/>
    </row>
    <row r="10" spans="1:9" x14ac:dyDescent="0.25">
      <c r="A10" s="10" t="s">
        <v>132</v>
      </c>
      <c r="B10" s="11">
        <v>6</v>
      </c>
      <c r="C10" s="10">
        <f>AUGUST19!G10:G24</f>
        <v>0</v>
      </c>
      <c r="D10" s="12">
        <v>2500</v>
      </c>
      <c r="E10" s="10">
        <f t="shared" si="0"/>
        <v>2500</v>
      </c>
      <c r="F10" s="91">
        <v>2500</v>
      </c>
      <c r="G10" s="10">
        <f t="shared" si="1"/>
        <v>0</v>
      </c>
      <c r="H10" s="69"/>
      <c r="I10" s="69"/>
    </row>
    <row r="11" spans="1:9" x14ac:dyDescent="0.25">
      <c r="A11" s="104" t="s">
        <v>190</v>
      </c>
      <c r="B11" s="11">
        <v>7</v>
      </c>
      <c r="C11" s="10">
        <f>AUGUST19!G11:G25</f>
        <v>0</v>
      </c>
      <c r="D11" s="12">
        <v>3000</v>
      </c>
      <c r="E11" s="10">
        <f t="shared" si="0"/>
        <v>3000</v>
      </c>
      <c r="F11" s="91">
        <v>3000</v>
      </c>
      <c r="G11" s="10">
        <f t="shared" si="1"/>
        <v>0</v>
      </c>
      <c r="H11" s="69"/>
      <c r="I11" s="69"/>
    </row>
    <row r="12" spans="1:9" x14ac:dyDescent="0.25">
      <c r="A12" s="104" t="s">
        <v>120</v>
      </c>
      <c r="B12" s="105">
        <v>8</v>
      </c>
      <c r="C12" s="10">
        <f>AUGUST19!G12:G26</f>
        <v>0</v>
      </c>
      <c r="D12" s="13">
        <v>2500</v>
      </c>
      <c r="E12" s="10">
        <f t="shared" si="0"/>
        <v>2500</v>
      </c>
      <c r="F12" s="91">
        <v>2500</v>
      </c>
      <c r="G12" s="10">
        <f t="shared" si="1"/>
        <v>0</v>
      </c>
      <c r="H12" s="69"/>
      <c r="I12" s="69"/>
    </row>
    <row r="13" spans="1:9" x14ac:dyDescent="0.25">
      <c r="A13" s="10" t="s">
        <v>119</v>
      </c>
      <c r="B13" s="105">
        <v>9</v>
      </c>
      <c r="C13" s="10">
        <f>AUGUST19!G13:G27</f>
        <v>0</v>
      </c>
      <c r="D13" s="13">
        <v>5500</v>
      </c>
      <c r="E13" s="10">
        <f t="shared" si="0"/>
        <v>5500</v>
      </c>
      <c r="F13" s="132">
        <v>5500</v>
      </c>
      <c r="G13" s="10">
        <f t="shared" si="1"/>
        <v>0</v>
      </c>
      <c r="H13" s="69"/>
      <c r="I13" s="69"/>
    </row>
    <row r="14" spans="1:9" x14ac:dyDescent="0.25">
      <c r="A14" s="10" t="s">
        <v>31</v>
      </c>
      <c r="B14" s="11">
        <v>10</v>
      </c>
      <c r="C14" s="10">
        <f>AUGUST19!G14:G28</f>
        <v>0</v>
      </c>
      <c r="D14" s="12">
        <v>2500</v>
      </c>
      <c r="E14" s="10">
        <f t="shared" si="0"/>
        <v>2500</v>
      </c>
      <c r="F14" s="91">
        <v>2500</v>
      </c>
      <c r="G14" s="10">
        <f t="shared" si="1"/>
        <v>0</v>
      </c>
      <c r="H14" s="69" t="s">
        <v>31</v>
      </c>
      <c r="I14" s="69"/>
    </row>
    <row r="15" spans="1:9" x14ac:dyDescent="0.25">
      <c r="A15" s="10" t="s">
        <v>200</v>
      </c>
      <c r="B15" s="11">
        <v>11</v>
      </c>
      <c r="C15" s="10">
        <f>AUGUST19!G15:G29</f>
        <v>0</v>
      </c>
      <c r="D15" s="12">
        <v>2500</v>
      </c>
      <c r="E15" s="10">
        <f t="shared" si="0"/>
        <v>2500</v>
      </c>
      <c r="F15" s="91">
        <v>2500</v>
      </c>
      <c r="G15" s="10">
        <f t="shared" si="1"/>
        <v>0</v>
      </c>
      <c r="H15" s="69" t="s">
        <v>31</v>
      </c>
      <c r="I15" s="69"/>
    </row>
    <row r="16" spans="1:9" x14ac:dyDescent="0.25">
      <c r="A16" s="104" t="s">
        <v>29</v>
      </c>
      <c r="B16" s="11">
        <v>12</v>
      </c>
      <c r="C16" s="10">
        <f>AUGUST19!G16:G30</f>
        <v>4500</v>
      </c>
      <c r="D16" s="12">
        <v>4500</v>
      </c>
      <c r="E16" s="10">
        <f t="shared" si="0"/>
        <v>9000</v>
      </c>
      <c r="F16" s="91">
        <v>4150</v>
      </c>
      <c r="G16" s="10">
        <f t="shared" si="1"/>
        <v>4850</v>
      </c>
      <c r="H16" s="69"/>
      <c r="I16" s="69"/>
    </row>
    <row r="17" spans="1:10" x14ac:dyDescent="0.25">
      <c r="A17" s="104" t="s">
        <v>30</v>
      </c>
      <c r="B17" s="11">
        <v>13</v>
      </c>
      <c r="C17" s="10">
        <f>AUGUST19!G17:G31</f>
        <v>0</v>
      </c>
      <c r="D17" s="12">
        <v>2500</v>
      </c>
      <c r="E17" s="10">
        <f t="shared" si="0"/>
        <v>2500</v>
      </c>
      <c r="F17" s="91">
        <v>2500</v>
      </c>
      <c r="G17" s="10">
        <f t="shared" si="1"/>
        <v>0</v>
      </c>
      <c r="H17" s="69"/>
      <c r="I17" s="69"/>
    </row>
    <row r="18" spans="1:10" x14ac:dyDescent="0.25">
      <c r="A18" s="10"/>
      <c r="B18" s="10"/>
      <c r="C18" s="10">
        <f>AUGUST19!G18:G32</f>
        <v>0</v>
      </c>
      <c r="D18" s="10"/>
      <c r="E18" s="10"/>
      <c r="F18" s="10"/>
      <c r="G18" s="10"/>
      <c r="H18" s="85"/>
      <c r="I18" s="69"/>
    </row>
    <row r="19" spans="1:10" x14ac:dyDescent="0.25">
      <c r="A19" s="164" t="s">
        <v>39</v>
      </c>
      <c r="B19" s="164"/>
      <c r="C19" s="10">
        <f>AUGUST19!G19:G33</f>
        <v>4500</v>
      </c>
      <c r="D19" s="164">
        <f>SUM(D5:D18)</f>
        <v>35500</v>
      </c>
      <c r="E19" s="164">
        <f>SUM(E5:E18)</f>
        <v>40000</v>
      </c>
      <c r="F19" s="164">
        <f>SUM(F5:F18)</f>
        <v>35150</v>
      </c>
      <c r="G19" s="164">
        <f>SUM(G5:G18)</f>
        <v>4850</v>
      </c>
      <c r="H19" s="85"/>
      <c r="I19" s="69"/>
    </row>
    <row r="20" spans="1:10" x14ac:dyDescent="0.25">
      <c r="A20" s="168"/>
      <c r="B20" s="168"/>
      <c r="C20" s="168"/>
      <c r="D20" s="168"/>
      <c r="E20" s="168"/>
      <c r="F20" s="168"/>
      <c r="G20" s="168"/>
      <c r="H20" s="85"/>
      <c r="I20" s="69"/>
    </row>
    <row r="21" spans="1:10" x14ac:dyDescent="0.25">
      <c r="A21" s="167" t="s">
        <v>12</v>
      </c>
      <c r="B21" s="15"/>
      <c r="C21" s="15"/>
      <c r="D21" s="15"/>
      <c r="E21" s="15"/>
      <c r="F21" s="16"/>
      <c r="G21" s="85"/>
      <c r="H21" s="85"/>
      <c r="I21" s="69"/>
    </row>
    <row r="22" spans="1:10" x14ac:dyDescent="0.25">
      <c r="A22" s="172" t="s">
        <v>180</v>
      </c>
      <c r="B22" s="85"/>
      <c r="C22" s="134"/>
      <c r="D22" s="162"/>
      <c r="E22" s="136" t="s">
        <v>9</v>
      </c>
      <c r="F22" s="85"/>
      <c r="G22" s="85"/>
      <c r="H22" s="85"/>
      <c r="I22" s="69"/>
    </row>
    <row r="23" spans="1:10" x14ac:dyDescent="0.25">
      <c r="A23" s="95" t="s">
        <v>155</v>
      </c>
      <c r="B23" s="95" t="s">
        <v>156</v>
      </c>
      <c r="C23" s="95" t="s">
        <v>157</v>
      </c>
      <c r="D23" s="95" t="s">
        <v>98</v>
      </c>
      <c r="E23" s="95" t="s">
        <v>158</v>
      </c>
      <c r="F23" s="95" t="s">
        <v>156</v>
      </c>
      <c r="G23" s="95" t="s">
        <v>157</v>
      </c>
      <c r="H23" s="95" t="s">
        <v>98</v>
      </c>
      <c r="I23" s="69"/>
    </row>
    <row r="24" spans="1:10" x14ac:dyDescent="0.25">
      <c r="A24" s="95" t="s">
        <v>213</v>
      </c>
      <c r="B24" s="137">
        <f>D19</f>
        <v>35500</v>
      </c>
      <c r="C24" s="85"/>
      <c r="D24" s="137"/>
      <c r="E24" s="138" t="s">
        <v>213</v>
      </c>
      <c r="F24" s="137">
        <f>F19</f>
        <v>35150</v>
      </c>
      <c r="G24" s="85"/>
      <c r="H24" s="10"/>
      <c r="I24" s="69"/>
    </row>
    <row r="25" spans="1:10" x14ac:dyDescent="0.25">
      <c r="A25" s="10" t="s">
        <v>160</v>
      </c>
      <c r="B25" s="137">
        <f>AUGUST19!D35</f>
        <v>-8538</v>
      </c>
      <c r="C25" s="10"/>
      <c r="D25" s="10"/>
      <c r="E25" s="10" t="s">
        <v>160</v>
      </c>
      <c r="F25" s="137">
        <f>AUGUST19!H35</f>
        <v>-13038</v>
      </c>
      <c r="G25" s="10"/>
      <c r="H25" s="10"/>
      <c r="I25" s="69"/>
    </row>
    <row r="26" spans="1:10" x14ac:dyDescent="0.25">
      <c r="A26" s="10" t="s">
        <v>161</v>
      </c>
      <c r="B26" s="139">
        <v>0.08</v>
      </c>
      <c r="C26" s="10">
        <f>B24*B26</f>
        <v>2840</v>
      </c>
      <c r="D26" s="10"/>
      <c r="E26" s="10"/>
      <c r="F26" s="139">
        <v>0.08</v>
      </c>
      <c r="G26" s="10">
        <f>C26</f>
        <v>2840</v>
      </c>
      <c r="H26" s="10"/>
      <c r="I26" s="69"/>
    </row>
    <row r="27" spans="1:10" x14ac:dyDescent="0.25">
      <c r="A27" s="104"/>
      <c r="B27" s="137"/>
      <c r="C27" s="137"/>
      <c r="D27" s="137"/>
      <c r="E27" s="137"/>
      <c r="F27" s="137"/>
      <c r="G27" s="10"/>
      <c r="H27" s="10"/>
      <c r="I27" s="69"/>
    </row>
    <row r="28" spans="1:10" x14ac:dyDescent="0.25">
      <c r="A28" s="140" t="s">
        <v>162</v>
      </c>
      <c r="B28" s="10"/>
      <c r="C28" s="10"/>
      <c r="D28" s="10"/>
      <c r="E28" s="140" t="s">
        <v>162</v>
      </c>
      <c r="F28" s="10"/>
      <c r="G28" s="10"/>
      <c r="H28" s="10"/>
      <c r="I28" s="69"/>
    </row>
    <row r="29" spans="1:10" x14ac:dyDescent="0.25">
      <c r="A29" s="49"/>
      <c r="B29" s="142"/>
      <c r="C29" s="10"/>
      <c r="D29" s="10"/>
      <c r="E29" s="49"/>
      <c r="F29" s="142"/>
      <c r="G29" s="10"/>
      <c r="H29" s="10"/>
      <c r="I29" s="69"/>
    </row>
    <row r="30" spans="1:10" x14ac:dyDescent="0.25">
      <c r="A30" s="161" t="s">
        <v>218</v>
      </c>
      <c r="B30" s="83"/>
      <c r="C30" s="83">
        <f>21191+2041</f>
        <v>23232</v>
      </c>
      <c r="D30" s="83"/>
      <c r="E30" s="161" t="s">
        <v>218</v>
      </c>
      <c r="F30" s="83"/>
      <c r="G30" s="83">
        <f>C30</f>
        <v>23232</v>
      </c>
      <c r="H30" s="10"/>
      <c r="I30" s="69"/>
      <c r="J30" s="65">
        <f>B24-C26</f>
        <v>32660</v>
      </c>
    </row>
    <row r="31" spans="1:10" x14ac:dyDescent="0.25">
      <c r="A31" s="142" t="s">
        <v>87</v>
      </c>
      <c r="B31" s="10"/>
      <c r="C31" s="10">
        <f>D6+D7+D14+D15</f>
        <v>10000</v>
      </c>
      <c r="D31" s="10"/>
      <c r="E31" s="142" t="s">
        <v>87</v>
      </c>
      <c r="F31" s="10"/>
      <c r="G31" s="10">
        <f>C31</f>
        <v>10000</v>
      </c>
      <c r="H31" s="10"/>
      <c r="I31" s="69"/>
      <c r="J31" s="65">
        <f>J30-C31</f>
        <v>22660</v>
      </c>
    </row>
    <row r="32" spans="1:10" x14ac:dyDescent="0.25">
      <c r="A32" s="142"/>
      <c r="B32" s="143"/>
      <c r="C32" s="144"/>
      <c r="D32" s="143"/>
      <c r="E32" s="142"/>
      <c r="F32" s="143"/>
      <c r="G32" s="144"/>
      <c r="H32" s="10"/>
      <c r="I32" s="69"/>
    </row>
    <row r="33" spans="1:10" x14ac:dyDescent="0.25">
      <c r="A33" s="142"/>
      <c r="B33" s="143"/>
      <c r="C33" s="144"/>
      <c r="D33" s="143"/>
      <c r="E33" s="142"/>
      <c r="F33" s="143"/>
      <c r="G33" s="144"/>
      <c r="H33" s="10"/>
      <c r="I33" s="69"/>
    </row>
    <row r="34" spans="1:10" x14ac:dyDescent="0.25">
      <c r="A34" s="164" t="s">
        <v>39</v>
      </c>
      <c r="B34" s="165">
        <f>B24+B25-C26</f>
        <v>24122</v>
      </c>
      <c r="C34" s="164">
        <f>SUM(C29:C33)</f>
        <v>33232</v>
      </c>
      <c r="D34" s="165">
        <f>B34-C34</f>
        <v>-9110</v>
      </c>
      <c r="E34" s="166"/>
      <c r="F34" s="165">
        <f>F24+F25-G26</f>
        <v>19272</v>
      </c>
      <c r="G34" s="165">
        <f>SUM(G29:G32)</f>
        <v>33232</v>
      </c>
      <c r="H34" s="165">
        <f>F34-G34</f>
        <v>-13960</v>
      </c>
      <c r="I34" s="69"/>
      <c r="J34" s="65"/>
    </row>
    <row r="35" spans="1:10" x14ac:dyDescent="0.25">
      <c r="A35" s="69"/>
      <c r="B35" s="69"/>
      <c r="C35" s="69"/>
      <c r="D35" s="69"/>
      <c r="E35" s="69"/>
      <c r="F35" s="69"/>
      <c r="G35" s="69"/>
      <c r="H35" s="69"/>
      <c r="I35" s="69"/>
    </row>
    <row r="36" spans="1:10" x14ac:dyDescent="0.25">
      <c r="A36" s="69" t="s">
        <v>168</v>
      </c>
      <c r="B36" s="69"/>
      <c r="C36" s="69" t="s">
        <v>170</v>
      </c>
      <c r="D36" s="69"/>
      <c r="E36" s="69"/>
      <c r="F36" s="69" t="s">
        <v>171</v>
      </c>
      <c r="G36" s="69"/>
      <c r="H36" s="69"/>
      <c r="I36" s="69"/>
    </row>
    <row r="37" spans="1:10" x14ac:dyDescent="0.25">
      <c r="A37" s="69"/>
      <c r="B37" s="69"/>
      <c r="C37" s="69"/>
      <c r="D37" s="69"/>
      <c r="E37" s="69"/>
      <c r="F37" s="69"/>
      <c r="G37" s="69"/>
      <c r="H37" s="69"/>
      <c r="I37" s="69"/>
    </row>
    <row r="38" spans="1:10" x14ac:dyDescent="0.25">
      <c r="A38" s="20" t="s">
        <v>211</v>
      </c>
      <c r="B38" s="20"/>
      <c r="C38" s="20" t="s">
        <v>51</v>
      </c>
      <c r="D38" s="20"/>
      <c r="E38" s="20"/>
      <c r="F38" s="20" t="s">
        <v>172</v>
      </c>
      <c r="G38" s="20"/>
      <c r="H38" s="69"/>
      <c r="I38" s="69"/>
    </row>
    <row r="39" spans="1:10" x14ac:dyDescent="0.25">
      <c r="A39" s="20"/>
      <c r="B39" s="146"/>
      <c r="C39" s="20"/>
      <c r="D39" s="147"/>
      <c r="E39" s="148"/>
      <c r="F39" s="146"/>
      <c r="G39" s="20"/>
      <c r="H39" s="20"/>
      <c r="I39" s="69"/>
    </row>
    <row r="40" spans="1:10" x14ac:dyDescent="0.25">
      <c r="A40" s="20"/>
      <c r="B40" s="146"/>
      <c r="C40" s="149"/>
      <c r="D40" s="147"/>
      <c r="E40" s="148"/>
      <c r="F40" s="146"/>
      <c r="G40" s="149"/>
      <c r="H40" s="20"/>
      <c r="I40" s="69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workbookViewId="0">
      <selection activeCell="I30" sqref="I30"/>
    </sheetView>
  </sheetViews>
  <sheetFormatPr defaultRowHeight="15" x14ac:dyDescent="0.25"/>
  <cols>
    <col min="1" max="1" width="15.140625" customWidth="1"/>
  </cols>
  <sheetData>
    <row r="1" spans="1:10" ht="15.75" x14ac:dyDescent="0.25">
      <c r="A1" s="69"/>
      <c r="B1" s="125" t="s">
        <v>176</v>
      </c>
      <c r="C1" s="125"/>
      <c r="D1" s="125"/>
      <c r="E1" s="125"/>
      <c r="F1" s="69"/>
      <c r="G1" s="69"/>
      <c r="H1" s="69"/>
      <c r="I1" s="69"/>
      <c r="J1" s="69"/>
    </row>
    <row r="2" spans="1:10" ht="15.75" x14ac:dyDescent="0.25">
      <c r="A2" s="69"/>
      <c r="B2" s="125" t="s">
        <v>177</v>
      </c>
      <c r="C2" s="125"/>
      <c r="D2" s="125"/>
      <c r="E2" s="125"/>
      <c r="F2" s="69"/>
      <c r="G2" s="69"/>
      <c r="H2" s="69"/>
      <c r="I2" s="69"/>
      <c r="J2" s="69"/>
    </row>
    <row r="3" spans="1:10" ht="15.75" x14ac:dyDescent="0.25">
      <c r="A3" s="69"/>
      <c r="B3" s="125" t="s">
        <v>215</v>
      </c>
      <c r="C3" s="125"/>
      <c r="D3" s="125"/>
      <c r="E3" s="125"/>
      <c r="F3" s="69"/>
      <c r="G3" s="69"/>
      <c r="H3" s="69"/>
      <c r="I3" s="69"/>
      <c r="J3" s="69"/>
    </row>
    <row r="4" spans="1:10" x14ac:dyDescent="0.25">
      <c r="A4" s="175" t="s">
        <v>3</v>
      </c>
      <c r="B4" s="175" t="s">
        <v>4</v>
      </c>
      <c r="C4" s="175" t="s">
        <v>5</v>
      </c>
      <c r="D4" s="175" t="s">
        <v>6</v>
      </c>
      <c r="E4" s="176" t="s">
        <v>8</v>
      </c>
      <c r="F4" s="177" t="s">
        <v>9</v>
      </c>
      <c r="G4" s="95" t="s">
        <v>144</v>
      </c>
      <c r="H4" s="69"/>
      <c r="I4" s="69"/>
      <c r="J4" s="69"/>
    </row>
    <row r="5" spans="1:10" x14ac:dyDescent="0.25">
      <c r="A5" s="10" t="s">
        <v>190</v>
      </c>
      <c r="B5" s="131">
        <v>1</v>
      </c>
      <c r="C5" s="10">
        <f>'SEPT 19'!G5:G17</f>
        <v>0</v>
      </c>
      <c r="D5" s="10">
        <v>2500</v>
      </c>
      <c r="E5" s="10">
        <f>C5+D5</f>
        <v>2500</v>
      </c>
      <c r="F5" s="10">
        <v>2500</v>
      </c>
      <c r="G5" s="10">
        <f>E5-F5</f>
        <v>0</v>
      </c>
      <c r="H5" s="69"/>
      <c r="I5" s="69"/>
      <c r="J5" s="69"/>
    </row>
    <row r="6" spans="1:10" x14ac:dyDescent="0.25">
      <c r="A6" s="10" t="s">
        <v>136</v>
      </c>
      <c r="B6" s="11">
        <v>2</v>
      </c>
      <c r="C6" s="10">
        <f>'SEPT 19'!G6:G18</f>
        <v>0</v>
      </c>
      <c r="D6" s="12"/>
      <c r="E6" s="10">
        <f t="shared" ref="E6:E17" si="0">C6+D6</f>
        <v>0</v>
      </c>
      <c r="F6" s="91"/>
      <c r="G6" s="10">
        <f t="shared" ref="G6:G17" si="1">E6-F6</f>
        <v>0</v>
      </c>
      <c r="H6" s="69"/>
      <c r="I6" s="69"/>
      <c r="J6" s="69"/>
    </row>
    <row r="7" spans="1:10" x14ac:dyDescent="0.25">
      <c r="A7" s="10" t="s">
        <v>31</v>
      </c>
      <c r="B7" s="11">
        <v>3</v>
      </c>
      <c r="C7" s="10">
        <f>'SEPT 19'!G7:G19</f>
        <v>0</v>
      </c>
      <c r="D7" s="12">
        <v>2500</v>
      </c>
      <c r="E7" s="10">
        <f>C7+D7</f>
        <v>2500</v>
      </c>
      <c r="F7" s="91">
        <v>2500</v>
      </c>
      <c r="G7" s="10">
        <f t="shared" si="1"/>
        <v>0</v>
      </c>
      <c r="H7" s="69" t="s">
        <v>31</v>
      </c>
      <c r="I7" s="69"/>
      <c r="J7" s="69"/>
    </row>
    <row r="8" spans="1:10" x14ac:dyDescent="0.25">
      <c r="A8" s="163" t="s">
        <v>136</v>
      </c>
      <c r="B8" s="11">
        <v>4</v>
      </c>
      <c r="C8" s="10">
        <f>'SEPT 19'!G8:G20</f>
        <v>0</v>
      </c>
      <c r="D8" s="12"/>
      <c r="E8" s="10">
        <f t="shared" si="0"/>
        <v>0</v>
      </c>
      <c r="F8" s="91"/>
      <c r="G8" s="10">
        <f t="shared" si="1"/>
        <v>0</v>
      </c>
      <c r="H8" s="69" t="s">
        <v>136</v>
      </c>
      <c r="I8" s="69"/>
      <c r="J8" s="69"/>
    </row>
    <row r="9" spans="1:10" x14ac:dyDescent="0.25">
      <c r="A9" s="10" t="s">
        <v>175</v>
      </c>
      <c r="B9" s="11">
        <v>5</v>
      </c>
      <c r="C9" s="10">
        <f>'SEPT 19'!G9:G21</f>
        <v>0</v>
      </c>
      <c r="D9" s="12">
        <v>2500</v>
      </c>
      <c r="E9" s="10">
        <f t="shared" si="0"/>
        <v>2500</v>
      </c>
      <c r="F9" s="91">
        <f>1000+1500</f>
        <v>2500</v>
      </c>
      <c r="G9" s="10">
        <f t="shared" si="1"/>
        <v>0</v>
      </c>
      <c r="H9" s="69"/>
      <c r="I9" s="69"/>
      <c r="J9" s="69"/>
    </row>
    <row r="10" spans="1:10" x14ac:dyDescent="0.25">
      <c r="A10" s="10" t="s">
        <v>132</v>
      </c>
      <c r="B10" s="11">
        <v>6</v>
      </c>
      <c r="C10" s="10">
        <f>'SEPT 19'!G10:G22</f>
        <v>0</v>
      </c>
      <c r="D10" s="12">
        <v>2500</v>
      </c>
      <c r="E10" s="10">
        <f t="shared" si="0"/>
        <v>2500</v>
      </c>
      <c r="F10" s="91">
        <v>2500</v>
      </c>
      <c r="G10" s="10">
        <f t="shared" si="1"/>
        <v>0</v>
      </c>
      <c r="H10" s="69"/>
      <c r="I10" s="69"/>
      <c r="J10" s="69"/>
    </row>
    <row r="11" spans="1:10" x14ac:dyDescent="0.25">
      <c r="A11" s="104" t="s">
        <v>190</v>
      </c>
      <c r="B11" s="11">
        <v>7</v>
      </c>
      <c r="C11" s="10">
        <f>'SEPT 19'!G11:G23</f>
        <v>0</v>
      </c>
      <c r="D11" s="12">
        <v>3000</v>
      </c>
      <c r="E11" s="10">
        <f t="shared" si="0"/>
        <v>3000</v>
      </c>
      <c r="F11" s="91">
        <v>3000</v>
      </c>
      <c r="G11" s="10">
        <f t="shared" si="1"/>
        <v>0</v>
      </c>
      <c r="H11" s="69"/>
      <c r="I11" s="69"/>
      <c r="J11" s="69"/>
    </row>
    <row r="12" spans="1:10" x14ac:dyDescent="0.25">
      <c r="A12" s="104" t="s">
        <v>120</v>
      </c>
      <c r="B12" s="105">
        <v>8</v>
      </c>
      <c r="C12" s="10">
        <f>'SEPT 19'!G12:G24</f>
        <v>0</v>
      </c>
      <c r="D12" s="13">
        <v>2500</v>
      </c>
      <c r="E12" s="10">
        <f t="shared" si="0"/>
        <v>2500</v>
      </c>
      <c r="F12" s="91">
        <v>2500</v>
      </c>
      <c r="G12" s="10">
        <f t="shared" si="1"/>
        <v>0</v>
      </c>
      <c r="H12" s="69"/>
      <c r="I12" s="69"/>
      <c r="J12" s="69"/>
    </row>
    <row r="13" spans="1:10" x14ac:dyDescent="0.25">
      <c r="A13" s="10" t="s">
        <v>119</v>
      </c>
      <c r="B13" s="105">
        <v>9</v>
      </c>
      <c r="C13" s="10">
        <f>'SEPT 19'!G13:G25</f>
        <v>0</v>
      </c>
      <c r="D13" s="13">
        <v>5500</v>
      </c>
      <c r="E13" s="10">
        <f t="shared" si="0"/>
        <v>5500</v>
      </c>
      <c r="F13" s="132">
        <v>5500</v>
      </c>
      <c r="G13" s="10">
        <f t="shared" si="1"/>
        <v>0</v>
      </c>
      <c r="H13" s="69"/>
      <c r="I13" s="69"/>
      <c r="J13" s="69"/>
    </row>
    <row r="14" spans="1:10" x14ac:dyDescent="0.25">
      <c r="A14" s="10" t="s">
        <v>31</v>
      </c>
      <c r="B14" s="11">
        <v>10</v>
      </c>
      <c r="C14" s="10">
        <f>'SEPT 19'!G14:G26</f>
        <v>0</v>
      </c>
      <c r="D14" s="12">
        <v>2500</v>
      </c>
      <c r="E14" s="10">
        <f t="shared" si="0"/>
        <v>2500</v>
      </c>
      <c r="F14" s="91">
        <v>2500</v>
      </c>
      <c r="G14" s="10">
        <f t="shared" si="1"/>
        <v>0</v>
      </c>
      <c r="H14" s="69" t="s">
        <v>31</v>
      </c>
      <c r="I14" s="69"/>
      <c r="J14" s="69"/>
    </row>
    <row r="15" spans="1:10" x14ac:dyDescent="0.25">
      <c r="A15" s="10" t="s">
        <v>200</v>
      </c>
      <c r="B15" s="11">
        <v>11</v>
      </c>
      <c r="C15" s="10"/>
      <c r="D15" s="12">
        <v>2500</v>
      </c>
      <c r="E15" s="10">
        <f t="shared" si="0"/>
        <v>2500</v>
      </c>
      <c r="F15" s="91">
        <v>2500</v>
      </c>
      <c r="G15" s="10">
        <f t="shared" si="1"/>
        <v>0</v>
      </c>
      <c r="H15" s="69" t="s">
        <v>31</v>
      </c>
      <c r="I15" s="69"/>
      <c r="J15" s="69"/>
    </row>
    <row r="16" spans="1:10" x14ac:dyDescent="0.25">
      <c r="A16" s="104" t="s">
        <v>29</v>
      </c>
      <c r="B16" s="11">
        <v>12</v>
      </c>
      <c r="C16" s="10">
        <f>'SEPT 19'!G16:G28</f>
        <v>4850</v>
      </c>
      <c r="D16" s="12">
        <v>4500</v>
      </c>
      <c r="E16" s="10">
        <f>C16+D16</f>
        <v>9350</v>
      </c>
      <c r="F16" s="91"/>
      <c r="G16" s="10">
        <f>E16-F16</f>
        <v>9350</v>
      </c>
      <c r="H16" s="69"/>
      <c r="I16" s="69"/>
      <c r="J16" s="69"/>
    </row>
    <row r="17" spans="1:10" x14ac:dyDescent="0.25">
      <c r="A17" s="104" t="s">
        <v>30</v>
      </c>
      <c r="B17" s="11">
        <v>13</v>
      </c>
      <c r="C17" s="10">
        <f>'SEPT 19'!G17:G29</f>
        <v>0</v>
      </c>
      <c r="D17" s="12">
        <v>2500</v>
      </c>
      <c r="E17" s="10">
        <f t="shared" si="0"/>
        <v>2500</v>
      </c>
      <c r="F17" s="91">
        <v>2500</v>
      </c>
      <c r="G17" s="10">
        <f t="shared" si="1"/>
        <v>0</v>
      </c>
      <c r="H17" s="69"/>
      <c r="I17" s="69"/>
      <c r="J17" s="69"/>
    </row>
    <row r="18" spans="1:10" x14ac:dyDescent="0.25">
      <c r="A18" s="10"/>
      <c r="B18" s="10"/>
      <c r="C18" s="10">
        <f>'SEPT 19'!G18:G30</f>
        <v>0</v>
      </c>
      <c r="D18" s="10"/>
      <c r="E18" s="10"/>
      <c r="F18" s="10"/>
      <c r="G18" s="10"/>
      <c r="H18" s="85"/>
      <c r="I18" s="69">
        <f>4850+4500</f>
        <v>9350</v>
      </c>
      <c r="J18" s="69"/>
    </row>
    <row r="19" spans="1:10" x14ac:dyDescent="0.25">
      <c r="A19" s="164" t="s">
        <v>39</v>
      </c>
      <c r="B19" s="164"/>
      <c r="C19" s="10">
        <f>'SEPT 19'!G19:G31</f>
        <v>4850</v>
      </c>
      <c r="D19" s="164">
        <f>SUM(D5:D18)</f>
        <v>33000</v>
      </c>
      <c r="E19" s="164">
        <f>SUM(E5:E18)</f>
        <v>37850</v>
      </c>
      <c r="F19" s="164">
        <f>SUM(F5:F18)</f>
        <v>28500</v>
      </c>
      <c r="G19" s="164">
        <f>SUM(G5:G18)</f>
        <v>9350</v>
      </c>
      <c r="H19" s="85"/>
      <c r="I19" s="69"/>
      <c r="J19" s="69"/>
    </row>
    <row r="20" spans="1:10" x14ac:dyDescent="0.25">
      <c r="A20" s="168"/>
      <c r="B20" s="168"/>
      <c r="C20" s="168"/>
      <c r="D20" s="168"/>
      <c r="E20" s="168"/>
      <c r="F20" s="168"/>
      <c r="G20" s="168"/>
      <c r="H20" s="85"/>
      <c r="I20" s="69"/>
      <c r="J20" s="69"/>
    </row>
    <row r="21" spans="1:10" x14ac:dyDescent="0.25">
      <c r="A21" s="167" t="s">
        <v>12</v>
      </c>
      <c r="B21" s="15"/>
      <c r="C21" s="15"/>
      <c r="D21" s="15"/>
      <c r="E21" s="15"/>
      <c r="F21" s="16"/>
      <c r="G21" s="85"/>
      <c r="H21" s="85"/>
      <c r="I21" s="69"/>
      <c r="J21" s="69"/>
    </row>
    <row r="22" spans="1:10" x14ac:dyDescent="0.25">
      <c r="A22" s="172" t="s">
        <v>180</v>
      </c>
      <c r="B22" s="85"/>
      <c r="C22" s="134"/>
      <c r="D22" s="162"/>
      <c r="E22" s="136" t="s">
        <v>9</v>
      </c>
      <c r="F22" s="85"/>
      <c r="G22" s="85"/>
      <c r="H22" s="85"/>
      <c r="I22" s="69"/>
      <c r="J22" s="69"/>
    </row>
    <row r="23" spans="1:10" x14ac:dyDescent="0.25">
      <c r="A23" s="95" t="s">
        <v>155</v>
      </c>
      <c r="B23" s="95" t="s">
        <v>156</v>
      </c>
      <c r="C23" s="95" t="s">
        <v>157</v>
      </c>
      <c r="D23" s="95" t="s">
        <v>98</v>
      </c>
      <c r="E23" s="95" t="s">
        <v>158</v>
      </c>
      <c r="F23" s="95" t="s">
        <v>156</v>
      </c>
      <c r="G23" s="95" t="s">
        <v>157</v>
      </c>
      <c r="H23" s="95" t="s">
        <v>98</v>
      </c>
      <c r="I23" s="69"/>
      <c r="J23" s="69"/>
    </row>
    <row r="24" spans="1:10" x14ac:dyDescent="0.25">
      <c r="A24" s="95" t="s">
        <v>214</v>
      </c>
      <c r="B24" s="137">
        <f>D19</f>
        <v>33000</v>
      </c>
      <c r="C24" s="85"/>
      <c r="D24" s="137"/>
      <c r="E24" s="138" t="s">
        <v>214</v>
      </c>
      <c r="F24" s="137">
        <f>F19</f>
        <v>28500</v>
      </c>
      <c r="G24" s="85"/>
      <c r="H24" s="10"/>
      <c r="I24" s="69"/>
      <c r="J24" s="69"/>
    </row>
    <row r="25" spans="1:10" x14ac:dyDescent="0.25">
      <c r="A25" s="10" t="s">
        <v>160</v>
      </c>
      <c r="B25" s="137">
        <f>'SEPT 19'!D34</f>
        <v>-9110</v>
      </c>
      <c r="C25" s="10"/>
      <c r="D25" s="10"/>
      <c r="E25" s="10" t="s">
        <v>160</v>
      </c>
      <c r="F25" s="137">
        <f>'SEPT 19'!H34</f>
        <v>-13960</v>
      </c>
      <c r="G25" s="10"/>
      <c r="H25" s="10"/>
      <c r="I25" s="69"/>
      <c r="J25" s="69"/>
    </row>
    <row r="26" spans="1:10" x14ac:dyDescent="0.25">
      <c r="A26" s="10" t="s">
        <v>161</v>
      </c>
      <c r="B26" s="139">
        <v>0.08</v>
      </c>
      <c r="C26" s="10">
        <f>B24*B26</f>
        <v>2640</v>
      </c>
      <c r="D26" s="10"/>
      <c r="E26" s="10"/>
      <c r="F26" s="139">
        <v>0.08</v>
      </c>
      <c r="G26" s="10">
        <f>C26</f>
        <v>2640</v>
      </c>
      <c r="H26" s="10"/>
      <c r="I26" s="69"/>
      <c r="J26" s="69"/>
    </row>
    <row r="27" spans="1:10" x14ac:dyDescent="0.25">
      <c r="A27" s="104"/>
      <c r="B27" s="137"/>
      <c r="C27" s="137"/>
      <c r="D27" s="137"/>
      <c r="E27" s="137"/>
      <c r="F27" s="137"/>
      <c r="G27" s="10"/>
      <c r="H27" s="10"/>
      <c r="I27" s="69"/>
      <c r="J27" s="69"/>
    </row>
    <row r="28" spans="1:10" x14ac:dyDescent="0.25">
      <c r="A28" s="140" t="s">
        <v>162</v>
      </c>
      <c r="B28" s="10"/>
      <c r="C28" s="10"/>
      <c r="D28" s="10"/>
      <c r="E28" s="140" t="s">
        <v>162</v>
      </c>
      <c r="F28" s="10"/>
      <c r="G28" s="10"/>
      <c r="H28" s="10"/>
      <c r="I28" s="69"/>
      <c r="J28" s="69"/>
    </row>
    <row r="29" spans="1:10" x14ac:dyDescent="0.25">
      <c r="A29" s="49"/>
      <c r="B29" s="142"/>
      <c r="C29" s="10"/>
      <c r="D29" s="10"/>
      <c r="E29" s="49"/>
      <c r="F29" s="142"/>
      <c r="G29" s="10"/>
      <c r="H29" s="10"/>
      <c r="I29" s="69"/>
      <c r="J29" s="69"/>
    </row>
    <row r="30" spans="1:10" x14ac:dyDescent="0.25">
      <c r="A30" s="161"/>
      <c r="B30" s="83"/>
      <c r="C30" s="83"/>
      <c r="D30" s="83"/>
      <c r="E30" s="161"/>
      <c r="F30" s="83"/>
      <c r="G30" s="83"/>
      <c r="H30" s="10"/>
      <c r="I30" s="65"/>
      <c r="J30" s="69"/>
    </row>
    <row r="31" spans="1:10" x14ac:dyDescent="0.25">
      <c r="A31" s="142" t="s">
        <v>87</v>
      </c>
      <c r="B31" s="10"/>
      <c r="C31" s="10">
        <f>D15+D7+D14</f>
        <v>7500</v>
      </c>
      <c r="D31" s="10"/>
      <c r="E31" s="142" t="s">
        <v>87</v>
      </c>
      <c r="F31" s="10"/>
      <c r="G31" s="10">
        <f>C31</f>
        <v>7500</v>
      </c>
      <c r="H31" s="10"/>
      <c r="I31" s="69"/>
      <c r="J31" s="65">
        <f>B24-C26</f>
        <v>30360</v>
      </c>
    </row>
    <row r="32" spans="1:10" x14ac:dyDescent="0.25">
      <c r="A32" s="142" t="s">
        <v>217</v>
      </c>
      <c r="B32" s="143"/>
      <c r="C32" s="144">
        <v>18480</v>
      </c>
      <c r="D32" s="143"/>
      <c r="E32" s="142" t="s">
        <v>217</v>
      </c>
      <c r="F32" s="143"/>
      <c r="G32" s="144">
        <v>18480</v>
      </c>
      <c r="H32" s="10"/>
      <c r="I32" s="69"/>
      <c r="J32" s="65">
        <f>J31-C31</f>
        <v>22860</v>
      </c>
    </row>
    <row r="33" spans="1:10" x14ac:dyDescent="0.25">
      <c r="A33" s="142"/>
      <c r="B33" s="143"/>
      <c r="C33" s="144"/>
      <c r="D33" s="143"/>
      <c r="E33" s="142"/>
      <c r="F33" s="143"/>
      <c r="G33" s="144"/>
      <c r="H33" s="10"/>
      <c r="I33" s="69"/>
      <c r="J33" s="65">
        <f>J32-C32</f>
        <v>4380</v>
      </c>
    </row>
    <row r="34" spans="1:10" x14ac:dyDescent="0.25">
      <c r="A34" s="164" t="s">
        <v>39</v>
      </c>
      <c r="B34" s="165">
        <f>B24+B25-C26</f>
        <v>21250</v>
      </c>
      <c r="C34" s="164">
        <f>SUM(C29:C33)</f>
        <v>25980</v>
      </c>
      <c r="D34" s="165">
        <f>B34-C34</f>
        <v>-4730</v>
      </c>
      <c r="E34" s="166"/>
      <c r="F34" s="165">
        <f>F24+F25-G26</f>
        <v>11900</v>
      </c>
      <c r="G34" s="165">
        <f>SUM(G29:G32)</f>
        <v>25980</v>
      </c>
      <c r="H34" s="165">
        <f>F34-G34</f>
        <v>-14080</v>
      </c>
      <c r="I34" s="69"/>
      <c r="J34" s="69"/>
    </row>
    <row r="35" spans="1:10" x14ac:dyDescent="0.25">
      <c r="A35" s="69"/>
      <c r="B35" s="69"/>
      <c r="C35" s="69"/>
      <c r="D35" s="69"/>
      <c r="E35" s="69"/>
      <c r="F35" s="69"/>
      <c r="G35" s="69"/>
      <c r="H35" s="69"/>
      <c r="I35" s="69"/>
      <c r="J35" s="69"/>
    </row>
    <row r="36" spans="1:10" x14ac:dyDescent="0.25">
      <c r="A36" s="69" t="s">
        <v>168</v>
      </c>
      <c r="B36" s="69"/>
      <c r="C36" s="69" t="s">
        <v>170</v>
      </c>
      <c r="D36" s="69"/>
      <c r="E36" s="69"/>
      <c r="F36" s="69" t="s">
        <v>171</v>
      </c>
      <c r="G36" s="69"/>
      <c r="H36" s="69"/>
      <c r="I36" s="69"/>
      <c r="J36" s="69"/>
    </row>
    <row r="37" spans="1:10" x14ac:dyDescent="0.25">
      <c r="A37" s="69"/>
      <c r="B37" s="69"/>
      <c r="C37" s="69"/>
      <c r="D37" s="69"/>
      <c r="E37" s="69"/>
      <c r="F37" s="69"/>
      <c r="G37" s="69"/>
      <c r="H37" s="69"/>
      <c r="I37" s="69"/>
      <c r="J37" s="69"/>
    </row>
    <row r="38" spans="1:10" x14ac:dyDescent="0.25">
      <c r="A38" s="20" t="s">
        <v>211</v>
      </c>
      <c r="B38" s="20"/>
      <c r="C38" s="20" t="s">
        <v>51</v>
      </c>
      <c r="D38" s="20"/>
      <c r="E38" s="20"/>
      <c r="F38" s="20" t="s">
        <v>172</v>
      </c>
      <c r="G38" s="20"/>
      <c r="H38" s="69"/>
      <c r="I38" s="69"/>
      <c r="J38" s="69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workbookViewId="0">
      <selection activeCell="J33" sqref="J33"/>
    </sheetView>
  </sheetViews>
  <sheetFormatPr defaultRowHeight="15" x14ac:dyDescent="0.25"/>
  <cols>
    <col min="1" max="1" width="16.7109375" bestFit="1" customWidth="1"/>
  </cols>
  <sheetData>
    <row r="1" spans="1:13" ht="15.75" x14ac:dyDescent="0.25">
      <c r="A1" s="69"/>
      <c r="B1" s="125" t="s">
        <v>176</v>
      </c>
      <c r="C1" s="125"/>
      <c r="D1" s="125"/>
      <c r="E1" s="125"/>
      <c r="F1" s="69"/>
      <c r="G1" s="69"/>
      <c r="H1" s="69"/>
      <c r="I1" s="69"/>
      <c r="J1" s="69"/>
      <c r="K1" s="69"/>
      <c r="L1" s="69"/>
      <c r="M1" s="69"/>
    </row>
    <row r="2" spans="1:13" ht="15.75" x14ac:dyDescent="0.25">
      <c r="A2" s="69"/>
      <c r="B2" s="125" t="s">
        <v>177</v>
      </c>
      <c r="C2" s="125"/>
      <c r="D2" s="125"/>
      <c r="E2" s="125"/>
      <c r="F2" s="69"/>
      <c r="G2" s="69"/>
      <c r="H2" s="69"/>
      <c r="I2" s="69"/>
      <c r="J2" s="69"/>
      <c r="K2" s="69"/>
      <c r="L2" s="69"/>
      <c r="M2" s="69"/>
    </row>
    <row r="3" spans="1:13" ht="15.75" x14ac:dyDescent="0.25">
      <c r="A3" s="69"/>
      <c r="B3" s="125" t="s">
        <v>220</v>
      </c>
      <c r="C3" s="125"/>
      <c r="D3" s="125"/>
      <c r="E3" s="125"/>
      <c r="F3" s="69"/>
      <c r="G3" s="69"/>
      <c r="H3" s="69"/>
      <c r="I3" s="69"/>
      <c r="J3" s="69"/>
      <c r="K3" s="69"/>
      <c r="L3" s="69"/>
      <c r="M3" s="69"/>
    </row>
    <row r="4" spans="1:13" x14ac:dyDescent="0.25">
      <c r="A4" s="175" t="s">
        <v>3</v>
      </c>
      <c r="B4" s="175" t="s">
        <v>4</v>
      </c>
      <c r="C4" s="175" t="s">
        <v>5</v>
      </c>
      <c r="D4" s="175" t="s">
        <v>6</v>
      </c>
      <c r="E4" s="176" t="s">
        <v>8</v>
      </c>
      <c r="F4" s="177" t="s">
        <v>9</v>
      </c>
      <c r="G4" s="95" t="s">
        <v>144</v>
      </c>
      <c r="H4" s="69"/>
      <c r="I4" s="69"/>
      <c r="J4" s="69"/>
      <c r="K4" s="69"/>
      <c r="L4" s="69"/>
      <c r="M4" s="69"/>
    </row>
    <row r="5" spans="1:13" x14ac:dyDescent="0.25">
      <c r="A5" s="10" t="s">
        <v>190</v>
      </c>
      <c r="B5" s="131">
        <v>1</v>
      </c>
      <c r="C5" s="10">
        <f>'OCTOBER 19'!G5:G17</f>
        <v>0</v>
      </c>
      <c r="D5" s="10">
        <v>2500</v>
      </c>
      <c r="E5" s="10">
        <f>C5+D5</f>
        <v>2500</v>
      </c>
      <c r="F5" s="10">
        <v>2500</v>
      </c>
      <c r="G5" s="10">
        <f>E5-F5</f>
        <v>0</v>
      </c>
      <c r="H5" s="69"/>
      <c r="I5" s="69"/>
      <c r="J5" s="69"/>
      <c r="K5" s="69"/>
      <c r="L5" s="69"/>
      <c r="M5" s="69"/>
    </row>
    <row r="6" spans="1:13" x14ac:dyDescent="0.25">
      <c r="A6" s="10" t="s">
        <v>136</v>
      </c>
      <c r="B6" s="11">
        <v>2</v>
      </c>
      <c r="C6" s="10">
        <f>'OCTOBER 19'!G6:G18</f>
        <v>0</v>
      </c>
      <c r="D6" s="12"/>
      <c r="E6" s="10">
        <f t="shared" ref="E6:E17" si="0">C6+D6</f>
        <v>0</v>
      </c>
      <c r="F6" s="91"/>
      <c r="G6" s="10">
        <f t="shared" ref="G6:G17" si="1">E6-F6</f>
        <v>0</v>
      </c>
      <c r="H6" s="69"/>
      <c r="I6" s="69"/>
      <c r="J6" s="69"/>
      <c r="K6" s="69"/>
      <c r="L6" s="69"/>
      <c r="M6" s="69"/>
    </row>
    <row r="7" spans="1:13" x14ac:dyDescent="0.25">
      <c r="A7" s="10" t="s">
        <v>31</v>
      </c>
      <c r="B7" s="11">
        <v>3</v>
      </c>
      <c r="C7" s="10">
        <f>'OCTOBER 19'!G7:G19</f>
        <v>0</v>
      </c>
      <c r="D7" s="12">
        <v>2500</v>
      </c>
      <c r="E7" s="10">
        <f>C7+D7</f>
        <v>2500</v>
      </c>
      <c r="F7" s="91">
        <v>2500</v>
      </c>
      <c r="G7" s="10">
        <f t="shared" si="1"/>
        <v>0</v>
      </c>
      <c r="H7" s="69" t="s">
        <v>31</v>
      </c>
      <c r="I7" s="69"/>
      <c r="J7" s="69"/>
      <c r="K7" s="69"/>
      <c r="L7" s="69"/>
      <c r="M7" s="69"/>
    </row>
    <row r="8" spans="1:13" x14ac:dyDescent="0.25">
      <c r="A8" s="163" t="s">
        <v>136</v>
      </c>
      <c r="B8" s="11">
        <v>4</v>
      </c>
      <c r="C8" s="10">
        <f>'OCTOBER 19'!G8:G20</f>
        <v>0</v>
      </c>
      <c r="D8" s="12"/>
      <c r="E8" s="10">
        <f t="shared" si="0"/>
        <v>0</v>
      </c>
      <c r="F8" s="91"/>
      <c r="G8" s="10">
        <f t="shared" si="1"/>
        <v>0</v>
      </c>
      <c r="H8" s="69" t="s">
        <v>136</v>
      </c>
      <c r="I8" s="69"/>
      <c r="J8" s="69"/>
      <c r="K8" s="69"/>
      <c r="L8" s="69"/>
      <c r="M8" s="69"/>
    </row>
    <row r="9" spans="1:13" x14ac:dyDescent="0.25">
      <c r="A9" s="10" t="s">
        <v>175</v>
      </c>
      <c r="B9" s="11">
        <v>5</v>
      </c>
      <c r="C9" s="10">
        <f>'OCTOBER 19'!G9:G21</f>
        <v>0</v>
      </c>
      <c r="D9" s="12">
        <v>2500</v>
      </c>
      <c r="E9" s="10">
        <f t="shared" si="0"/>
        <v>2500</v>
      </c>
      <c r="F9" s="91">
        <v>2500</v>
      </c>
      <c r="G9" s="10">
        <f t="shared" si="1"/>
        <v>0</v>
      </c>
      <c r="H9" s="69"/>
      <c r="I9" s="69"/>
      <c r="J9" s="69"/>
      <c r="K9" s="69"/>
      <c r="L9" s="69"/>
      <c r="M9" s="69"/>
    </row>
    <row r="10" spans="1:13" x14ac:dyDescent="0.25">
      <c r="A10" s="10" t="s">
        <v>132</v>
      </c>
      <c r="B10" s="11">
        <v>6</v>
      </c>
      <c r="C10" s="10">
        <f>'OCTOBER 19'!G10:G22</f>
        <v>0</v>
      </c>
      <c r="D10" s="12">
        <v>2500</v>
      </c>
      <c r="E10" s="10">
        <f t="shared" si="0"/>
        <v>2500</v>
      </c>
      <c r="F10" s="91">
        <v>2500</v>
      </c>
      <c r="G10" s="10">
        <f t="shared" si="1"/>
        <v>0</v>
      </c>
      <c r="H10" s="69"/>
      <c r="I10" s="69"/>
      <c r="J10" s="69"/>
      <c r="K10" s="69"/>
      <c r="L10" s="69"/>
      <c r="M10" s="69"/>
    </row>
    <row r="11" spans="1:13" x14ac:dyDescent="0.25">
      <c r="A11" s="104" t="s">
        <v>190</v>
      </c>
      <c r="B11" s="11">
        <v>7</v>
      </c>
      <c r="C11" s="10">
        <f>'OCTOBER 19'!G11:G23</f>
        <v>0</v>
      </c>
      <c r="D11" s="12">
        <v>3000</v>
      </c>
      <c r="E11" s="10">
        <f t="shared" si="0"/>
        <v>3000</v>
      </c>
      <c r="F11" s="91">
        <v>3000</v>
      </c>
      <c r="G11" s="10">
        <f t="shared" si="1"/>
        <v>0</v>
      </c>
      <c r="H11" s="69"/>
      <c r="I11" s="69"/>
      <c r="J11" s="69"/>
      <c r="K11" s="69"/>
      <c r="L11" s="69"/>
      <c r="M11" s="69"/>
    </row>
    <row r="12" spans="1:13" x14ac:dyDescent="0.25">
      <c r="A12" s="104" t="s">
        <v>120</v>
      </c>
      <c r="B12" s="105">
        <v>8</v>
      </c>
      <c r="C12" s="10">
        <f>'OCTOBER 19'!G12:G24</f>
        <v>0</v>
      </c>
      <c r="D12" s="13">
        <v>2500</v>
      </c>
      <c r="E12" s="10">
        <f t="shared" si="0"/>
        <v>2500</v>
      </c>
      <c r="F12" s="91">
        <v>2500</v>
      </c>
      <c r="G12" s="10">
        <f t="shared" si="1"/>
        <v>0</v>
      </c>
      <c r="H12" s="69"/>
      <c r="I12" s="69"/>
      <c r="J12" s="69"/>
      <c r="K12" s="69"/>
      <c r="L12" s="69"/>
      <c r="M12" s="69"/>
    </row>
    <row r="13" spans="1:13" x14ac:dyDescent="0.25">
      <c r="A13" s="10" t="s">
        <v>119</v>
      </c>
      <c r="B13" s="105">
        <v>9</v>
      </c>
      <c r="C13" s="10">
        <f>'OCTOBER 19'!G13:G25</f>
        <v>0</v>
      </c>
      <c r="D13" s="13">
        <v>5500</v>
      </c>
      <c r="E13" s="10">
        <f t="shared" si="0"/>
        <v>5500</v>
      </c>
      <c r="F13" s="132">
        <v>5500</v>
      </c>
      <c r="G13" s="10">
        <f t="shared" si="1"/>
        <v>0</v>
      </c>
      <c r="H13" s="69"/>
      <c r="I13" s="69"/>
      <c r="J13" s="69"/>
      <c r="K13" s="69"/>
      <c r="L13" s="69"/>
      <c r="M13" s="69"/>
    </row>
    <row r="14" spans="1:13" x14ac:dyDescent="0.25">
      <c r="A14" s="10" t="s">
        <v>31</v>
      </c>
      <c r="B14" s="11">
        <v>10</v>
      </c>
      <c r="C14" s="10">
        <f>'OCTOBER 19'!G14:G26</f>
        <v>0</v>
      </c>
      <c r="D14" s="12">
        <v>2500</v>
      </c>
      <c r="E14" s="10">
        <f t="shared" si="0"/>
        <v>2500</v>
      </c>
      <c r="F14" s="91">
        <v>2500</v>
      </c>
      <c r="G14" s="10">
        <f t="shared" si="1"/>
        <v>0</v>
      </c>
      <c r="H14" s="69" t="s">
        <v>31</v>
      </c>
      <c r="I14" s="69"/>
      <c r="J14" s="69"/>
      <c r="K14" s="69"/>
      <c r="L14" s="69"/>
      <c r="M14" s="69"/>
    </row>
    <row r="15" spans="1:13" x14ac:dyDescent="0.25">
      <c r="A15" s="10" t="s">
        <v>200</v>
      </c>
      <c r="B15" s="11">
        <v>11</v>
      </c>
      <c r="C15" s="10">
        <f>'OCTOBER 19'!G15:G27</f>
        <v>0</v>
      </c>
      <c r="D15" s="12">
        <v>2500</v>
      </c>
      <c r="E15" s="10">
        <f t="shared" si="0"/>
        <v>2500</v>
      </c>
      <c r="F15" s="91">
        <v>2500</v>
      </c>
      <c r="G15" s="10">
        <f t="shared" si="1"/>
        <v>0</v>
      </c>
      <c r="H15" s="69" t="s">
        <v>31</v>
      </c>
      <c r="I15" s="69"/>
      <c r="J15" s="69"/>
      <c r="K15" s="69"/>
      <c r="L15" s="69"/>
      <c r="M15" s="69"/>
    </row>
    <row r="16" spans="1:13" x14ac:dyDescent="0.25">
      <c r="A16" s="104" t="s">
        <v>29</v>
      </c>
      <c r="B16" s="11">
        <v>12</v>
      </c>
      <c r="C16" s="10">
        <f>'OCTOBER 19'!G16:G28</f>
        <v>9350</v>
      </c>
      <c r="D16" s="12">
        <v>4500</v>
      </c>
      <c r="E16" s="10">
        <f t="shared" si="0"/>
        <v>13850</v>
      </c>
      <c r="F16" s="91">
        <v>4500</v>
      </c>
      <c r="G16" s="10">
        <f t="shared" si="1"/>
        <v>9350</v>
      </c>
      <c r="H16" s="69"/>
      <c r="I16" s="69"/>
      <c r="J16" s="69"/>
      <c r="K16" s="69"/>
      <c r="L16" s="69"/>
      <c r="M16" s="69"/>
    </row>
    <row r="17" spans="1:13" x14ac:dyDescent="0.25">
      <c r="A17" s="104" t="s">
        <v>30</v>
      </c>
      <c r="B17" s="11">
        <v>13</v>
      </c>
      <c r="C17" s="10">
        <f>'OCTOBER 19'!G17:G29</f>
        <v>0</v>
      </c>
      <c r="D17" s="12">
        <v>2500</v>
      </c>
      <c r="E17" s="10">
        <f t="shared" si="0"/>
        <v>2500</v>
      </c>
      <c r="F17" s="91">
        <v>2500</v>
      </c>
      <c r="G17" s="10">
        <f t="shared" si="1"/>
        <v>0</v>
      </c>
      <c r="H17" s="69"/>
      <c r="I17" s="69"/>
      <c r="J17" s="69"/>
      <c r="K17" s="69"/>
      <c r="L17" s="69"/>
      <c r="M17" s="69"/>
    </row>
    <row r="18" spans="1:13" x14ac:dyDescent="0.25">
      <c r="A18" s="10"/>
      <c r="B18" s="10"/>
      <c r="C18" s="10">
        <f>'SEPT 19'!G18:G30</f>
        <v>0</v>
      </c>
      <c r="D18" s="10"/>
      <c r="E18" s="10"/>
      <c r="F18" s="10"/>
      <c r="G18" s="10"/>
      <c r="H18" s="85"/>
      <c r="I18" s="69"/>
      <c r="J18" s="69"/>
      <c r="K18" s="69"/>
      <c r="L18" s="69"/>
      <c r="M18" s="69"/>
    </row>
    <row r="19" spans="1:13" x14ac:dyDescent="0.25">
      <c r="A19" s="164" t="s">
        <v>39</v>
      </c>
      <c r="B19" s="164"/>
      <c r="C19" s="10">
        <f>SUM(C5:C18)</f>
        <v>9350</v>
      </c>
      <c r="D19" s="164">
        <f>SUM(D5:D18)</f>
        <v>33000</v>
      </c>
      <c r="E19" s="164">
        <f>SUM(E5:E18)</f>
        <v>42350</v>
      </c>
      <c r="F19" s="164">
        <f>SUM(F5:F18)</f>
        <v>33000</v>
      </c>
      <c r="G19" s="164">
        <f>SUM(G5:G18)</f>
        <v>9350</v>
      </c>
      <c r="H19" s="85"/>
      <c r="I19" s="69"/>
      <c r="J19" s="69"/>
      <c r="K19" s="69"/>
      <c r="L19" s="69"/>
      <c r="M19" s="69"/>
    </row>
    <row r="20" spans="1:13" x14ac:dyDescent="0.25">
      <c r="A20" s="168"/>
      <c r="B20" s="168"/>
      <c r="C20" s="168"/>
      <c r="D20" s="168"/>
      <c r="E20" s="168"/>
      <c r="F20" s="168"/>
      <c r="G20" s="168"/>
      <c r="H20" s="85"/>
      <c r="I20" s="69"/>
      <c r="J20" s="69"/>
      <c r="K20" s="69"/>
      <c r="L20" s="69"/>
      <c r="M20" s="69"/>
    </row>
    <row r="21" spans="1:13" x14ac:dyDescent="0.25">
      <c r="A21" s="167" t="s">
        <v>12</v>
      </c>
      <c r="B21" s="15"/>
      <c r="C21" s="15"/>
      <c r="D21" s="15"/>
      <c r="E21" s="15"/>
      <c r="F21" s="16"/>
      <c r="G21" s="85"/>
      <c r="H21" s="85"/>
      <c r="I21" s="69"/>
      <c r="J21" s="69">
        <v>33333</v>
      </c>
      <c r="K21" s="69"/>
      <c r="L21" s="69"/>
      <c r="M21" s="69"/>
    </row>
    <row r="22" spans="1:13" x14ac:dyDescent="0.25">
      <c r="A22" s="172" t="s">
        <v>180</v>
      </c>
      <c r="B22" s="85"/>
      <c r="C22" s="134"/>
      <c r="D22" s="162"/>
      <c r="E22" s="136" t="s">
        <v>9</v>
      </c>
      <c r="F22" s="85"/>
      <c r="G22" s="85"/>
      <c r="H22" s="85"/>
      <c r="I22" s="69"/>
      <c r="J22" s="69">
        <v>7500</v>
      </c>
      <c r="K22" s="69"/>
      <c r="L22" s="69"/>
      <c r="M22" s="69"/>
    </row>
    <row r="23" spans="1:13" x14ac:dyDescent="0.25">
      <c r="A23" s="95" t="s">
        <v>155</v>
      </c>
      <c r="B23" s="95" t="s">
        <v>156</v>
      </c>
      <c r="C23" s="95" t="s">
        <v>157</v>
      </c>
      <c r="D23" s="95" t="s">
        <v>98</v>
      </c>
      <c r="E23" s="95" t="s">
        <v>158</v>
      </c>
      <c r="F23" s="95" t="s">
        <v>156</v>
      </c>
      <c r="G23" s="95" t="s">
        <v>157</v>
      </c>
      <c r="H23" s="95" t="s">
        <v>98</v>
      </c>
      <c r="I23" s="69"/>
      <c r="J23" s="69">
        <v>2640</v>
      </c>
      <c r="K23" s="69"/>
      <c r="L23" s="69"/>
      <c r="M23" s="69"/>
    </row>
    <row r="24" spans="1:13" x14ac:dyDescent="0.25">
      <c r="A24" s="95" t="s">
        <v>219</v>
      </c>
      <c r="B24" s="137">
        <f>D19</f>
        <v>33000</v>
      </c>
      <c r="C24" s="85"/>
      <c r="D24" s="137"/>
      <c r="E24" s="138" t="s">
        <v>219</v>
      </c>
      <c r="F24" s="137">
        <f>F19</f>
        <v>33000</v>
      </c>
      <c r="G24" s="85"/>
      <c r="H24" s="10"/>
      <c r="I24" s="69"/>
      <c r="J24" s="69">
        <f>J21-J22-J23</f>
        <v>23193</v>
      </c>
      <c r="K24" s="69"/>
      <c r="L24" s="69"/>
      <c r="M24" s="69"/>
    </row>
    <row r="25" spans="1:13" x14ac:dyDescent="0.25">
      <c r="A25" s="10" t="s">
        <v>160</v>
      </c>
      <c r="B25" s="137">
        <f>'OCTOBER 19'!D34</f>
        <v>-4730</v>
      </c>
      <c r="C25" s="10"/>
      <c r="D25" s="10"/>
      <c r="E25" s="10" t="s">
        <v>160</v>
      </c>
      <c r="F25" s="137">
        <f>'OCTOBER 19'!H34</f>
        <v>-14080</v>
      </c>
      <c r="G25" s="10"/>
      <c r="H25" s="10"/>
      <c r="I25" s="69"/>
      <c r="J25" s="69"/>
      <c r="K25" s="69"/>
      <c r="L25" s="69"/>
      <c r="M25" s="69"/>
    </row>
    <row r="26" spans="1:13" x14ac:dyDescent="0.25">
      <c r="A26" s="10" t="s">
        <v>161</v>
      </c>
      <c r="B26" s="139">
        <v>0.08</v>
      </c>
      <c r="C26" s="10">
        <f>B24*B26</f>
        <v>2640</v>
      </c>
      <c r="D26" s="10"/>
      <c r="E26" s="10"/>
      <c r="F26" s="139">
        <v>0.08</v>
      </c>
      <c r="G26" s="10">
        <f>C26</f>
        <v>2640</v>
      </c>
      <c r="H26" s="10"/>
      <c r="I26" s="69"/>
      <c r="J26" s="69"/>
      <c r="K26" s="69"/>
      <c r="L26" s="69"/>
      <c r="M26" s="69"/>
    </row>
    <row r="27" spans="1:13" x14ac:dyDescent="0.25">
      <c r="A27" s="104"/>
      <c r="B27" s="137"/>
      <c r="C27" s="137"/>
      <c r="D27" s="137"/>
      <c r="E27" s="137"/>
      <c r="F27" s="137"/>
      <c r="G27" s="10"/>
      <c r="H27" s="10"/>
      <c r="I27" s="69"/>
      <c r="J27" s="69"/>
      <c r="K27" s="65"/>
      <c r="L27" s="69"/>
      <c r="M27" s="69"/>
    </row>
    <row r="28" spans="1:13" x14ac:dyDescent="0.25">
      <c r="A28" s="140" t="s">
        <v>162</v>
      </c>
      <c r="B28" s="10"/>
      <c r="C28" s="10"/>
      <c r="D28" s="10"/>
      <c r="E28" s="140" t="s">
        <v>162</v>
      </c>
      <c r="F28" s="10"/>
      <c r="G28" s="10"/>
      <c r="H28" s="10"/>
      <c r="I28" s="69"/>
      <c r="J28" s="69"/>
      <c r="K28" s="65"/>
      <c r="L28" s="69"/>
      <c r="M28" s="69"/>
    </row>
    <row r="29" spans="1:13" x14ac:dyDescent="0.25">
      <c r="A29" s="49" t="s">
        <v>29</v>
      </c>
      <c r="B29" s="142"/>
      <c r="C29" s="10">
        <v>4500</v>
      </c>
      <c r="D29" s="10"/>
      <c r="E29" s="49" t="s">
        <v>29</v>
      </c>
      <c r="F29" s="142"/>
      <c r="G29" s="10">
        <v>4500</v>
      </c>
      <c r="H29" s="10"/>
      <c r="I29" s="69"/>
      <c r="J29" s="69"/>
      <c r="K29" s="69"/>
      <c r="L29" s="69"/>
      <c r="M29" s="69"/>
    </row>
    <row r="30" spans="1:13" x14ac:dyDescent="0.25">
      <c r="A30" s="161"/>
      <c r="B30" s="83"/>
      <c r="C30" s="83"/>
      <c r="D30" s="83"/>
      <c r="E30" s="161"/>
      <c r="F30" s="83"/>
      <c r="G30" s="83"/>
      <c r="H30" s="10"/>
      <c r="I30" s="69"/>
      <c r="J30" s="69"/>
      <c r="K30" s="69"/>
      <c r="L30" s="69"/>
      <c r="M30" s="69">
        <f>3000+1000+2000+3000+2000+2000+2000+2000</f>
        <v>17000</v>
      </c>
    </row>
    <row r="31" spans="1:13" x14ac:dyDescent="0.25">
      <c r="A31" s="142" t="s">
        <v>87</v>
      </c>
      <c r="B31" s="10"/>
      <c r="C31" s="10">
        <f>D15+D7+D14</f>
        <v>7500</v>
      </c>
      <c r="D31" s="10"/>
      <c r="E31" s="142" t="s">
        <v>87</v>
      </c>
      <c r="F31" s="10"/>
      <c r="G31" s="10">
        <f>C31</f>
        <v>7500</v>
      </c>
      <c r="H31" s="10"/>
      <c r="I31" s="69"/>
      <c r="J31" s="69"/>
      <c r="K31" s="69"/>
      <c r="L31" s="69"/>
      <c r="M31" s="69"/>
    </row>
    <row r="32" spans="1:13" x14ac:dyDescent="0.25">
      <c r="A32" s="142" t="s">
        <v>221</v>
      </c>
      <c r="B32" s="143"/>
      <c r="C32" s="144">
        <v>21191</v>
      </c>
      <c r="D32" s="143"/>
      <c r="E32" s="142" t="s">
        <v>221</v>
      </c>
      <c r="F32" s="143"/>
      <c r="G32" s="144">
        <v>21191</v>
      </c>
      <c r="H32" s="10"/>
      <c r="I32" s="69"/>
      <c r="J32" s="69"/>
      <c r="K32" s="69"/>
      <c r="L32" s="69"/>
      <c r="M32" s="69"/>
    </row>
    <row r="33" spans="1:13" x14ac:dyDescent="0.25">
      <c r="A33" s="142"/>
      <c r="B33" s="143"/>
      <c r="C33" s="144"/>
      <c r="D33" s="143"/>
      <c r="E33" s="142"/>
      <c r="F33" s="143"/>
      <c r="G33" s="144"/>
      <c r="H33" s="10"/>
      <c r="I33" s="69"/>
      <c r="J33" s="65"/>
      <c r="K33" s="69"/>
      <c r="L33" s="69"/>
      <c r="M33" s="69"/>
    </row>
    <row r="34" spans="1:13" x14ac:dyDescent="0.25">
      <c r="A34" s="164" t="s">
        <v>39</v>
      </c>
      <c r="B34" s="165">
        <f>B24+B25-C26</f>
        <v>25630</v>
      </c>
      <c r="C34" s="164">
        <f>SUM(C29:C33)</f>
        <v>33191</v>
      </c>
      <c r="D34" s="165">
        <f>B34-C34</f>
        <v>-7561</v>
      </c>
      <c r="E34" s="166"/>
      <c r="F34" s="165">
        <f>F24+F25-G26</f>
        <v>16280</v>
      </c>
      <c r="G34" s="165">
        <f>SUM(G29:G32)</f>
        <v>33191</v>
      </c>
      <c r="H34" s="165">
        <f>F34-G34</f>
        <v>-16911</v>
      </c>
      <c r="I34" s="69"/>
      <c r="J34" s="69"/>
      <c r="K34" s="69"/>
      <c r="L34" s="69"/>
      <c r="M34" s="69"/>
    </row>
    <row r="35" spans="1:13" x14ac:dyDescent="0.25">
      <c r="A35" s="69"/>
      <c r="B35" s="69"/>
      <c r="C35" s="69"/>
      <c r="D35" s="69"/>
      <c r="E35" s="69"/>
      <c r="F35" s="69"/>
      <c r="G35" s="69"/>
      <c r="H35" s="69"/>
      <c r="I35" s="69"/>
      <c r="J35" s="69"/>
      <c r="K35" s="69"/>
      <c r="L35" s="69"/>
      <c r="M35" s="69"/>
    </row>
    <row r="36" spans="1:13" x14ac:dyDescent="0.25">
      <c r="A36" s="69" t="s">
        <v>168</v>
      </c>
      <c r="B36" s="69"/>
      <c r="C36" s="69" t="s">
        <v>170</v>
      </c>
      <c r="D36" s="69"/>
      <c r="E36" s="69"/>
      <c r="F36" s="69" t="s">
        <v>171</v>
      </c>
      <c r="G36" s="69"/>
      <c r="H36" s="69"/>
      <c r="I36" s="69"/>
      <c r="J36" s="69"/>
      <c r="K36" s="69"/>
      <c r="L36" s="69"/>
      <c r="M36" s="69"/>
    </row>
    <row r="37" spans="1:13" x14ac:dyDescent="0.25">
      <c r="A37" s="69"/>
      <c r="B37" s="69"/>
      <c r="C37" s="69"/>
      <c r="D37" s="69"/>
      <c r="E37" s="69"/>
      <c r="F37" s="69"/>
      <c r="G37" s="69"/>
      <c r="H37" s="69"/>
      <c r="I37" s="69"/>
      <c r="J37" s="69"/>
      <c r="K37" s="69"/>
      <c r="L37" s="69"/>
      <c r="M37" s="69"/>
    </row>
    <row r="38" spans="1:13" x14ac:dyDescent="0.25">
      <c r="A38" s="20" t="s">
        <v>211</v>
      </c>
      <c r="B38" s="20"/>
      <c r="C38" s="20" t="s">
        <v>51</v>
      </c>
      <c r="D38" s="20"/>
      <c r="E38" s="20"/>
      <c r="F38" s="20" t="s">
        <v>172</v>
      </c>
      <c r="G38" s="20"/>
      <c r="H38" s="69"/>
      <c r="I38" s="69"/>
      <c r="J38" s="69"/>
      <c r="K38" s="69"/>
      <c r="L38" s="69"/>
      <c r="M38" s="69"/>
    </row>
    <row r="39" spans="1:13" x14ac:dyDescent="0.25">
      <c r="A39" s="69"/>
      <c r="B39" s="69"/>
      <c r="C39" s="69"/>
      <c r="D39" s="69"/>
      <c r="E39" s="69"/>
      <c r="F39" s="69"/>
      <c r="G39" s="69"/>
      <c r="H39" s="69"/>
      <c r="I39" s="69"/>
      <c r="J39" s="69"/>
      <c r="K39" s="69"/>
      <c r="L39" s="69"/>
      <c r="M39" s="69"/>
    </row>
    <row r="40" spans="1:13" x14ac:dyDescent="0.25">
      <c r="A40" s="69"/>
      <c r="B40" s="69"/>
      <c r="C40" s="69"/>
      <c r="D40" s="69"/>
      <c r="E40" s="69"/>
      <c r="F40" s="69"/>
      <c r="G40" s="69"/>
      <c r="H40" s="69"/>
      <c r="I40" s="69"/>
      <c r="J40" s="69"/>
      <c r="K40" s="69"/>
      <c r="L40" s="69"/>
      <c r="M40" s="69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workbookViewId="0">
      <selection activeCell="I33" sqref="I33"/>
    </sheetView>
  </sheetViews>
  <sheetFormatPr defaultRowHeight="15" x14ac:dyDescent="0.25"/>
  <cols>
    <col min="1" max="1" width="16.7109375" bestFit="1" customWidth="1"/>
  </cols>
  <sheetData>
    <row r="1" spans="1:9" ht="15.75" x14ac:dyDescent="0.25">
      <c r="A1" s="69"/>
      <c r="B1" s="125" t="s">
        <v>176</v>
      </c>
      <c r="C1" s="125"/>
      <c r="D1" s="125"/>
      <c r="E1" s="125"/>
      <c r="F1" s="69"/>
      <c r="G1" s="69"/>
      <c r="H1" s="69"/>
      <c r="I1" s="69"/>
    </row>
    <row r="2" spans="1:9" ht="15.75" x14ac:dyDescent="0.25">
      <c r="A2" s="69"/>
      <c r="B2" s="125" t="s">
        <v>177</v>
      </c>
      <c r="C2" s="125"/>
      <c r="D2" s="125"/>
      <c r="E2" s="125"/>
      <c r="F2" s="69"/>
      <c r="G2" s="69"/>
      <c r="H2" s="69"/>
      <c r="I2" s="69"/>
    </row>
    <row r="3" spans="1:9" ht="15.75" x14ac:dyDescent="0.25">
      <c r="A3" s="69"/>
      <c r="B3" s="125" t="s">
        <v>222</v>
      </c>
      <c r="C3" s="125"/>
      <c r="D3" s="125"/>
      <c r="E3" s="125"/>
      <c r="F3" s="69"/>
      <c r="G3" s="69"/>
      <c r="H3" s="69"/>
      <c r="I3" s="69"/>
    </row>
    <row r="4" spans="1:9" x14ac:dyDescent="0.25">
      <c r="A4" s="175" t="s">
        <v>3</v>
      </c>
      <c r="B4" s="175" t="s">
        <v>4</v>
      </c>
      <c r="C4" s="175" t="s">
        <v>5</v>
      </c>
      <c r="D4" s="175" t="s">
        <v>6</v>
      </c>
      <c r="E4" s="176" t="s">
        <v>8</v>
      </c>
      <c r="F4" s="177" t="s">
        <v>9</v>
      </c>
      <c r="G4" s="95" t="s">
        <v>144</v>
      </c>
      <c r="H4" s="69"/>
      <c r="I4" s="69"/>
    </row>
    <row r="5" spans="1:9" x14ac:dyDescent="0.25">
      <c r="A5" s="10" t="s">
        <v>190</v>
      </c>
      <c r="B5" s="131">
        <v>1</v>
      </c>
      <c r="C5" s="10">
        <f>'NOVEMBER 19'!G5:G17</f>
        <v>0</v>
      </c>
      <c r="D5" s="10">
        <v>2500</v>
      </c>
      <c r="E5" s="10">
        <f>C5+D5</f>
        <v>2500</v>
      </c>
      <c r="F5" s="10">
        <v>2500</v>
      </c>
      <c r="G5" s="10">
        <f>E5-F5</f>
        <v>0</v>
      </c>
      <c r="H5" s="69"/>
      <c r="I5" s="69"/>
    </row>
    <row r="6" spans="1:9" x14ac:dyDescent="0.25">
      <c r="A6" s="10" t="s">
        <v>136</v>
      </c>
      <c r="B6" s="11">
        <v>2</v>
      </c>
      <c r="C6" s="10">
        <f>'NOVEMBER 19'!G6:G18</f>
        <v>0</v>
      </c>
      <c r="D6" s="12"/>
      <c r="E6" s="10">
        <f t="shared" ref="E6:E17" si="0">C6+D6</f>
        <v>0</v>
      </c>
      <c r="F6" s="91"/>
      <c r="G6" s="10">
        <f t="shared" ref="G6:G17" si="1">E6-F6</f>
        <v>0</v>
      </c>
      <c r="H6" s="69"/>
      <c r="I6" s="69"/>
    </row>
    <row r="7" spans="1:9" x14ac:dyDescent="0.25">
      <c r="A7" s="10" t="s">
        <v>31</v>
      </c>
      <c r="B7" s="11">
        <v>3</v>
      </c>
      <c r="C7" s="10">
        <f>'NOVEMBER 19'!G7:G19</f>
        <v>0</v>
      </c>
      <c r="D7" s="12">
        <v>2500</v>
      </c>
      <c r="E7" s="10">
        <f>C7+D7</f>
        <v>2500</v>
      </c>
      <c r="F7" s="91">
        <v>2500</v>
      </c>
      <c r="G7" s="10">
        <f t="shared" si="1"/>
        <v>0</v>
      </c>
      <c r="H7" s="69" t="s">
        <v>31</v>
      </c>
      <c r="I7" s="69"/>
    </row>
    <row r="8" spans="1:9" x14ac:dyDescent="0.25">
      <c r="A8" s="163" t="s">
        <v>136</v>
      </c>
      <c r="B8" s="11">
        <v>4</v>
      </c>
      <c r="C8" s="10">
        <f>'NOVEMBER 19'!G8:G20</f>
        <v>0</v>
      </c>
      <c r="D8" s="12"/>
      <c r="E8" s="10">
        <f t="shared" si="0"/>
        <v>0</v>
      </c>
      <c r="F8" s="91"/>
      <c r="G8" s="10">
        <f t="shared" si="1"/>
        <v>0</v>
      </c>
      <c r="H8" s="69" t="s">
        <v>136</v>
      </c>
      <c r="I8" s="69"/>
    </row>
    <row r="9" spans="1:9" x14ac:dyDescent="0.25">
      <c r="A9" s="10" t="s">
        <v>175</v>
      </c>
      <c r="B9" s="11">
        <v>5</v>
      </c>
      <c r="C9" s="10">
        <f>'NOVEMBER 19'!G9:G21</f>
        <v>0</v>
      </c>
      <c r="D9" s="12">
        <v>2500</v>
      </c>
      <c r="E9" s="10">
        <f t="shared" si="0"/>
        <v>2500</v>
      </c>
      <c r="F9" s="91">
        <v>2500</v>
      </c>
      <c r="G9" s="10">
        <f t="shared" si="1"/>
        <v>0</v>
      </c>
      <c r="H9" s="69"/>
      <c r="I9" s="69"/>
    </row>
    <row r="10" spans="1:9" x14ac:dyDescent="0.25">
      <c r="A10" s="10" t="s">
        <v>132</v>
      </c>
      <c r="B10" s="11">
        <v>6</v>
      </c>
      <c r="C10" s="10">
        <f>'NOVEMBER 19'!G10:G22</f>
        <v>0</v>
      </c>
      <c r="D10" s="12">
        <v>2500</v>
      </c>
      <c r="E10" s="10">
        <f t="shared" si="0"/>
        <v>2500</v>
      </c>
      <c r="F10" s="91">
        <v>2500</v>
      </c>
      <c r="G10" s="10">
        <f t="shared" si="1"/>
        <v>0</v>
      </c>
      <c r="H10" s="69"/>
      <c r="I10" s="69"/>
    </row>
    <row r="11" spans="1:9" x14ac:dyDescent="0.25">
      <c r="A11" s="104" t="s">
        <v>190</v>
      </c>
      <c r="B11" s="11">
        <v>7</v>
      </c>
      <c r="C11" s="10">
        <f>'NOVEMBER 19'!G11:G23</f>
        <v>0</v>
      </c>
      <c r="D11" s="12">
        <v>3000</v>
      </c>
      <c r="E11" s="10">
        <f t="shared" si="0"/>
        <v>3000</v>
      </c>
      <c r="F11" s="91">
        <v>3000</v>
      </c>
      <c r="G11" s="10">
        <f t="shared" si="1"/>
        <v>0</v>
      </c>
      <c r="H11" s="69"/>
      <c r="I11" s="69"/>
    </row>
    <row r="12" spans="1:9" x14ac:dyDescent="0.25">
      <c r="A12" s="104" t="s">
        <v>120</v>
      </c>
      <c r="B12" s="105">
        <v>8</v>
      </c>
      <c r="C12" s="10">
        <f>'NOVEMBER 19'!G12:G24</f>
        <v>0</v>
      </c>
      <c r="D12" s="13">
        <v>2500</v>
      </c>
      <c r="E12" s="10">
        <f t="shared" si="0"/>
        <v>2500</v>
      </c>
      <c r="F12" s="91">
        <v>2500</v>
      </c>
      <c r="G12" s="10">
        <f t="shared" si="1"/>
        <v>0</v>
      </c>
      <c r="H12" s="69"/>
      <c r="I12" s="69"/>
    </row>
    <row r="13" spans="1:9" x14ac:dyDescent="0.25">
      <c r="A13" s="10" t="s">
        <v>119</v>
      </c>
      <c r="B13" s="105">
        <v>9</v>
      </c>
      <c r="C13" s="10">
        <f>'NOVEMBER 19'!G13:G25</f>
        <v>0</v>
      </c>
      <c r="D13" s="13">
        <v>5500</v>
      </c>
      <c r="E13" s="10">
        <f t="shared" si="0"/>
        <v>5500</v>
      </c>
      <c r="F13" s="132">
        <v>5500</v>
      </c>
      <c r="G13" s="10">
        <f t="shared" si="1"/>
        <v>0</v>
      </c>
      <c r="H13" s="69"/>
      <c r="I13" s="69"/>
    </row>
    <row r="14" spans="1:9" x14ac:dyDescent="0.25">
      <c r="A14" s="10" t="s">
        <v>31</v>
      </c>
      <c r="B14" s="11">
        <v>10</v>
      </c>
      <c r="C14" s="10">
        <f>'NOVEMBER 19'!G14:G26</f>
        <v>0</v>
      </c>
      <c r="D14" s="12">
        <v>2500</v>
      </c>
      <c r="E14" s="10">
        <f t="shared" si="0"/>
        <v>2500</v>
      </c>
      <c r="F14" s="91">
        <v>2500</v>
      </c>
      <c r="G14" s="10">
        <f t="shared" si="1"/>
        <v>0</v>
      </c>
      <c r="H14" s="69" t="s">
        <v>31</v>
      </c>
      <c r="I14" s="69"/>
    </row>
    <row r="15" spans="1:9" x14ac:dyDescent="0.25">
      <c r="A15" s="10" t="s">
        <v>200</v>
      </c>
      <c r="B15" s="11">
        <v>11</v>
      </c>
      <c r="C15" s="10">
        <f>'NOVEMBER 19'!G15:G27</f>
        <v>0</v>
      </c>
      <c r="D15" s="12">
        <v>2500</v>
      </c>
      <c r="E15" s="10">
        <f t="shared" si="0"/>
        <v>2500</v>
      </c>
      <c r="F15" s="91">
        <v>2500</v>
      </c>
      <c r="G15" s="10">
        <f t="shared" si="1"/>
        <v>0</v>
      </c>
      <c r="H15" s="69" t="s">
        <v>31</v>
      </c>
      <c r="I15" s="69"/>
    </row>
    <row r="16" spans="1:9" x14ac:dyDescent="0.25">
      <c r="A16" s="104" t="s">
        <v>29</v>
      </c>
      <c r="B16" s="11">
        <v>12</v>
      </c>
      <c r="C16" s="10">
        <f>'NOVEMBER 19'!G16:G28</f>
        <v>9350</v>
      </c>
      <c r="D16" s="12">
        <v>4500</v>
      </c>
      <c r="E16" s="10">
        <f t="shared" si="0"/>
        <v>13850</v>
      </c>
      <c r="F16" s="91">
        <v>4500</v>
      </c>
      <c r="G16" s="10">
        <f t="shared" si="1"/>
        <v>9350</v>
      </c>
      <c r="H16" s="69"/>
      <c r="I16" s="69"/>
    </row>
    <row r="17" spans="1:9" x14ac:dyDescent="0.25">
      <c r="A17" s="104" t="s">
        <v>30</v>
      </c>
      <c r="B17" s="11">
        <v>13</v>
      </c>
      <c r="C17" s="10">
        <f>'NOVEMBER 19'!G17:G29</f>
        <v>0</v>
      </c>
      <c r="D17" s="12">
        <v>2500</v>
      </c>
      <c r="E17" s="10">
        <f t="shared" si="0"/>
        <v>2500</v>
      </c>
      <c r="F17" s="91">
        <v>2500</v>
      </c>
      <c r="G17" s="10">
        <f t="shared" si="1"/>
        <v>0</v>
      </c>
      <c r="H17" s="69"/>
      <c r="I17" s="69"/>
    </row>
    <row r="18" spans="1:9" x14ac:dyDescent="0.25">
      <c r="A18" s="10"/>
      <c r="B18" s="10"/>
      <c r="C18" s="10">
        <f>'NOVEMBER 19'!G18:G30</f>
        <v>0</v>
      </c>
      <c r="D18" s="10"/>
      <c r="E18" s="10"/>
      <c r="F18" s="10"/>
      <c r="G18" s="10"/>
      <c r="H18" s="85"/>
      <c r="I18" s="69"/>
    </row>
    <row r="19" spans="1:9" x14ac:dyDescent="0.25">
      <c r="A19" s="164" t="s">
        <v>39</v>
      </c>
      <c r="B19" s="164"/>
      <c r="C19" s="10">
        <f>SUM(C5:C18)</f>
        <v>9350</v>
      </c>
      <c r="D19" s="164">
        <f>SUM(D5:D18)</f>
        <v>33000</v>
      </c>
      <c r="E19" s="164">
        <f>SUM(E5:E18)</f>
        <v>42350</v>
      </c>
      <c r="F19" s="164">
        <f>SUM(F5:F18)</f>
        <v>33000</v>
      </c>
      <c r="G19" s="164">
        <f>SUM(G5:G18)</f>
        <v>9350</v>
      </c>
      <c r="H19" s="85"/>
      <c r="I19" s="69"/>
    </row>
    <row r="20" spans="1:9" x14ac:dyDescent="0.25">
      <c r="A20" s="168"/>
      <c r="B20" s="168"/>
      <c r="C20" s="168"/>
      <c r="D20" s="168"/>
      <c r="E20" s="168"/>
      <c r="F20" s="168"/>
      <c r="G20" s="168"/>
      <c r="H20" s="85"/>
      <c r="I20" s="69"/>
    </row>
    <row r="21" spans="1:9" x14ac:dyDescent="0.25">
      <c r="A21" s="167" t="s">
        <v>12</v>
      </c>
      <c r="B21" s="15"/>
      <c r="C21" s="15"/>
      <c r="D21" s="15"/>
      <c r="E21" s="15"/>
      <c r="F21" s="16"/>
      <c r="G21" s="85"/>
      <c r="H21" s="85"/>
      <c r="I21" s="69"/>
    </row>
    <row r="22" spans="1:9" x14ac:dyDescent="0.25">
      <c r="A22" s="172" t="s">
        <v>180</v>
      </c>
      <c r="B22" s="85"/>
      <c r="C22" s="134"/>
      <c r="D22" s="162"/>
      <c r="E22" s="136" t="s">
        <v>9</v>
      </c>
      <c r="F22" s="85"/>
      <c r="G22" s="85"/>
      <c r="H22" s="85"/>
      <c r="I22" s="69"/>
    </row>
    <row r="23" spans="1:9" x14ac:dyDescent="0.25">
      <c r="A23" s="95" t="s">
        <v>155</v>
      </c>
      <c r="B23" s="95" t="s">
        <v>156</v>
      </c>
      <c r="C23" s="95" t="s">
        <v>157</v>
      </c>
      <c r="D23" s="95" t="s">
        <v>98</v>
      </c>
      <c r="E23" s="95" t="s">
        <v>158</v>
      </c>
      <c r="F23" s="95" t="s">
        <v>156</v>
      </c>
      <c r="G23" s="95" t="s">
        <v>157</v>
      </c>
      <c r="H23" s="95" t="s">
        <v>98</v>
      </c>
      <c r="I23" s="69"/>
    </row>
    <row r="24" spans="1:9" x14ac:dyDescent="0.25">
      <c r="A24" s="95" t="s">
        <v>223</v>
      </c>
      <c r="B24" s="137">
        <f>D19</f>
        <v>33000</v>
      </c>
      <c r="C24" s="85"/>
      <c r="D24" s="137"/>
      <c r="E24" s="138" t="s">
        <v>223</v>
      </c>
      <c r="F24" s="137">
        <f>F19</f>
        <v>33000</v>
      </c>
      <c r="G24" s="85"/>
      <c r="H24" s="10"/>
      <c r="I24" s="69"/>
    </row>
    <row r="25" spans="1:9" x14ac:dyDescent="0.25">
      <c r="A25" s="10" t="s">
        <v>160</v>
      </c>
      <c r="B25" s="137">
        <f>'NOVEMBER 19'!D34</f>
        <v>-7561</v>
      </c>
      <c r="C25" s="10"/>
      <c r="D25" s="10"/>
      <c r="E25" s="10" t="s">
        <v>160</v>
      </c>
      <c r="F25" s="137">
        <f>'NOVEMBER 19'!H34</f>
        <v>-16911</v>
      </c>
      <c r="G25" s="10"/>
      <c r="H25" s="10"/>
      <c r="I25" s="69"/>
    </row>
    <row r="26" spans="1:9" x14ac:dyDescent="0.25">
      <c r="A26" s="10" t="s">
        <v>161</v>
      </c>
      <c r="B26" s="139">
        <v>0.08</v>
      </c>
      <c r="C26" s="10">
        <f>B24*B26</f>
        <v>2640</v>
      </c>
      <c r="D26" s="10"/>
      <c r="E26" s="10"/>
      <c r="F26" s="139">
        <v>0.08</v>
      </c>
      <c r="G26" s="10">
        <f>C26</f>
        <v>2640</v>
      </c>
      <c r="H26" s="10"/>
      <c r="I26" s="69"/>
    </row>
    <row r="27" spans="1:9" x14ac:dyDescent="0.25">
      <c r="A27" s="104"/>
      <c r="B27" s="137"/>
      <c r="C27" s="137"/>
      <c r="D27" s="137"/>
      <c r="E27" s="137"/>
      <c r="F27" s="137"/>
      <c r="G27" s="10"/>
      <c r="H27" s="10"/>
      <c r="I27" s="69"/>
    </row>
    <row r="28" spans="1:9" x14ac:dyDescent="0.25">
      <c r="A28" s="140" t="s">
        <v>162</v>
      </c>
      <c r="B28" s="10"/>
      <c r="C28" s="10"/>
      <c r="D28" s="10"/>
      <c r="E28" s="140" t="s">
        <v>162</v>
      </c>
      <c r="F28" s="10"/>
      <c r="G28" s="10"/>
      <c r="H28" s="10"/>
      <c r="I28" s="69"/>
    </row>
    <row r="29" spans="1:9" x14ac:dyDescent="0.25">
      <c r="A29" s="49" t="s">
        <v>149</v>
      </c>
      <c r="B29" s="142"/>
      <c r="C29" s="10">
        <v>4500</v>
      </c>
      <c r="D29" s="10"/>
      <c r="E29" s="49" t="s">
        <v>149</v>
      </c>
      <c r="F29" s="142"/>
      <c r="G29" s="10">
        <v>4500</v>
      </c>
      <c r="H29" s="10"/>
      <c r="I29" s="69"/>
    </row>
    <row r="30" spans="1:9" x14ac:dyDescent="0.25">
      <c r="A30" s="161"/>
      <c r="B30" s="83"/>
      <c r="C30" s="83"/>
      <c r="D30" s="83"/>
      <c r="E30" s="161"/>
      <c r="F30" s="83"/>
      <c r="G30" s="83"/>
      <c r="H30" s="10"/>
      <c r="I30" s="69"/>
    </row>
    <row r="31" spans="1:9" x14ac:dyDescent="0.25">
      <c r="A31" s="142" t="s">
        <v>87</v>
      </c>
      <c r="B31" s="10"/>
      <c r="C31" s="10">
        <f>D15+D7+D14</f>
        <v>7500</v>
      </c>
      <c r="D31" s="10"/>
      <c r="E31" s="142" t="s">
        <v>87</v>
      </c>
      <c r="F31" s="10"/>
      <c r="G31" s="10">
        <f>C31</f>
        <v>7500</v>
      </c>
      <c r="H31" s="10"/>
      <c r="I31" s="69"/>
    </row>
    <row r="32" spans="1:9" x14ac:dyDescent="0.25">
      <c r="A32" s="142" t="s">
        <v>224</v>
      </c>
      <c r="B32" s="143"/>
      <c r="C32" s="144">
        <v>18480</v>
      </c>
      <c r="D32" s="143"/>
      <c r="E32" s="142" t="s">
        <v>224</v>
      </c>
      <c r="F32" s="143"/>
      <c r="G32" s="144">
        <v>18480</v>
      </c>
      <c r="H32" s="10"/>
      <c r="I32" s="69"/>
    </row>
    <row r="33" spans="1:9" x14ac:dyDescent="0.25">
      <c r="A33" s="142"/>
      <c r="B33" s="143"/>
      <c r="C33" s="144"/>
      <c r="D33" s="143"/>
      <c r="E33" s="142"/>
      <c r="F33" s="143"/>
      <c r="G33" s="144"/>
      <c r="H33" s="10"/>
      <c r="I33" s="65"/>
    </row>
    <row r="34" spans="1:9" x14ac:dyDescent="0.25">
      <c r="A34" s="164" t="s">
        <v>39</v>
      </c>
      <c r="B34" s="165">
        <f>B24+B25-C26</f>
        <v>22799</v>
      </c>
      <c r="C34" s="164">
        <f>SUM(C29:C33)</f>
        <v>30480</v>
      </c>
      <c r="D34" s="165">
        <f>B34-C34</f>
        <v>-7681</v>
      </c>
      <c r="E34" s="166"/>
      <c r="F34" s="165">
        <f>F24+F25-G26</f>
        <v>13449</v>
      </c>
      <c r="G34" s="165">
        <f>SUM(G29:G32)</f>
        <v>30480</v>
      </c>
      <c r="H34" s="165">
        <f>F34-G34</f>
        <v>-17031</v>
      </c>
      <c r="I34" s="69"/>
    </row>
    <row r="35" spans="1:9" x14ac:dyDescent="0.25">
      <c r="A35" s="69"/>
      <c r="B35" s="69"/>
      <c r="C35" s="69"/>
      <c r="D35" s="69"/>
      <c r="E35" s="69"/>
      <c r="F35" s="69"/>
      <c r="G35" s="69"/>
      <c r="H35" s="69"/>
      <c r="I35" s="69"/>
    </row>
    <row r="36" spans="1:9" x14ac:dyDescent="0.25">
      <c r="A36" s="69" t="s">
        <v>168</v>
      </c>
      <c r="B36" s="69"/>
      <c r="C36" s="69" t="s">
        <v>170</v>
      </c>
      <c r="D36" s="69"/>
      <c r="E36" s="69"/>
      <c r="F36" s="69" t="s">
        <v>171</v>
      </c>
      <c r="G36" s="69"/>
      <c r="H36" s="69"/>
      <c r="I36" s="69"/>
    </row>
    <row r="37" spans="1:9" x14ac:dyDescent="0.25">
      <c r="A37" s="69"/>
      <c r="B37" s="69"/>
      <c r="C37" s="69"/>
      <c r="D37" s="69"/>
      <c r="E37" s="69"/>
      <c r="F37" s="69"/>
      <c r="G37" s="69"/>
      <c r="H37" s="69"/>
      <c r="I37" s="69"/>
    </row>
    <row r="38" spans="1:9" x14ac:dyDescent="0.25">
      <c r="A38" s="20" t="s">
        <v>211</v>
      </c>
      <c r="B38" s="20"/>
      <c r="C38" s="20" t="s">
        <v>51</v>
      </c>
      <c r="D38" s="20"/>
      <c r="E38" s="20"/>
      <c r="F38" s="20" t="s">
        <v>172</v>
      </c>
      <c r="G38" s="20"/>
      <c r="H38" s="69"/>
      <c r="I38" s="69"/>
    </row>
    <row r="39" spans="1:9" x14ac:dyDescent="0.25">
      <c r="A39" s="69"/>
      <c r="B39" s="69"/>
      <c r="C39" s="69"/>
      <c r="D39" s="69"/>
      <c r="E39" s="69"/>
      <c r="F39" s="69"/>
      <c r="G39" s="69"/>
      <c r="H39" s="69"/>
      <c r="I39" s="69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9"/>
  <sheetViews>
    <sheetView topLeftCell="A4" workbookViewId="0">
      <selection activeCell="I34" sqref="I34"/>
    </sheetView>
  </sheetViews>
  <sheetFormatPr defaultRowHeight="15" x14ac:dyDescent="0.25"/>
  <cols>
    <col min="1" max="1" width="15" customWidth="1"/>
  </cols>
  <sheetData>
    <row r="1" spans="1:15" ht="15.75" x14ac:dyDescent="0.25">
      <c r="A1" s="69"/>
      <c r="B1" s="125" t="s">
        <v>176</v>
      </c>
      <c r="C1" s="125"/>
      <c r="D1" s="125"/>
      <c r="E1" s="125"/>
      <c r="F1" s="69"/>
      <c r="G1" s="69"/>
      <c r="H1" s="69"/>
      <c r="I1" s="69"/>
      <c r="J1" s="69"/>
      <c r="K1" s="69"/>
      <c r="L1" s="69"/>
      <c r="M1" s="69"/>
      <c r="N1" s="69"/>
      <c r="O1" s="69"/>
    </row>
    <row r="2" spans="1:15" ht="15.75" x14ac:dyDescent="0.25">
      <c r="A2" s="69"/>
      <c r="B2" s="125" t="s">
        <v>177</v>
      </c>
      <c r="C2" s="125"/>
      <c r="D2" s="125"/>
      <c r="E2" s="125"/>
      <c r="F2" s="69"/>
      <c r="G2" s="69"/>
      <c r="H2" s="69"/>
      <c r="I2" s="69"/>
      <c r="J2" s="69"/>
      <c r="K2" s="69"/>
      <c r="L2" s="69"/>
      <c r="M2" s="69"/>
      <c r="N2" s="69"/>
      <c r="O2" s="69"/>
    </row>
    <row r="3" spans="1:15" ht="15.75" x14ac:dyDescent="0.25">
      <c r="A3" s="69"/>
      <c r="B3" s="125" t="s">
        <v>226</v>
      </c>
      <c r="C3" s="125"/>
      <c r="D3" s="125"/>
      <c r="E3" s="125"/>
      <c r="F3" s="69"/>
      <c r="G3" s="69"/>
      <c r="H3" s="69"/>
      <c r="I3" s="69"/>
      <c r="J3" s="69"/>
      <c r="K3" s="69"/>
      <c r="L3" s="69"/>
      <c r="M3" s="69"/>
      <c r="N3" s="69"/>
      <c r="O3" s="69"/>
    </row>
    <row r="4" spans="1:15" x14ac:dyDescent="0.25">
      <c r="A4" s="175" t="s">
        <v>3</v>
      </c>
      <c r="B4" s="175" t="s">
        <v>4</v>
      </c>
      <c r="C4" s="175" t="s">
        <v>5</v>
      </c>
      <c r="D4" s="175" t="s">
        <v>6</v>
      </c>
      <c r="E4" s="176" t="s">
        <v>8</v>
      </c>
      <c r="F4" s="177" t="s">
        <v>9</v>
      </c>
      <c r="G4" s="95" t="s">
        <v>144</v>
      </c>
      <c r="H4" s="69"/>
      <c r="I4" s="69"/>
      <c r="J4" s="69"/>
      <c r="K4" s="69"/>
      <c r="L4" s="69"/>
      <c r="M4" s="69"/>
      <c r="N4" s="69"/>
      <c r="O4" s="69"/>
    </row>
    <row r="5" spans="1:15" x14ac:dyDescent="0.25">
      <c r="A5" s="10" t="s">
        <v>190</v>
      </c>
      <c r="B5" s="131">
        <v>1</v>
      </c>
      <c r="C5" s="10">
        <f>'DECEMBER 19'!G5:G18</f>
        <v>0</v>
      </c>
      <c r="D5" s="10">
        <v>2500</v>
      </c>
      <c r="E5" s="10">
        <f>C5+D5</f>
        <v>2500</v>
      </c>
      <c r="F5" s="10">
        <v>2500</v>
      </c>
      <c r="G5" s="10">
        <f>E5-F5</f>
        <v>0</v>
      </c>
      <c r="H5" s="69"/>
      <c r="I5" s="69"/>
      <c r="J5" s="69"/>
      <c r="K5" s="69"/>
      <c r="L5" s="69"/>
      <c r="M5" s="69"/>
      <c r="N5" s="69"/>
      <c r="O5" s="69"/>
    </row>
    <row r="6" spans="1:15" x14ac:dyDescent="0.25">
      <c r="A6" s="10" t="s">
        <v>136</v>
      </c>
      <c r="B6" s="11">
        <v>2</v>
      </c>
      <c r="C6" s="10">
        <f>'DECEMBER 19'!G6:G19</f>
        <v>0</v>
      </c>
      <c r="D6" s="12"/>
      <c r="E6" s="10">
        <f t="shared" ref="E6:E17" si="0">C6+D6</f>
        <v>0</v>
      </c>
      <c r="F6" s="91"/>
      <c r="G6" s="10">
        <f t="shared" ref="G6:G17" si="1">E6-F6</f>
        <v>0</v>
      </c>
      <c r="H6" s="69"/>
      <c r="I6" s="69"/>
      <c r="J6" s="69"/>
      <c r="K6" s="69"/>
      <c r="L6" s="69"/>
      <c r="M6" s="69"/>
      <c r="N6" s="69"/>
      <c r="O6" s="69"/>
    </row>
    <row r="7" spans="1:15" x14ac:dyDescent="0.25">
      <c r="A7" s="10" t="s">
        <v>31</v>
      </c>
      <c r="B7" s="11">
        <v>3</v>
      </c>
      <c r="C7" s="10">
        <f>'DECEMBER 19'!G7:G20</f>
        <v>0</v>
      </c>
      <c r="D7" s="12">
        <v>2500</v>
      </c>
      <c r="E7" s="10">
        <f>C7+D7</f>
        <v>2500</v>
      </c>
      <c r="F7" s="91">
        <v>2500</v>
      </c>
      <c r="G7" s="10">
        <f t="shared" si="1"/>
        <v>0</v>
      </c>
      <c r="H7" s="69" t="s">
        <v>31</v>
      </c>
      <c r="I7" s="69"/>
      <c r="J7" s="69"/>
      <c r="K7" s="69"/>
      <c r="L7" s="69"/>
      <c r="M7" s="69"/>
      <c r="N7" s="69"/>
      <c r="O7" s="69"/>
    </row>
    <row r="8" spans="1:15" x14ac:dyDescent="0.25">
      <c r="A8" s="163"/>
      <c r="B8" s="11">
        <v>4</v>
      </c>
      <c r="C8" s="10">
        <f>'DECEMBER 19'!G8:G21</f>
        <v>0</v>
      </c>
      <c r="D8" s="12"/>
      <c r="E8" s="10">
        <f t="shared" si="0"/>
        <v>0</v>
      </c>
      <c r="F8" s="91"/>
      <c r="G8" s="10">
        <f t="shared" si="1"/>
        <v>0</v>
      </c>
      <c r="H8" s="69"/>
      <c r="I8" s="69"/>
      <c r="J8" s="69"/>
      <c r="K8" s="69"/>
      <c r="L8" s="69"/>
      <c r="M8" s="69"/>
      <c r="N8" s="69"/>
      <c r="O8" s="69"/>
    </row>
    <row r="9" spans="1:15" x14ac:dyDescent="0.25">
      <c r="A9" s="10" t="s">
        <v>136</v>
      </c>
      <c r="B9" s="11">
        <v>5</v>
      </c>
      <c r="C9" s="10">
        <f>'DECEMBER 19'!G9:G22</f>
        <v>0</v>
      </c>
      <c r="D9" s="12"/>
      <c r="E9" s="10">
        <f t="shared" si="0"/>
        <v>0</v>
      </c>
      <c r="F9" s="91"/>
      <c r="G9" s="10">
        <f t="shared" si="1"/>
        <v>0</v>
      </c>
      <c r="H9" s="69"/>
      <c r="I9" s="69"/>
      <c r="J9" s="69"/>
      <c r="K9" s="69"/>
      <c r="L9" s="69"/>
      <c r="M9" s="69"/>
      <c r="N9" s="69"/>
      <c r="O9" s="69"/>
    </row>
    <row r="10" spans="1:15" x14ac:dyDescent="0.25">
      <c r="A10" s="10" t="s">
        <v>132</v>
      </c>
      <c r="B10" s="11">
        <v>6</v>
      </c>
      <c r="C10" s="10">
        <f>'DECEMBER 19'!G10:G23</f>
        <v>0</v>
      </c>
      <c r="D10" s="12">
        <v>2500</v>
      </c>
      <c r="E10" s="10">
        <f t="shared" si="0"/>
        <v>2500</v>
      </c>
      <c r="F10" s="91">
        <v>2500</v>
      </c>
      <c r="G10" s="10">
        <f t="shared" si="1"/>
        <v>0</v>
      </c>
      <c r="H10" s="69"/>
      <c r="I10" s="69"/>
      <c r="J10" s="69"/>
      <c r="K10" s="69"/>
      <c r="L10" s="69"/>
      <c r="M10" s="69"/>
      <c r="N10" s="69"/>
      <c r="O10" s="69"/>
    </row>
    <row r="11" spans="1:15" x14ac:dyDescent="0.25">
      <c r="A11" s="104" t="s">
        <v>190</v>
      </c>
      <c r="B11" s="11">
        <v>7</v>
      </c>
      <c r="C11" s="10">
        <f>'DECEMBER 19'!G11:G24</f>
        <v>0</v>
      </c>
      <c r="D11" s="12">
        <v>3000</v>
      </c>
      <c r="E11" s="10">
        <f t="shared" si="0"/>
        <v>3000</v>
      </c>
      <c r="F11" s="91">
        <v>3000</v>
      </c>
      <c r="G11" s="10">
        <f t="shared" si="1"/>
        <v>0</v>
      </c>
      <c r="H11" s="69"/>
      <c r="I11" s="69"/>
      <c r="J11" s="69"/>
      <c r="K11" s="69"/>
      <c r="L11" s="69"/>
      <c r="M11" s="69"/>
      <c r="N11" s="69"/>
      <c r="O11" s="69"/>
    </row>
    <row r="12" spans="1:15" x14ac:dyDescent="0.25">
      <c r="A12" s="104" t="s">
        <v>120</v>
      </c>
      <c r="B12" s="105">
        <v>8</v>
      </c>
      <c r="C12" s="10">
        <f>'DECEMBER 19'!G12:G25</f>
        <v>0</v>
      </c>
      <c r="D12" s="13">
        <v>2500</v>
      </c>
      <c r="E12" s="10">
        <f t="shared" si="0"/>
        <v>2500</v>
      </c>
      <c r="F12" s="91">
        <v>2500</v>
      </c>
      <c r="G12" s="10">
        <f t="shared" si="1"/>
        <v>0</v>
      </c>
      <c r="H12" s="69"/>
      <c r="I12" s="69"/>
      <c r="J12" s="69"/>
      <c r="K12" s="69"/>
      <c r="L12" s="69"/>
      <c r="M12" s="69"/>
      <c r="N12" s="69"/>
      <c r="O12" s="69"/>
    </row>
    <row r="13" spans="1:15" x14ac:dyDescent="0.25">
      <c r="A13" s="10" t="s">
        <v>119</v>
      </c>
      <c r="B13" s="105">
        <v>9</v>
      </c>
      <c r="C13" s="10">
        <f>'DECEMBER 19'!G13:G26</f>
        <v>0</v>
      </c>
      <c r="D13" s="13">
        <v>5500</v>
      </c>
      <c r="E13" s="10">
        <f t="shared" si="0"/>
        <v>5500</v>
      </c>
      <c r="F13" s="132">
        <v>5500</v>
      </c>
      <c r="G13" s="10">
        <f t="shared" si="1"/>
        <v>0</v>
      </c>
      <c r="H13" s="69"/>
      <c r="I13" s="69"/>
      <c r="J13" s="69"/>
      <c r="K13" s="69"/>
      <c r="L13" s="69">
        <v>350</v>
      </c>
      <c r="M13" s="69"/>
      <c r="N13" s="69"/>
      <c r="O13" s="69"/>
    </row>
    <row r="14" spans="1:15" x14ac:dyDescent="0.25">
      <c r="A14" s="10" t="s">
        <v>31</v>
      </c>
      <c r="B14" s="11">
        <v>10</v>
      </c>
      <c r="C14" s="10">
        <f>'DECEMBER 19'!G14:G27</f>
        <v>0</v>
      </c>
      <c r="D14" s="12">
        <v>2500</v>
      </c>
      <c r="E14" s="10">
        <f t="shared" si="0"/>
        <v>2500</v>
      </c>
      <c r="F14" s="91">
        <v>2500</v>
      </c>
      <c r="G14" s="10">
        <f t="shared" si="1"/>
        <v>0</v>
      </c>
      <c r="H14" s="69" t="s">
        <v>31</v>
      </c>
      <c r="I14" s="69"/>
      <c r="J14" s="69"/>
      <c r="K14" s="69"/>
      <c r="L14" s="69"/>
      <c r="M14" s="69"/>
      <c r="N14" s="69"/>
      <c r="O14" s="69"/>
    </row>
    <row r="15" spans="1:15" x14ac:dyDescent="0.25">
      <c r="A15" s="10" t="s">
        <v>200</v>
      </c>
      <c r="B15" s="11">
        <v>11</v>
      </c>
      <c r="C15" s="10">
        <f>'DECEMBER 19'!G15:G28</f>
        <v>0</v>
      </c>
      <c r="D15" s="12">
        <v>2500</v>
      </c>
      <c r="E15" s="10">
        <f t="shared" si="0"/>
        <v>2500</v>
      </c>
      <c r="F15" s="91">
        <v>2500</v>
      </c>
      <c r="G15" s="10">
        <f t="shared" si="1"/>
        <v>0</v>
      </c>
      <c r="H15" s="69" t="s">
        <v>31</v>
      </c>
      <c r="I15" s="69"/>
      <c r="J15" s="69"/>
      <c r="K15" s="69"/>
      <c r="L15" s="69"/>
      <c r="M15" s="69"/>
      <c r="N15" s="69"/>
      <c r="O15" s="69"/>
    </row>
    <row r="16" spans="1:15" x14ac:dyDescent="0.25">
      <c r="A16" s="104" t="s">
        <v>29</v>
      </c>
      <c r="B16" s="11">
        <v>12</v>
      </c>
      <c r="C16" s="10">
        <f>'DECEMBER 19'!G16:G29</f>
        <v>9350</v>
      </c>
      <c r="D16" s="12">
        <v>4500</v>
      </c>
      <c r="E16" s="10">
        <f t="shared" si="0"/>
        <v>13850</v>
      </c>
      <c r="F16" s="91">
        <v>4500</v>
      </c>
      <c r="G16" s="10">
        <f t="shared" si="1"/>
        <v>9350</v>
      </c>
      <c r="H16" s="69"/>
      <c r="I16" s="69"/>
      <c r="J16" s="69"/>
      <c r="K16" s="69"/>
      <c r="L16" s="69"/>
      <c r="M16" s="69"/>
      <c r="N16" s="69"/>
      <c r="O16" s="69"/>
    </row>
    <row r="17" spans="1:15" x14ac:dyDescent="0.25">
      <c r="A17" s="104" t="s">
        <v>30</v>
      </c>
      <c r="B17" s="11">
        <v>13</v>
      </c>
      <c r="C17" s="10">
        <f>'DECEMBER 19'!G17:G30</f>
        <v>0</v>
      </c>
      <c r="D17" s="12">
        <v>2500</v>
      </c>
      <c r="E17" s="10">
        <f t="shared" si="0"/>
        <v>2500</v>
      </c>
      <c r="F17" s="91">
        <v>2500</v>
      </c>
      <c r="G17" s="10">
        <f t="shared" si="1"/>
        <v>0</v>
      </c>
      <c r="H17" s="69"/>
      <c r="I17" s="69" t="s">
        <v>74</v>
      </c>
      <c r="J17" s="69"/>
      <c r="K17" s="69"/>
      <c r="L17" s="69"/>
      <c r="M17" s="69"/>
      <c r="N17" s="69"/>
      <c r="O17" s="69"/>
    </row>
    <row r="18" spans="1:15" x14ac:dyDescent="0.25">
      <c r="A18" s="10"/>
      <c r="B18" s="10"/>
      <c r="C18" s="10">
        <f>'DECEMBER 19'!G18:G31</f>
        <v>0</v>
      </c>
      <c r="D18" s="10"/>
      <c r="E18" s="10"/>
      <c r="F18" s="10"/>
      <c r="G18" s="10"/>
      <c r="H18" s="85"/>
      <c r="I18" s="69"/>
      <c r="J18" s="69"/>
      <c r="K18" s="69"/>
      <c r="L18" s="69"/>
      <c r="M18" s="69"/>
      <c r="N18" s="69"/>
      <c r="O18" s="69"/>
    </row>
    <row r="19" spans="1:15" x14ac:dyDescent="0.25">
      <c r="A19" s="164" t="s">
        <v>39</v>
      </c>
      <c r="B19" s="164"/>
      <c r="C19" s="10">
        <f>'DECEMBER 19'!G19:G32</f>
        <v>9350</v>
      </c>
      <c r="D19" s="164">
        <f>SUM(D5:D18)</f>
        <v>30500</v>
      </c>
      <c r="E19" s="164">
        <f>SUM(E5:E18)</f>
        <v>39850</v>
      </c>
      <c r="F19" s="164">
        <f>SUM(F5:F18)</f>
        <v>30500</v>
      </c>
      <c r="G19" s="164">
        <f>SUM(G5:G18)</f>
        <v>9350</v>
      </c>
      <c r="H19" s="85"/>
      <c r="I19" s="69"/>
      <c r="J19" s="69"/>
      <c r="K19" s="69"/>
      <c r="L19" s="69"/>
      <c r="M19" s="69"/>
      <c r="N19" s="69"/>
      <c r="O19" s="69"/>
    </row>
    <row r="20" spans="1:15" x14ac:dyDescent="0.25">
      <c r="A20" s="168"/>
      <c r="B20" s="168"/>
      <c r="C20" s="168"/>
      <c r="D20" s="168"/>
      <c r="E20" s="168"/>
      <c r="F20" s="168"/>
      <c r="G20" s="168"/>
      <c r="H20" s="85"/>
      <c r="I20" s="69"/>
      <c r="J20" s="69"/>
      <c r="K20" s="69"/>
      <c r="L20" s="69"/>
      <c r="M20" s="69"/>
      <c r="N20" s="69"/>
      <c r="O20" s="69"/>
    </row>
    <row r="21" spans="1:15" x14ac:dyDescent="0.25">
      <c r="A21" s="167" t="s">
        <v>12</v>
      </c>
      <c r="B21" s="15"/>
      <c r="C21" s="15"/>
      <c r="D21" s="15"/>
      <c r="E21" s="15"/>
      <c r="F21" s="16"/>
      <c r="G21" s="85"/>
      <c r="H21" s="85"/>
      <c r="I21" s="69"/>
      <c r="J21" s="69"/>
      <c r="K21" s="69"/>
      <c r="L21" s="69"/>
      <c r="M21" s="69"/>
      <c r="N21" s="69"/>
      <c r="O21" s="69"/>
    </row>
    <row r="22" spans="1:15" x14ac:dyDescent="0.25">
      <c r="A22" s="172" t="s">
        <v>180</v>
      </c>
      <c r="B22" s="85"/>
      <c r="C22" s="134"/>
      <c r="D22" s="162"/>
      <c r="E22" s="136" t="s">
        <v>9</v>
      </c>
      <c r="F22" s="85"/>
      <c r="G22" s="85"/>
      <c r="H22" s="85"/>
      <c r="I22" s="69"/>
      <c r="J22" s="69"/>
      <c r="K22" s="69"/>
      <c r="L22" s="69"/>
      <c r="M22" s="69"/>
      <c r="N22" s="69"/>
      <c r="O22" s="69"/>
    </row>
    <row r="23" spans="1:15" x14ac:dyDescent="0.25">
      <c r="A23" s="95" t="s">
        <v>155</v>
      </c>
      <c r="B23" s="95" t="s">
        <v>156</v>
      </c>
      <c r="C23" s="95" t="s">
        <v>157</v>
      </c>
      <c r="D23" s="95" t="s">
        <v>98</v>
      </c>
      <c r="E23" s="95" t="s">
        <v>158</v>
      </c>
      <c r="F23" s="95" t="s">
        <v>156</v>
      </c>
      <c r="G23" s="95" t="s">
        <v>157</v>
      </c>
      <c r="H23" s="95" t="s">
        <v>98</v>
      </c>
      <c r="I23" s="69"/>
      <c r="J23" s="69"/>
      <c r="K23" s="69"/>
      <c r="L23" s="69"/>
      <c r="M23" s="69"/>
      <c r="N23" s="69"/>
      <c r="O23" s="69"/>
    </row>
    <row r="24" spans="1:15" x14ac:dyDescent="0.25">
      <c r="A24" s="95" t="s">
        <v>225</v>
      </c>
      <c r="B24" s="137">
        <f>D19</f>
        <v>30500</v>
      </c>
      <c r="C24" s="85"/>
      <c r="D24" s="137"/>
      <c r="E24" s="138" t="s">
        <v>225</v>
      </c>
      <c r="F24" s="137">
        <f>F19</f>
        <v>30500</v>
      </c>
      <c r="G24" s="85"/>
      <c r="H24" s="10"/>
      <c r="I24" s="69"/>
      <c r="J24" s="69"/>
      <c r="K24" s="69"/>
      <c r="L24" s="69"/>
      <c r="M24" s="69"/>
      <c r="N24" s="69"/>
      <c r="O24" s="69"/>
    </row>
    <row r="25" spans="1:15" x14ac:dyDescent="0.25">
      <c r="A25" s="10" t="s">
        <v>160</v>
      </c>
      <c r="B25" s="137">
        <f>'DECEMBER 19'!D34</f>
        <v>-7681</v>
      </c>
      <c r="C25" s="10"/>
      <c r="D25" s="10"/>
      <c r="E25" s="10" t="s">
        <v>160</v>
      </c>
      <c r="F25" s="137">
        <f>'DECEMBER 19'!H34</f>
        <v>-17031</v>
      </c>
      <c r="G25" s="10"/>
      <c r="H25" s="10"/>
      <c r="I25" s="69"/>
      <c r="J25" s="69"/>
      <c r="K25" s="69"/>
      <c r="L25" s="69"/>
      <c r="M25" s="69"/>
      <c r="N25" s="69"/>
      <c r="O25" s="69"/>
    </row>
    <row r="26" spans="1:15" x14ac:dyDescent="0.25">
      <c r="A26" s="10" t="s">
        <v>161</v>
      </c>
      <c r="B26" s="139">
        <v>0.08</v>
      </c>
      <c r="C26" s="10">
        <f>B24*B26</f>
        <v>2440</v>
      </c>
      <c r="D26" s="10"/>
      <c r="E26" s="10"/>
      <c r="F26" s="139">
        <v>0.08</v>
      </c>
      <c r="G26" s="10">
        <f>C26</f>
        <v>2440</v>
      </c>
      <c r="H26" s="10"/>
      <c r="I26" s="69"/>
      <c r="J26" s="69"/>
      <c r="K26" s="69"/>
      <c r="L26" s="69"/>
      <c r="M26" s="69"/>
      <c r="N26" s="69"/>
      <c r="O26" s="69"/>
    </row>
    <row r="27" spans="1:15" x14ac:dyDescent="0.25">
      <c r="A27" s="104"/>
      <c r="B27" s="137"/>
      <c r="C27" s="137"/>
      <c r="D27" s="137"/>
      <c r="E27" s="137"/>
      <c r="F27" s="137"/>
      <c r="G27" s="10"/>
      <c r="H27" s="10"/>
      <c r="I27" s="69"/>
      <c r="J27" s="69"/>
      <c r="K27" s="69"/>
      <c r="L27" s="69"/>
      <c r="M27" s="69"/>
      <c r="N27" s="69"/>
      <c r="O27" s="69"/>
    </row>
    <row r="28" spans="1:15" x14ac:dyDescent="0.25">
      <c r="A28" s="140" t="s">
        <v>162</v>
      </c>
      <c r="B28" s="10"/>
      <c r="C28" s="10"/>
      <c r="D28" s="10"/>
      <c r="E28" s="140" t="s">
        <v>162</v>
      </c>
      <c r="F28" s="10"/>
      <c r="G28" s="10"/>
      <c r="H28" s="10"/>
      <c r="I28" s="69"/>
      <c r="J28" s="69"/>
      <c r="K28" s="69"/>
      <c r="L28" s="69"/>
      <c r="M28" s="69"/>
      <c r="N28" s="69"/>
      <c r="O28" s="69"/>
    </row>
    <row r="29" spans="1:15" x14ac:dyDescent="0.25">
      <c r="A29" s="49" t="s">
        <v>149</v>
      </c>
      <c r="B29" s="142"/>
      <c r="C29" s="10">
        <v>4500</v>
      </c>
      <c r="D29" s="10"/>
      <c r="E29" s="49" t="s">
        <v>149</v>
      </c>
      <c r="F29" s="142"/>
      <c r="G29" s="10">
        <v>4500</v>
      </c>
      <c r="H29" s="10"/>
      <c r="I29" s="69"/>
      <c r="J29" s="69"/>
      <c r="K29" s="69"/>
      <c r="L29" s="69"/>
      <c r="M29" s="69"/>
      <c r="N29" s="69"/>
      <c r="O29" s="69"/>
    </row>
    <row r="30" spans="1:15" x14ac:dyDescent="0.25">
      <c r="A30" s="161"/>
      <c r="B30" s="83"/>
      <c r="C30" s="83"/>
      <c r="D30" s="83"/>
      <c r="E30" s="161"/>
      <c r="F30" s="83"/>
      <c r="G30" s="83"/>
      <c r="H30" s="10"/>
      <c r="I30" s="69"/>
      <c r="J30" s="69"/>
      <c r="K30" s="69"/>
      <c r="L30" s="69"/>
      <c r="M30" s="69"/>
      <c r="N30" s="69"/>
      <c r="O30" s="69"/>
    </row>
    <row r="31" spans="1:15" x14ac:dyDescent="0.25">
      <c r="A31" s="142" t="s">
        <v>87</v>
      </c>
      <c r="B31" s="10"/>
      <c r="C31" s="10">
        <f>D15+D7+D14</f>
        <v>7500</v>
      </c>
      <c r="D31" s="10"/>
      <c r="E31" s="142" t="s">
        <v>87</v>
      </c>
      <c r="F31" s="10"/>
      <c r="G31" s="10">
        <f>C31</f>
        <v>7500</v>
      </c>
      <c r="H31" s="10"/>
      <c r="I31" s="69"/>
      <c r="J31" s="69"/>
      <c r="K31" s="69"/>
      <c r="L31" s="69"/>
      <c r="M31" s="69"/>
      <c r="N31" s="69"/>
      <c r="O31" s="69"/>
    </row>
    <row r="32" spans="1:15" x14ac:dyDescent="0.25">
      <c r="A32" s="142" t="s">
        <v>227</v>
      </c>
      <c r="B32" s="143"/>
      <c r="C32" s="144">
        <v>16180</v>
      </c>
      <c r="D32" s="143"/>
      <c r="E32" s="142" t="s">
        <v>227</v>
      </c>
      <c r="F32" s="143"/>
      <c r="G32" s="144">
        <v>16180</v>
      </c>
      <c r="H32" s="10"/>
      <c r="I32" s="69"/>
      <c r="J32" s="69"/>
      <c r="K32" s="69"/>
      <c r="L32" s="69"/>
      <c r="M32" s="69"/>
      <c r="N32" s="69"/>
      <c r="O32" s="69"/>
    </row>
    <row r="33" spans="1:15" x14ac:dyDescent="0.25">
      <c r="A33" s="142"/>
      <c r="B33" s="143"/>
      <c r="C33" s="144"/>
      <c r="D33" s="143"/>
      <c r="E33" s="142"/>
      <c r="F33" s="143"/>
      <c r="G33" s="144"/>
      <c r="H33" s="10"/>
      <c r="I33" s="69"/>
      <c r="J33" s="69"/>
      <c r="K33" s="69"/>
      <c r="L33" s="69"/>
      <c r="M33" s="69"/>
      <c r="N33" s="69"/>
      <c r="O33" s="69"/>
    </row>
    <row r="34" spans="1:15" x14ac:dyDescent="0.25">
      <c r="A34" s="164" t="s">
        <v>39</v>
      </c>
      <c r="B34" s="165">
        <f>B24+B25-C26</f>
        <v>20379</v>
      </c>
      <c r="C34" s="164">
        <f>SUM(C29:C33)</f>
        <v>28180</v>
      </c>
      <c r="D34" s="165">
        <f>B34-C34</f>
        <v>-7801</v>
      </c>
      <c r="E34" s="166"/>
      <c r="F34" s="165">
        <f>F24+F25-G26</f>
        <v>11029</v>
      </c>
      <c r="G34" s="165">
        <f>SUM(G29:G32)</f>
        <v>28180</v>
      </c>
      <c r="H34" s="165">
        <f>F34-G34</f>
        <v>-17151</v>
      </c>
      <c r="I34" s="65"/>
      <c r="J34" s="69"/>
      <c r="K34" s="69"/>
      <c r="L34" s="69"/>
      <c r="M34" s="69"/>
      <c r="N34" s="69"/>
      <c r="O34" s="69"/>
    </row>
    <row r="35" spans="1:15" x14ac:dyDescent="0.25">
      <c r="A35" s="69"/>
      <c r="B35" s="69"/>
      <c r="C35" s="69"/>
      <c r="D35" s="69"/>
      <c r="E35" s="69"/>
      <c r="F35" s="69"/>
      <c r="G35" s="69"/>
      <c r="H35" s="69"/>
      <c r="I35" s="69"/>
      <c r="J35" s="69"/>
      <c r="K35" s="69"/>
      <c r="L35" s="69"/>
      <c r="M35" s="69"/>
      <c r="N35" s="69"/>
      <c r="O35" s="69"/>
    </row>
    <row r="36" spans="1:15" x14ac:dyDescent="0.25">
      <c r="A36" s="69" t="s">
        <v>168</v>
      </c>
      <c r="B36" s="69"/>
      <c r="C36" s="69" t="s">
        <v>170</v>
      </c>
      <c r="D36" s="69"/>
      <c r="E36" s="69"/>
      <c r="F36" s="69" t="s">
        <v>171</v>
      </c>
      <c r="G36" s="69"/>
      <c r="H36" s="69"/>
      <c r="I36" s="69"/>
      <c r="J36" s="69"/>
      <c r="K36" s="69"/>
      <c r="L36" s="69"/>
      <c r="M36" s="69"/>
      <c r="N36" s="69"/>
      <c r="O36" s="69"/>
    </row>
    <row r="37" spans="1:15" x14ac:dyDescent="0.25">
      <c r="A37" s="69"/>
      <c r="B37" s="69"/>
      <c r="C37" s="69"/>
      <c r="D37" s="69"/>
      <c r="E37" s="69"/>
      <c r="F37" s="69"/>
      <c r="G37" s="69"/>
      <c r="H37" s="69"/>
      <c r="I37" s="69"/>
      <c r="J37" s="69"/>
      <c r="K37" s="69"/>
      <c r="L37" s="69"/>
      <c r="M37" s="69"/>
      <c r="N37" s="69"/>
      <c r="O37" s="69"/>
    </row>
    <row r="38" spans="1:15" x14ac:dyDescent="0.25">
      <c r="A38" s="20" t="s">
        <v>211</v>
      </c>
      <c r="B38" s="20"/>
      <c r="C38" s="20" t="s">
        <v>51</v>
      </c>
      <c r="D38" s="20"/>
      <c r="E38" s="20"/>
      <c r="F38" s="20" t="s">
        <v>172</v>
      </c>
      <c r="G38" s="20"/>
      <c r="H38" s="69"/>
      <c r="I38" s="69"/>
      <c r="J38" s="69"/>
      <c r="K38" s="69"/>
      <c r="L38" s="69"/>
      <c r="M38" s="69"/>
      <c r="N38" s="69"/>
      <c r="O38" s="69"/>
    </row>
    <row r="39" spans="1:15" x14ac:dyDescent="0.25">
      <c r="A39" s="69"/>
      <c r="B39" s="69"/>
      <c r="C39" s="69"/>
      <c r="D39" s="69"/>
      <c r="E39" s="69"/>
      <c r="F39" s="69"/>
      <c r="G39" s="69"/>
      <c r="H39" s="69"/>
      <c r="I39" s="69"/>
      <c r="J39" s="69"/>
      <c r="K39" s="69"/>
      <c r="L39" s="69"/>
      <c r="M39" s="69"/>
      <c r="N39" s="69"/>
      <c r="O39" s="69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topLeftCell="A7" workbookViewId="0">
      <selection activeCell="I34" sqref="I34"/>
    </sheetView>
  </sheetViews>
  <sheetFormatPr defaultRowHeight="15" x14ac:dyDescent="0.25"/>
  <cols>
    <col min="1" max="1" width="16.7109375" customWidth="1"/>
  </cols>
  <sheetData>
    <row r="1" spans="1:10" ht="15.75" x14ac:dyDescent="0.25">
      <c r="A1" s="69"/>
      <c r="B1" s="125" t="s">
        <v>176</v>
      </c>
      <c r="C1" s="125"/>
      <c r="D1" s="125"/>
      <c r="E1" s="125"/>
      <c r="F1" s="69"/>
      <c r="G1" s="69"/>
      <c r="H1" s="69"/>
      <c r="I1" s="69"/>
      <c r="J1" s="69"/>
    </row>
    <row r="2" spans="1:10" ht="15.75" x14ac:dyDescent="0.25">
      <c r="A2" s="69"/>
      <c r="B2" s="125" t="s">
        <v>177</v>
      </c>
      <c r="C2" s="125"/>
      <c r="D2" s="125"/>
      <c r="E2" s="125"/>
      <c r="F2" s="69"/>
      <c r="G2" s="69"/>
      <c r="H2" s="69"/>
      <c r="I2" s="69"/>
      <c r="J2" s="69"/>
    </row>
    <row r="3" spans="1:10" ht="15.75" x14ac:dyDescent="0.25">
      <c r="A3" s="69"/>
      <c r="B3" s="125" t="s">
        <v>229</v>
      </c>
      <c r="C3" s="125"/>
      <c r="D3" s="125"/>
      <c r="E3" s="125"/>
      <c r="F3" s="69"/>
      <c r="G3" s="69"/>
      <c r="H3" s="69"/>
      <c r="I3" s="69"/>
      <c r="J3" s="69"/>
    </row>
    <row r="4" spans="1:10" x14ac:dyDescent="0.25">
      <c r="A4" s="175" t="s">
        <v>3</v>
      </c>
      <c r="B4" s="175" t="s">
        <v>4</v>
      </c>
      <c r="C4" s="175" t="s">
        <v>5</v>
      </c>
      <c r="D4" s="175" t="s">
        <v>6</v>
      </c>
      <c r="E4" s="176" t="s">
        <v>8</v>
      </c>
      <c r="F4" s="177" t="s">
        <v>9</v>
      </c>
      <c r="G4" s="95" t="s">
        <v>144</v>
      </c>
      <c r="H4" s="69"/>
      <c r="I4" s="69"/>
      <c r="J4" s="69"/>
    </row>
    <row r="5" spans="1:10" x14ac:dyDescent="0.25">
      <c r="A5" s="10" t="s">
        <v>190</v>
      </c>
      <c r="B5" s="131">
        <v>1</v>
      </c>
      <c r="C5" s="10">
        <f>'JANUARY 20'!G5:G18</f>
        <v>0</v>
      </c>
      <c r="D5" s="10">
        <v>2500</v>
      </c>
      <c r="E5" s="10">
        <f>C5+D5</f>
        <v>2500</v>
      </c>
      <c r="F5" s="10">
        <v>2500</v>
      </c>
      <c r="G5" s="10">
        <f>E5-F5</f>
        <v>0</v>
      </c>
      <c r="H5" s="69"/>
      <c r="I5" s="69"/>
      <c r="J5" s="69"/>
    </row>
    <row r="6" spans="1:10" x14ac:dyDescent="0.25">
      <c r="A6" s="10" t="s">
        <v>82</v>
      </c>
      <c r="B6" s="11">
        <v>2</v>
      </c>
      <c r="C6" s="10">
        <f>'JANUARY 20'!G6:G19</f>
        <v>0</v>
      </c>
      <c r="D6" s="12">
        <v>2500</v>
      </c>
      <c r="E6" s="10">
        <f t="shared" ref="E6:E17" si="0">C6+D6</f>
        <v>2500</v>
      </c>
      <c r="F6" s="91">
        <v>2500</v>
      </c>
      <c r="G6" s="10">
        <f t="shared" ref="G6:G17" si="1">E6-F6</f>
        <v>0</v>
      </c>
      <c r="H6" s="69" t="s">
        <v>31</v>
      </c>
      <c r="I6" s="69"/>
      <c r="J6" s="69"/>
    </row>
    <row r="7" spans="1:10" x14ac:dyDescent="0.25">
      <c r="A7" s="10" t="s">
        <v>31</v>
      </c>
      <c r="B7" s="11">
        <v>3</v>
      </c>
      <c r="C7" s="10">
        <f>'JANUARY 20'!G7:G20</f>
        <v>0</v>
      </c>
      <c r="D7" s="12">
        <v>2500</v>
      </c>
      <c r="E7" s="10">
        <f>C7+D7</f>
        <v>2500</v>
      </c>
      <c r="F7" s="91">
        <v>2500</v>
      </c>
      <c r="G7" s="10">
        <f t="shared" si="1"/>
        <v>0</v>
      </c>
      <c r="H7" s="69" t="s">
        <v>31</v>
      </c>
      <c r="I7" s="69"/>
      <c r="J7" s="69"/>
    </row>
    <row r="8" spans="1:10" x14ac:dyDescent="0.25">
      <c r="A8" s="163" t="s">
        <v>82</v>
      </c>
      <c r="B8" s="11">
        <v>4</v>
      </c>
      <c r="C8" s="10">
        <f>'JANUARY 20'!G8:G21</f>
        <v>0</v>
      </c>
      <c r="D8" s="12">
        <v>2500</v>
      </c>
      <c r="E8" s="10">
        <f t="shared" si="0"/>
        <v>2500</v>
      </c>
      <c r="F8" s="91">
        <v>2500</v>
      </c>
      <c r="G8" s="10">
        <f t="shared" si="1"/>
        <v>0</v>
      </c>
      <c r="H8" s="69" t="s">
        <v>31</v>
      </c>
      <c r="I8" s="69"/>
      <c r="J8" s="69"/>
    </row>
    <row r="9" spans="1:10" x14ac:dyDescent="0.25">
      <c r="A9" s="10" t="s">
        <v>82</v>
      </c>
      <c r="B9" s="11">
        <v>5</v>
      </c>
      <c r="C9" s="10">
        <f>'JANUARY 20'!G9:G22</f>
        <v>0</v>
      </c>
      <c r="D9" s="12">
        <v>2500</v>
      </c>
      <c r="E9" s="10">
        <f t="shared" si="0"/>
        <v>2500</v>
      </c>
      <c r="F9" s="91">
        <v>2500</v>
      </c>
      <c r="G9" s="10">
        <f t="shared" si="1"/>
        <v>0</v>
      </c>
      <c r="H9" s="69" t="s">
        <v>31</v>
      </c>
      <c r="I9" s="69"/>
      <c r="J9" s="69"/>
    </row>
    <row r="10" spans="1:10" x14ac:dyDescent="0.25">
      <c r="A10" s="10" t="s">
        <v>132</v>
      </c>
      <c r="B10" s="11">
        <v>6</v>
      </c>
      <c r="C10" s="10">
        <f>'JANUARY 20'!G10:G23</f>
        <v>0</v>
      </c>
      <c r="D10" s="12">
        <v>2500</v>
      </c>
      <c r="E10" s="10">
        <f t="shared" si="0"/>
        <v>2500</v>
      </c>
      <c r="F10" s="91">
        <v>2500</v>
      </c>
      <c r="G10" s="10">
        <f t="shared" si="1"/>
        <v>0</v>
      </c>
      <c r="H10" s="69"/>
      <c r="I10" s="69"/>
      <c r="J10" s="69"/>
    </row>
    <row r="11" spans="1:10" x14ac:dyDescent="0.25">
      <c r="A11" s="104" t="s">
        <v>190</v>
      </c>
      <c r="B11" s="11">
        <v>7</v>
      </c>
      <c r="C11" s="10">
        <f>'JANUARY 20'!G11:G24</f>
        <v>0</v>
      </c>
      <c r="D11" s="12">
        <v>3000</v>
      </c>
      <c r="E11" s="10">
        <f t="shared" si="0"/>
        <v>3000</v>
      </c>
      <c r="F11" s="91">
        <v>3000</v>
      </c>
      <c r="G11" s="10">
        <f t="shared" si="1"/>
        <v>0</v>
      </c>
      <c r="H11" s="69"/>
      <c r="I11" s="69"/>
      <c r="J11" s="69"/>
    </row>
    <row r="12" spans="1:10" x14ac:dyDescent="0.25">
      <c r="A12" s="104" t="s">
        <v>120</v>
      </c>
      <c r="B12" s="105">
        <v>8</v>
      </c>
      <c r="C12" s="10">
        <f>'JANUARY 20'!G12:G25</f>
        <v>0</v>
      </c>
      <c r="D12" s="13">
        <v>2500</v>
      </c>
      <c r="E12" s="10">
        <f t="shared" si="0"/>
        <v>2500</v>
      </c>
      <c r="F12" s="91">
        <v>2500</v>
      </c>
      <c r="G12" s="10">
        <f t="shared" si="1"/>
        <v>0</v>
      </c>
      <c r="H12" s="69"/>
      <c r="I12" s="69"/>
      <c r="J12" s="69"/>
    </row>
    <row r="13" spans="1:10" x14ac:dyDescent="0.25">
      <c r="A13" s="10" t="s">
        <v>119</v>
      </c>
      <c r="B13" s="105">
        <v>9</v>
      </c>
      <c r="C13" s="10">
        <f>'JANUARY 20'!G13:G26</f>
        <v>0</v>
      </c>
      <c r="D13" s="13">
        <v>5500</v>
      </c>
      <c r="E13" s="10">
        <f t="shared" si="0"/>
        <v>5500</v>
      </c>
      <c r="F13" s="132">
        <v>5500</v>
      </c>
      <c r="G13" s="10">
        <f t="shared" si="1"/>
        <v>0</v>
      </c>
      <c r="H13" s="69"/>
      <c r="I13" s="69"/>
      <c r="J13" s="69"/>
    </row>
    <row r="14" spans="1:10" x14ac:dyDescent="0.25">
      <c r="A14" s="10" t="s">
        <v>31</v>
      </c>
      <c r="B14" s="11">
        <v>10</v>
      </c>
      <c r="C14" s="10">
        <f>'JANUARY 20'!G14:G27</f>
        <v>0</v>
      </c>
      <c r="D14" s="12">
        <v>2500</v>
      </c>
      <c r="E14" s="10">
        <f t="shared" si="0"/>
        <v>2500</v>
      </c>
      <c r="F14" s="91">
        <v>2500</v>
      </c>
      <c r="G14" s="10">
        <f t="shared" si="1"/>
        <v>0</v>
      </c>
      <c r="H14" s="69" t="s">
        <v>31</v>
      </c>
      <c r="I14" s="69"/>
      <c r="J14" s="69"/>
    </row>
    <row r="15" spans="1:10" x14ac:dyDescent="0.25">
      <c r="A15" s="10" t="s">
        <v>200</v>
      </c>
      <c r="B15" s="11">
        <v>11</v>
      </c>
      <c r="C15" s="10">
        <f>'JANUARY 20'!G15:G28</f>
        <v>0</v>
      </c>
      <c r="D15" s="12">
        <v>2500</v>
      </c>
      <c r="E15" s="10">
        <f t="shared" si="0"/>
        <v>2500</v>
      </c>
      <c r="F15" s="91">
        <v>2500</v>
      </c>
      <c r="G15" s="10">
        <f t="shared" si="1"/>
        <v>0</v>
      </c>
      <c r="H15" s="69" t="s">
        <v>31</v>
      </c>
      <c r="I15" s="69"/>
      <c r="J15" s="69"/>
    </row>
    <row r="16" spans="1:10" x14ac:dyDescent="0.25">
      <c r="A16" s="104" t="s">
        <v>29</v>
      </c>
      <c r="B16" s="11">
        <v>12</v>
      </c>
      <c r="C16" s="10">
        <f>'JANUARY 20'!G16:G29</f>
        <v>9350</v>
      </c>
      <c r="D16" s="12">
        <v>4500</v>
      </c>
      <c r="E16" s="10">
        <f t="shared" si="0"/>
        <v>13850</v>
      </c>
      <c r="F16" s="91">
        <v>4500</v>
      </c>
      <c r="G16" s="10">
        <f t="shared" si="1"/>
        <v>9350</v>
      </c>
      <c r="H16" s="69"/>
      <c r="I16" s="69"/>
      <c r="J16" s="69"/>
    </row>
    <row r="17" spans="1:10" x14ac:dyDescent="0.25">
      <c r="A17" s="104" t="s">
        <v>30</v>
      </c>
      <c r="B17" s="11">
        <v>13</v>
      </c>
      <c r="C17" s="10">
        <f>'JANUARY 20'!G17:G30</f>
        <v>0</v>
      </c>
      <c r="D17" s="12">
        <v>2500</v>
      </c>
      <c r="E17" s="10">
        <f t="shared" si="0"/>
        <v>2500</v>
      </c>
      <c r="F17" s="91">
        <v>2500</v>
      </c>
      <c r="G17" s="10">
        <f t="shared" si="1"/>
        <v>0</v>
      </c>
      <c r="H17" s="69"/>
      <c r="I17" s="69" t="s">
        <v>74</v>
      </c>
      <c r="J17" s="69"/>
    </row>
    <row r="18" spans="1:10" x14ac:dyDescent="0.25">
      <c r="A18" s="10"/>
      <c r="B18" s="10"/>
      <c r="C18" s="10">
        <f>'JANUARY 20'!G18:G31</f>
        <v>0</v>
      </c>
      <c r="D18" s="10"/>
      <c r="E18" s="10"/>
      <c r="F18" s="10"/>
      <c r="G18" s="10"/>
      <c r="H18" s="85"/>
      <c r="I18" s="69"/>
      <c r="J18" s="69"/>
    </row>
    <row r="19" spans="1:10" x14ac:dyDescent="0.25">
      <c r="A19" s="164" t="s">
        <v>39</v>
      </c>
      <c r="B19" s="164"/>
      <c r="C19" s="10">
        <f>SUM(C5:C18)</f>
        <v>9350</v>
      </c>
      <c r="D19" s="164">
        <f>SUM(D5:D18)</f>
        <v>38000</v>
      </c>
      <c r="E19" s="164">
        <f>SUM(E5:E18)</f>
        <v>47350</v>
      </c>
      <c r="F19" s="164">
        <f>SUM(F5:F18)</f>
        <v>38000</v>
      </c>
      <c r="G19" s="164">
        <f>SUM(G5:G18)</f>
        <v>9350</v>
      </c>
      <c r="H19" s="85"/>
      <c r="I19" s="69"/>
      <c r="J19" s="69"/>
    </row>
    <row r="20" spans="1:10" x14ac:dyDescent="0.25">
      <c r="A20" s="168"/>
      <c r="B20" s="168"/>
      <c r="C20" s="168"/>
      <c r="D20" s="168"/>
      <c r="E20" s="168"/>
      <c r="F20" s="168"/>
      <c r="G20" s="168"/>
      <c r="H20" s="85"/>
      <c r="I20" s="69"/>
      <c r="J20" s="69"/>
    </row>
    <row r="21" spans="1:10" x14ac:dyDescent="0.25">
      <c r="A21" s="167" t="s">
        <v>12</v>
      </c>
      <c r="B21" s="15"/>
      <c r="C21" s="15"/>
      <c r="D21" s="15"/>
      <c r="E21" s="15"/>
      <c r="F21" s="16"/>
      <c r="G21" s="85"/>
      <c r="H21" s="85"/>
      <c r="I21" s="69"/>
      <c r="J21" s="69"/>
    </row>
    <row r="22" spans="1:10" x14ac:dyDescent="0.25">
      <c r="A22" s="172" t="s">
        <v>180</v>
      </c>
      <c r="B22" s="85"/>
      <c r="C22" s="134"/>
      <c r="D22" s="162"/>
      <c r="E22" s="136" t="s">
        <v>9</v>
      </c>
      <c r="F22" s="85"/>
      <c r="G22" s="85"/>
      <c r="H22" s="85"/>
      <c r="I22" s="69"/>
      <c r="J22" s="69"/>
    </row>
    <row r="23" spans="1:10" x14ac:dyDescent="0.25">
      <c r="A23" s="95" t="s">
        <v>155</v>
      </c>
      <c r="B23" s="95" t="s">
        <v>156</v>
      </c>
      <c r="C23" s="95" t="s">
        <v>157</v>
      </c>
      <c r="D23" s="95" t="s">
        <v>98</v>
      </c>
      <c r="E23" s="95" t="s">
        <v>158</v>
      </c>
      <c r="F23" s="95" t="s">
        <v>156</v>
      </c>
      <c r="G23" s="95" t="s">
        <v>157</v>
      </c>
      <c r="H23" s="95" t="s">
        <v>98</v>
      </c>
      <c r="I23" s="69"/>
    </row>
    <row r="24" spans="1:10" x14ac:dyDescent="0.25">
      <c r="A24" s="95" t="s">
        <v>228</v>
      </c>
      <c r="B24" s="137">
        <f>D19</f>
        <v>38000</v>
      </c>
      <c r="C24" s="85"/>
      <c r="D24" s="137"/>
      <c r="E24" s="138" t="s">
        <v>228</v>
      </c>
      <c r="F24" s="137">
        <f>F19</f>
        <v>38000</v>
      </c>
      <c r="G24" s="85"/>
      <c r="H24" s="10"/>
      <c r="I24" s="69"/>
      <c r="J24" s="69"/>
    </row>
    <row r="25" spans="1:10" x14ac:dyDescent="0.25">
      <c r="A25" s="10" t="s">
        <v>160</v>
      </c>
      <c r="B25" s="137">
        <f>'JANUARY 20'!D34</f>
        <v>-7801</v>
      </c>
      <c r="C25" s="10"/>
      <c r="D25" s="10"/>
      <c r="E25" s="10" t="s">
        <v>160</v>
      </c>
      <c r="F25" s="137">
        <f>'JANUARY 20'!H34</f>
        <v>-17151</v>
      </c>
      <c r="G25" s="10"/>
      <c r="H25" s="10"/>
      <c r="I25" s="69"/>
      <c r="J25" s="69"/>
    </row>
    <row r="26" spans="1:10" x14ac:dyDescent="0.25">
      <c r="A26" s="10" t="s">
        <v>161</v>
      </c>
      <c r="B26" s="139">
        <v>0.08</v>
      </c>
      <c r="C26" s="10">
        <f>B24*B26</f>
        <v>3040</v>
      </c>
      <c r="D26" s="10"/>
      <c r="E26" s="10"/>
      <c r="F26" s="139">
        <v>0.08</v>
      </c>
      <c r="G26" s="10">
        <f>C26</f>
        <v>3040</v>
      </c>
      <c r="H26" s="10"/>
      <c r="I26" s="69"/>
      <c r="J26" s="69"/>
    </row>
    <row r="27" spans="1:10" x14ac:dyDescent="0.25">
      <c r="A27" s="104"/>
      <c r="B27" s="137"/>
      <c r="C27" s="137"/>
      <c r="D27" s="137"/>
      <c r="E27" s="137"/>
      <c r="F27" s="137"/>
      <c r="G27" s="10"/>
      <c r="H27" s="10"/>
      <c r="I27" s="69"/>
      <c r="J27" s="69"/>
    </row>
    <row r="28" spans="1:10" x14ac:dyDescent="0.25">
      <c r="A28" s="140" t="s">
        <v>162</v>
      </c>
      <c r="B28" s="10"/>
      <c r="C28" s="10"/>
      <c r="D28" s="10"/>
      <c r="E28" s="140" t="s">
        <v>162</v>
      </c>
      <c r="F28" s="10"/>
      <c r="G28" s="10"/>
      <c r="H28" s="10"/>
      <c r="I28" s="69"/>
    </row>
    <row r="29" spans="1:10" x14ac:dyDescent="0.25">
      <c r="A29" s="49" t="s">
        <v>149</v>
      </c>
      <c r="B29" s="142"/>
      <c r="C29" s="10">
        <v>4500</v>
      </c>
      <c r="D29" s="10"/>
      <c r="E29" s="49" t="s">
        <v>149</v>
      </c>
      <c r="F29" s="142"/>
      <c r="G29" s="10">
        <v>4500</v>
      </c>
      <c r="H29" s="10"/>
      <c r="I29" s="69"/>
      <c r="J29" s="69"/>
    </row>
    <row r="30" spans="1:10" x14ac:dyDescent="0.25">
      <c r="A30" s="161"/>
      <c r="B30" s="83"/>
      <c r="C30" s="83"/>
      <c r="D30" s="83"/>
      <c r="E30" s="161"/>
      <c r="F30" s="83"/>
      <c r="G30" s="83"/>
      <c r="H30" s="10"/>
      <c r="I30" s="69"/>
      <c r="J30" s="69"/>
    </row>
    <row r="31" spans="1:10" x14ac:dyDescent="0.25">
      <c r="A31" s="142" t="s">
        <v>87</v>
      </c>
      <c r="B31" s="10"/>
      <c r="C31" s="10">
        <f>D15+D7+D14+D9+D8+D6</f>
        <v>15000</v>
      </c>
      <c r="D31" s="10"/>
      <c r="E31" s="142" t="s">
        <v>87</v>
      </c>
      <c r="F31" s="10"/>
      <c r="G31" s="10">
        <f>C31</f>
        <v>15000</v>
      </c>
      <c r="H31" s="10"/>
      <c r="I31" s="69"/>
      <c r="J31" s="69"/>
    </row>
    <row r="32" spans="1:10" x14ac:dyDescent="0.25">
      <c r="A32" s="142"/>
      <c r="B32" s="143"/>
      <c r="C32" s="144"/>
      <c r="D32" s="143"/>
      <c r="E32" s="142"/>
      <c r="F32" s="143"/>
      <c r="G32" s="144"/>
      <c r="H32" s="10"/>
      <c r="I32" s="69"/>
      <c r="J32" s="69"/>
    </row>
    <row r="33" spans="1:10" x14ac:dyDescent="0.25">
      <c r="A33" s="142" t="s">
        <v>230</v>
      </c>
      <c r="B33" s="143"/>
      <c r="C33" s="144">
        <v>14562</v>
      </c>
      <c r="D33" s="143"/>
      <c r="E33" s="142" t="s">
        <v>230</v>
      </c>
      <c r="F33" s="143"/>
      <c r="G33" s="144">
        <v>14562</v>
      </c>
      <c r="H33" s="10"/>
      <c r="I33" s="69"/>
      <c r="J33" s="69"/>
    </row>
    <row r="34" spans="1:10" x14ac:dyDescent="0.25">
      <c r="A34" s="164" t="s">
        <v>39</v>
      </c>
      <c r="B34" s="165">
        <f>B24+B25-C26</f>
        <v>27159</v>
      </c>
      <c r="C34" s="164">
        <f>SUM(C29:C33)</f>
        <v>34062</v>
      </c>
      <c r="D34" s="165">
        <f>B34-C34</f>
        <v>-6903</v>
      </c>
      <c r="E34" s="166"/>
      <c r="F34" s="165">
        <f>F24+F25-G26</f>
        <v>17809</v>
      </c>
      <c r="G34" s="165">
        <f>SUM(G29:G33)</f>
        <v>34062</v>
      </c>
      <c r="H34" s="165">
        <f>F34-G34</f>
        <v>-16253</v>
      </c>
      <c r="I34" s="65"/>
      <c r="J34" s="69"/>
    </row>
    <row r="35" spans="1:10" x14ac:dyDescent="0.25">
      <c r="A35" s="69"/>
      <c r="B35" s="69"/>
      <c r="C35" s="69"/>
      <c r="D35" s="69"/>
      <c r="E35" s="69"/>
      <c r="F35" s="69"/>
      <c r="G35" s="69"/>
      <c r="H35" s="69"/>
      <c r="I35" s="69"/>
      <c r="J35" s="69"/>
    </row>
    <row r="36" spans="1:10" x14ac:dyDescent="0.25">
      <c r="A36" s="69" t="s">
        <v>168</v>
      </c>
      <c r="B36" s="69"/>
      <c r="C36" s="69" t="s">
        <v>170</v>
      </c>
      <c r="D36" s="69"/>
      <c r="E36" s="69"/>
      <c r="F36" s="69" t="s">
        <v>171</v>
      </c>
      <c r="G36" s="69"/>
      <c r="H36" s="69"/>
      <c r="I36" s="69"/>
      <c r="J36" s="69"/>
    </row>
    <row r="37" spans="1:10" x14ac:dyDescent="0.25">
      <c r="A37" s="69"/>
      <c r="B37" s="69"/>
      <c r="C37" s="69"/>
      <c r="D37" s="69"/>
      <c r="E37" s="69"/>
      <c r="F37" s="69"/>
      <c r="G37" s="69"/>
      <c r="H37" s="69"/>
      <c r="I37" s="69"/>
      <c r="J37" s="69"/>
    </row>
    <row r="38" spans="1:10" x14ac:dyDescent="0.25">
      <c r="A38" s="20" t="s">
        <v>211</v>
      </c>
      <c r="B38" s="20"/>
      <c r="C38" s="20" t="s">
        <v>51</v>
      </c>
      <c r="D38" s="20"/>
      <c r="E38" s="20"/>
      <c r="F38" s="20" t="s">
        <v>172</v>
      </c>
      <c r="G38" s="20"/>
      <c r="H38" s="69"/>
      <c r="I38" s="69"/>
      <c r="J38" s="69"/>
    </row>
    <row r="39" spans="1:10" x14ac:dyDescent="0.25">
      <c r="A39" s="69"/>
      <c r="B39" s="69"/>
      <c r="C39" s="69"/>
      <c r="D39" s="69"/>
      <c r="E39" s="69"/>
      <c r="F39" s="69"/>
      <c r="G39" s="69"/>
      <c r="H39" s="69"/>
      <c r="I39" s="69"/>
      <c r="J39" s="69"/>
    </row>
    <row r="40" spans="1:10" x14ac:dyDescent="0.25">
      <c r="E40" s="65">
        <f>C33-14460</f>
        <v>102</v>
      </c>
    </row>
  </sheetData>
  <pageMargins left="0.7" right="0.7" top="0.75" bottom="0.75" header="0.3" footer="0.3"/>
  <pageSetup orientation="portrait" horizontalDpi="0" verticalDpi="0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topLeftCell="A4" workbookViewId="0">
      <selection activeCell="I19" sqref="I19"/>
    </sheetView>
  </sheetViews>
  <sheetFormatPr defaultRowHeight="15" x14ac:dyDescent="0.25"/>
  <cols>
    <col min="1" max="1" width="18.28515625" customWidth="1"/>
  </cols>
  <sheetData>
    <row r="1" spans="1:10" ht="15.75" x14ac:dyDescent="0.25">
      <c r="A1" s="69"/>
      <c r="B1" s="125" t="s">
        <v>176</v>
      </c>
      <c r="C1" s="125"/>
      <c r="D1" s="125"/>
      <c r="E1" s="125"/>
      <c r="F1" s="69"/>
      <c r="G1" s="69"/>
      <c r="H1" s="69"/>
      <c r="I1" s="69"/>
      <c r="J1" s="69"/>
    </row>
    <row r="2" spans="1:10" ht="15.75" x14ac:dyDescent="0.25">
      <c r="A2" s="69"/>
      <c r="B2" s="125" t="s">
        <v>177</v>
      </c>
      <c r="C2" s="125"/>
      <c r="D2" s="125"/>
      <c r="E2" s="125"/>
      <c r="F2" s="69"/>
      <c r="G2" s="69"/>
      <c r="H2" s="69"/>
      <c r="I2" s="69"/>
      <c r="J2" s="69"/>
    </row>
    <row r="3" spans="1:10" ht="15.75" x14ac:dyDescent="0.25">
      <c r="A3" s="69"/>
      <c r="B3" s="125" t="s">
        <v>231</v>
      </c>
      <c r="C3" s="125"/>
      <c r="D3" s="125"/>
      <c r="E3" s="125"/>
      <c r="F3" s="69"/>
      <c r="G3" s="69"/>
      <c r="H3" s="69"/>
      <c r="I3" s="69"/>
      <c r="J3" s="69"/>
    </row>
    <row r="4" spans="1:10" x14ac:dyDescent="0.25">
      <c r="A4" s="175" t="s">
        <v>3</v>
      </c>
      <c r="B4" s="175" t="s">
        <v>4</v>
      </c>
      <c r="C4" s="175" t="s">
        <v>5</v>
      </c>
      <c r="D4" s="175" t="s">
        <v>6</v>
      </c>
      <c r="E4" s="176" t="s">
        <v>8</v>
      </c>
      <c r="F4" s="177" t="s">
        <v>9</v>
      </c>
      <c r="G4" s="95" t="s">
        <v>144</v>
      </c>
      <c r="H4" s="69"/>
      <c r="I4" s="69"/>
      <c r="J4" s="69"/>
    </row>
    <row r="5" spans="1:10" x14ac:dyDescent="0.25">
      <c r="A5" s="10" t="s">
        <v>190</v>
      </c>
      <c r="B5" s="131">
        <v>1</v>
      </c>
      <c r="C5" s="10">
        <f>'FEBRUARY 20'!G5:G17</f>
        <v>0</v>
      </c>
      <c r="D5" s="10">
        <v>2500</v>
      </c>
      <c r="E5" s="10">
        <f>C5+D5</f>
        <v>2500</v>
      </c>
      <c r="F5" s="10">
        <v>2500</v>
      </c>
      <c r="G5" s="10">
        <f>E5-F5</f>
        <v>0</v>
      </c>
      <c r="H5" s="69"/>
      <c r="I5" s="69"/>
      <c r="J5" s="69"/>
    </row>
    <row r="6" spans="1:10" x14ac:dyDescent="0.25">
      <c r="A6" s="10" t="s">
        <v>82</v>
      </c>
      <c r="B6" s="11">
        <v>2</v>
      </c>
      <c r="C6" s="10">
        <f>'FEBRUARY 20'!G6:G18</f>
        <v>0</v>
      </c>
      <c r="D6" s="12">
        <v>2500</v>
      </c>
      <c r="E6" s="10">
        <f t="shared" ref="E6:E17" si="0">C6+D6</f>
        <v>2500</v>
      </c>
      <c r="F6" s="91">
        <v>2500</v>
      </c>
      <c r="G6" s="10">
        <f t="shared" ref="G6:G17" si="1">E6-F6</f>
        <v>0</v>
      </c>
      <c r="H6" s="69" t="s">
        <v>31</v>
      </c>
      <c r="I6" s="69"/>
      <c r="J6" s="69"/>
    </row>
    <row r="7" spans="1:10" x14ac:dyDescent="0.25">
      <c r="A7" s="10" t="s">
        <v>31</v>
      </c>
      <c r="B7" s="11">
        <v>3</v>
      </c>
      <c r="C7" s="10">
        <f>'FEBRUARY 20'!G7:G19</f>
        <v>0</v>
      </c>
      <c r="D7" s="12">
        <v>2500</v>
      </c>
      <c r="E7" s="10">
        <f>C7+D7</f>
        <v>2500</v>
      </c>
      <c r="F7" s="91">
        <v>2500</v>
      </c>
      <c r="G7" s="10">
        <f t="shared" si="1"/>
        <v>0</v>
      </c>
      <c r="H7" s="69" t="s">
        <v>31</v>
      </c>
      <c r="I7" s="69"/>
      <c r="J7" s="69"/>
    </row>
    <row r="8" spans="1:10" x14ac:dyDescent="0.25">
      <c r="A8" s="163" t="s">
        <v>82</v>
      </c>
      <c r="B8" s="11">
        <v>4</v>
      </c>
      <c r="C8" s="10">
        <f>'FEBRUARY 20'!G8:G20</f>
        <v>0</v>
      </c>
      <c r="D8" s="12">
        <v>2500</v>
      </c>
      <c r="E8" s="10">
        <f t="shared" si="0"/>
        <v>2500</v>
      </c>
      <c r="F8" s="91">
        <v>2500</v>
      </c>
      <c r="G8" s="10">
        <f t="shared" si="1"/>
        <v>0</v>
      </c>
      <c r="H8" s="69" t="s">
        <v>31</v>
      </c>
      <c r="I8" s="69"/>
      <c r="J8" s="69"/>
    </row>
    <row r="9" spans="1:10" x14ac:dyDescent="0.25">
      <c r="A9" s="10" t="s">
        <v>82</v>
      </c>
      <c r="B9" s="11">
        <v>5</v>
      </c>
      <c r="C9" s="10">
        <f>'FEBRUARY 20'!G9:G21</f>
        <v>0</v>
      </c>
      <c r="D9" s="12">
        <v>2500</v>
      </c>
      <c r="E9" s="10">
        <f t="shared" si="0"/>
        <v>2500</v>
      </c>
      <c r="F9" s="91">
        <v>2500</v>
      </c>
      <c r="G9" s="10">
        <f t="shared" si="1"/>
        <v>0</v>
      </c>
      <c r="H9" s="69" t="s">
        <v>31</v>
      </c>
      <c r="I9" s="69"/>
      <c r="J9" s="69"/>
    </row>
    <row r="10" spans="1:10" x14ac:dyDescent="0.25">
      <c r="A10" s="10" t="s">
        <v>132</v>
      </c>
      <c r="B10" s="11">
        <v>6</v>
      </c>
      <c r="C10" s="10">
        <f>'FEBRUARY 20'!G10:G22</f>
        <v>0</v>
      </c>
      <c r="D10" s="12">
        <v>2500</v>
      </c>
      <c r="E10" s="10">
        <f t="shared" si="0"/>
        <v>2500</v>
      </c>
      <c r="F10" s="91">
        <v>2500</v>
      </c>
      <c r="G10" s="10">
        <f t="shared" si="1"/>
        <v>0</v>
      </c>
      <c r="H10" s="69"/>
      <c r="I10" s="69"/>
      <c r="J10" s="69"/>
    </row>
    <row r="11" spans="1:10" x14ac:dyDescent="0.25">
      <c r="A11" s="104" t="s">
        <v>190</v>
      </c>
      <c r="B11" s="11">
        <v>7</v>
      </c>
      <c r="C11" s="10">
        <f>'FEBRUARY 20'!G11:G23</f>
        <v>0</v>
      </c>
      <c r="D11" s="12">
        <v>3000</v>
      </c>
      <c r="E11" s="10">
        <f t="shared" si="0"/>
        <v>3000</v>
      </c>
      <c r="F11" s="91">
        <v>3000</v>
      </c>
      <c r="G11" s="10">
        <f t="shared" si="1"/>
        <v>0</v>
      </c>
      <c r="H11" s="69"/>
      <c r="I11" s="69"/>
      <c r="J11" s="69"/>
    </row>
    <row r="12" spans="1:10" x14ac:dyDescent="0.25">
      <c r="A12" s="104" t="s">
        <v>120</v>
      </c>
      <c r="B12" s="105">
        <v>8</v>
      </c>
      <c r="C12" s="10">
        <f>'FEBRUARY 20'!G12:G24</f>
        <v>0</v>
      </c>
      <c r="D12" s="13">
        <v>2500</v>
      </c>
      <c r="E12" s="10">
        <f t="shared" si="0"/>
        <v>2500</v>
      </c>
      <c r="F12" s="91">
        <v>2500</v>
      </c>
      <c r="G12" s="10">
        <f t="shared" si="1"/>
        <v>0</v>
      </c>
      <c r="H12" s="69"/>
      <c r="I12" s="69"/>
      <c r="J12" s="69"/>
    </row>
    <row r="13" spans="1:10" x14ac:dyDescent="0.25">
      <c r="A13" s="10" t="s">
        <v>119</v>
      </c>
      <c r="B13" s="105">
        <v>9</v>
      </c>
      <c r="C13" s="10">
        <f>'FEBRUARY 20'!G13:G25</f>
        <v>0</v>
      </c>
      <c r="D13" s="13">
        <v>5500</v>
      </c>
      <c r="E13" s="10">
        <f t="shared" si="0"/>
        <v>5500</v>
      </c>
      <c r="F13" s="132">
        <v>5500</v>
      </c>
      <c r="G13" s="10">
        <f t="shared" si="1"/>
        <v>0</v>
      </c>
      <c r="H13" s="69"/>
      <c r="I13" s="69"/>
      <c r="J13" s="69"/>
    </row>
    <row r="14" spans="1:10" x14ac:dyDescent="0.25">
      <c r="A14" s="10" t="s">
        <v>31</v>
      </c>
      <c r="B14" s="11">
        <v>10</v>
      </c>
      <c r="C14" s="10">
        <f>'FEBRUARY 20'!G14:G26</f>
        <v>0</v>
      </c>
      <c r="D14" s="12">
        <v>2500</v>
      </c>
      <c r="E14" s="10">
        <f t="shared" si="0"/>
        <v>2500</v>
      </c>
      <c r="F14" s="91">
        <v>2500</v>
      </c>
      <c r="G14" s="10">
        <f t="shared" si="1"/>
        <v>0</v>
      </c>
      <c r="H14" s="69" t="s">
        <v>31</v>
      </c>
      <c r="I14" s="69"/>
      <c r="J14" s="69"/>
    </row>
    <row r="15" spans="1:10" x14ac:dyDescent="0.25">
      <c r="A15" s="10" t="s">
        <v>200</v>
      </c>
      <c r="B15" s="11">
        <v>11</v>
      </c>
      <c r="C15" s="10">
        <f>'FEBRUARY 20'!G15:G27</f>
        <v>0</v>
      </c>
      <c r="D15" s="12">
        <v>2500</v>
      </c>
      <c r="E15" s="10">
        <f t="shared" si="0"/>
        <v>2500</v>
      </c>
      <c r="F15" s="91">
        <v>2500</v>
      </c>
      <c r="G15" s="10">
        <f t="shared" si="1"/>
        <v>0</v>
      </c>
      <c r="H15" s="69" t="s">
        <v>31</v>
      </c>
      <c r="I15" s="69"/>
      <c r="J15" s="69"/>
    </row>
    <row r="16" spans="1:10" x14ac:dyDescent="0.25">
      <c r="A16" s="104" t="s">
        <v>29</v>
      </c>
      <c r="B16" s="11">
        <v>12</v>
      </c>
      <c r="C16" s="10">
        <f>'FEBRUARY 20'!G16:G28</f>
        <v>9350</v>
      </c>
      <c r="D16" s="12">
        <v>4500</v>
      </c>
      <c r="E16" s="10">
        <f t="shared" si="0"/>
        <v>13850</v>
      </c>
      <c r="F16" s="91">
        <f>4500+9350</f>
        <v>13850</v>
      </c>
      <c r="G16" s="10">
        <f t="shared" si="1"/>
        <v>0</v>
      </c>
      <c r="H16" s="69" t="s">
        <v>261</v>
      </c>
      <c r="I16" s="69"/>
      <c r="J16" s="69"/>
    </row>
    <row r="17" spans="1:10" x14ac:dyDescent="0.25">
      <c r="A17" s="104" t="s">
        <v>30</v>
      </c>
      <c r="B17" s="11">
        <v>13</v>
      </c>
      <c r="C17" s="10">
        <f>'FEBRUARY 20'!G17:G29</f>
        <v>0</v>
      </c>
      <c r="D17" s="12">
        <v>2500</v>
      </c>
      <c r="E17" s="10">
        <f t="shared" si="0"/>
        <v>2500</v>
      </c>
      <c r="F17" s="91">
        <v>2500</v>
      </c>
      <c r="G17" s="10">
        <f t="shared" si="1"/>
        <v>0</v>
      </c>
      <c r="H17" s="69"/>
      <c r="I17" s="69" t="s">
        <v>74</v>
      </c>
      <c r="J17" s="69"/>
    </row>
    <row r="18" spans="1:10" x14ac:dyDescent="0.25">
      <c r="A18" s="10"/>
      <c r="B18" s="10"/>
      <c r="C18" s="10">
        <f>'FEBRUARY 20'!G18:G30</f>
        <v>0</v>
      </c>
      <c r="D18" s="10"/>
      <c r="E18" s="10"/>
      <c r="F18" s="10"/>
      <c r="G18" s="10"/>
      <c r="H18" s="85"/>
      <c r="I18" s="69"/>
      <c r="J18" s="69"/>
    </row>
    <row r="19" spans="1:10" x14ac:dyDescent="0.25">
      <c r="A19" s="164" t="s">
        <v>39</v>
      </c>
      <c r="B19" s="164"/>
      <c r="C19" s="10">
        <f>SUM(C5:C18)</f>
        <v>9350</v>
      </c>
      <c r="D19" s="164">
        <f>SUM(D5:D18)</f>
        <v>38000</v>
      </c>
      <c r="E19" s="164">
        <f>SUM(E5:E18)</f>
        <v>47350</v>
      </c>
      <c r="F19" s="164">
        <f>SUM(F5:F18)</f>
        <v>47350</v>
      </c>
      <c r="G19" s="164">
        <f>SUM(G5:G18)</f>
        <v>0</v>
      </c>
      <c r="H19" s="85"/>
      <c r="I19" s="69"/>
      <c r="J19" s="69"/>
    </row>
    <row r="20" spans="1:10" x14ac:dyDescent="0.25">
      <c r="A20" s="168"/>
      <c r="B20" s="168"/>
      <c r="C20" s="168"/>
      <c r="D20" s="168"/>
      <c r="E20" s="168"/>
      <c r="F20" s="168"/>
      <c r="G20" s="168"/>
      <c r="H20" s="85"/>
      <c r="I20" s="69"/>
      <c r="J20" s="69"/>
    </row>
    <row r="21" spans="1:10" x14ac:dyDescent="0.25">
      <c r="A21" s="167" t="s">
        <v>12</v>
      </c>
      <c r="B21" s="15"/>
      <c r="C21" s="15"/>
      <c r="D21" s="15"/>
      <c r="E21" s="15"/>
      <c r="F21" s="16"/>
      <c r="G21" s="85"/>
      <c r="H21" s="85"/>
      <c r="I21" s="69"/>
      <c r="J21" s="69"/>
    </row>
    <row r="22" spans="1:10" x14ac:dyDescent="0.25">
      <c r="A22" s="172" t="s">
        <v>180</v>
      </c>
      <c r="B22" s="85"/>
      <c r="C22" s="134"/>
      <c r="D22" s="162"/>
      <c r="E22" s="136" t="s">
        <v>9</v>
      </c>
      <c r="F22" s="85"/>
      <c r="G22" s="85"/>
      <c r="H22" s="85"/>
      <c r="I22" s="69"/>
      <c r="J22" s="69"/>
    </row>
    <row r="23" spans="1:10" x14ac:dyDescent="0.25">
      <c r="A23" s="95" t="s">
        <v>155</v>
      </c>
      <c r="B23" s="95" t="s">
        <v>156</v>
      </c>
      <c r="C23" s="95" t="s">
        <v>157</v>
      </c>
      <c r="D23" s="95" t="s">
        <v>98</v>
      </c>
      <c r="E23" s="95" t="s">
        <v>158</v>
      </c>
      <c r="F23" s="95" t="s">
        <v>156</v>
      </c>
      <c r="G23" s="95" t="s">
        <v>157</v>
      </c>
      <c r="H23" s="95" t="s">
        <v>98</v>
      </c>
      <c r="I23" s="69"/>
      <c r="J23" s="69"/>
    </row>
    <row r="24" spans="1:10" x14ac:dyDescent="0.25">
      <c r="A24" s="95" t="s">
        <v>2</v>
      </c>
      <c r="B24" s="137">
        <f>D19</f>
        <v>38000</v>
      </c>
      <c r="C24" s="85"/>
      <c r="D24" s="137"/>
      <c r="E24" s="138" t="s">
        <v>2</v>
      </c>
      <c r="F24" s="137">
        <f>F19</f>
        <v>47350</v>
      </c>
      <c r="G24" s="85"/>
      <c r="H24" s="10"/>
      <c r="I24" s="69"/>
      <c r="J24" s="69"/>
    </row>
    <row r="25" spans="1:10" x14ac:dyDescent="0.25">
      <c r="A25" s="10" t="s">
        <v>160</v>
      </c>
      <c r="B25" s="137">
        <f>'FEBRUARY 20'!D34</f>
        <v>-6903</v>
      </c>
      <c r="C25" s="10"/>
      <c r="D25" s="10"/>
      <c r="E25" s="10" t="s">
        <v>160</v>
      </c>
      <c r="F25" s="137">
        <f>'FEBRUARY 20'!H34</f>
        <v>-16253</v>
      </c>
      <c r="G25" s="10"/>
      <c r="H25" s="10"/>
      <c r="I25" s="69"/>
      <c r="J25" s="69"/>
    </row>
    <row r="26" spans="1:10" x14ac:dyDescent="0.25">
      <c r="A26" s="10" t="s">
        <v>161</v>
      </c>
      <c r="B26" s="139">
        <v>0.08</v>
      </c>
      <c r="C26" s="10">
        <f>B26*B24</f>
        <v>3040</v>
      </c>
      <c r="D26" s="10"/>
      <c r="E26" s="10"/>
      <c r="F26" s="139">
        <v>0.08</v>
      </c>
      <c r="G26" s="10">
        <f>C26</f>
        <v>3040</v>
      </c>
      <c r="H26" s="10"/>
      <c r="I26" s="69"/>
      <c r="J26" s="69"/>
    </row>
    <row r="27" spans="1:10" x14ac:dyDescent="0.25">
      <c r="A27" s="104"/>
      <c r="B27" s="137"/>
      <c r="C27" s="137"/>
      <c r="D27" s="137"/>
      <c r="E27" s="137"/>
      <c r="F27" s="137"/>
      <c r="G27" s="10"/>
      <c r="H27" s="10"/>
      <c r="I27" s="69"/>
      <c r="J27" s="69"/>
    </row>
    <row r="28" spans="1:10" x14ac:dyDescent="0.25">
      <c r="A28" s="140" t="s">
        <v>162</v>
      </c>
      <c r="B28" s="10"/>
      <c r="C28" s="10"/>
      <c r="D28" s="10"/>
      <c r="E28" s="140" t="s">
        <v>162</v>
      </c>
      <c r="F28" s="10"/>
      <c r="G28" s="10"/>
      <c r="H28" s="10"/>
      <c r="I28" s="69"/>
      <c r="J28" s="69"/>
    </row>
    <row r="29" spans="1:10" x14ac:dyDescent="0.25">
      <c r="A29" s="49" t="s">
        <v>29</v>
      </c>
      <c r="B29" s="142"/>
      <c r="C29" s="10">
        <v>4500</v>
      </c>
      <c r="D29" s="10"/>
      <c r="E29" s="49" t="s">
        <v>29</v>
      </c>
      <c r="F29" s="142"/>
      <c r="G29" s="10">
        <v>4500</v>
      </c>
      <c r="H29" s="10"/>
      <c r="I29" s="69"/>
      <c r="J29" s="69"/>
    </row>
    <row r="30" spans="1:10" x14ac:dyDescent="0.25">
      <c r="A30" s="161" t="s">
        <v>87</v>
      </c>
      <c r="B30" s="83"/>
      <c r="C30" s="83">
        <f>D7+D14+D15+D9+D8+D6</f>
        <v>15000</v>
      </c>
      <c r="D30" s="83"/>
      <c r="E30" s="161" t="s">
        <v>87</v>
      </c>
      <c r="F30" s="83"/>
      <c r="G30" s="83">
        <f>D7+D14+D15+D8+D9+D6</f>
        <v>15000</v>
      </c>
      <c r="H30" s="10"/>
      <c r="I30" s="69"/>
      <c r="J30" s="69"/>
    </row>
    <row r="31" spans="1:10" x14ac:dyDescent="0.25">
      <c r="A31" s="142" t="s">
        <v>260</v>
      </c>
      <c r="B31" s="10"/>
      <c r="C31" s="10">
        <v>9350</v>
      </c>
      <c r="D31" s="10"/>
      <c r="E31" s="142" t="s">
        <v>260</v>
      </c>
      <c r="F31" s="10"/>
      <c r="G31" s="10">
        <v>9350</v>
      </c>
      <c r="H31" s="10"/>
      <c r="I31" s="69"/>
      <c r="J31" s="69"/>
    </row>
    <row r="32" spans="1:10" x14ac:dyDescent="0.25">
      <c r="A32" s="142"/>
      <c r="B32" s="143"/>
      <c r="C32" s="144"/>
      <c r="D32" s="143"/>
      <c r="E32" s="142"/>
      <c r="F32" s="143"/>
      <c r="G32" s="144"/>
      <c r="H32" s="10"/>
      <c r="I32" s="69"/>
      <c r="J32" s="69"/>
    </row>
    <row r="33" spans="1:10" x14ac:dyDescent="0.25">
      <c r="A33" s="142"/>
      <c r="B33" s="143"/>
      <c r="C33" s="144"/>
      <c r="D33" s="143"/>
      <c r="E33" s="142"/>
      <c r="F33" s="143"/>
      <c r="G33" s="144"/>
      <c r="H33" s="10"/>
      <c r="I33" s="69"/>
      <c r="J33" s="69"/>
    </row>
    <row r="34" spans="1:10" x14ac:dyDescent="0.25">
      <c r="A34" s="164" t="s">
        <v>39</v>
      </c>
      <c r="B34" s="165">
        <f>B24+B25-C26</f>
        <v>28057</v>
      </c>
      <c r="C34" s="164">
        <f>SUM(C29:C33)</f>
        <v>28850</v>
      </c>
      <c r="D34" s="165">
        <f>B34-C34</f>
        <v>-793</v>
      </c>
      <c r="E34" s="166"/>
      <c r="F34" s="165">
        <f>F24+F25-G26</f>
        <v>28057</v>
      </c>
      <c r="G34" s="165">
        <f>SUM(G29:G32)</f>
        <v>28850</v>
      </c>
      <c r="H34" s="165">
        <f>F34-G34</f>
        <v>-793</v>
      </c>
      <c r="I34" s="69"/>
      <c r="J34" s="69"/>
    </row>
    <row r="35" spans="1:10" x14ac:dyDescent="0.25">
      <c r="A35" s="69"/>
      <c r="B35" s="69"/>
      <c r="C35" s="69"/>
      <c r="D35" s="69"/>
      <c r="E35" s="69"/>
      <c r="F35" s="69"/>
      <c r="G35" s="69"/>
      <c r="H35" s="69"/>
      <c r="I35" s="69"/>
      <c r="J35" s="69"/>
    </row>
    <row r="36" spans="1:10" x14ac:dyDescent="0.25">
      <c r="A36" s="69" t="s">
        <v>168</v>
      </c>
      <c r="B36" s="69"/>
      <c r="C36" s="69" t="s">
        <v>170</v>
      </c>
      <c r="D36" s="69"/>
      <c r="E36" s="69"/>
      <c r="F36" s="69" t="s">
        <v>171</v>
      </c>
      <c r="G36" s="69"/>
      <c r="H36" s="69"/>
      <c r="I36" s="69"/>
      <c r="J36" s="69"/>
    </row>
    <row r="37" spans="1:10" x14ac:dyDescent="0.25">
      <c r="A37" s="69"/>
      <c r="B37" s="69"/>
      <c r="C37" s="69"/>
      <c r="D37" s="69"/>
      <c r="E37" s="69"/>
      <c r="F37" s="69"/>
      <c r="G37" s="69"/>
      <c r="H37" s="69"/>
      <c r="I37" s="65"/>
      <c r="J37" s="69"/>
    </row>
    <row r="38" spans="1:10" x14ac:dyDescent="0.25">
      <c r="A38" s="20" t="s">
        <v>211</v>
      </c>
      <c r="B38" s="20"/>
      <c r="C38" s="20" t="s">
        <v>51</v>
      </c>
      <c r="D38" s="20"/>
      <c r="E38" s="20"/>
      <c r="F38" s="20" t="s">
        <v>172</v>
      </c>
      <c r="G38" s="20"/>
      <c r="H38" s="69"/>
      <c r="I38" s="69"/>
      <c r="J38" s="69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workbookViewId="0">
      <selection activeCell="L26" sqref="L26"/>
    </sheetView>
  </sheetViews>
  <sheetFormatPr defaultRowHeight="15" x14ac:dyDescent="0.25"/>
  <cols>
    <col min="1" max="1" width="18.42578125" customWidth="1"/>
  </cols>
  <sheetData>
    <row r="1" spans="1:11" ht="15.75" x14ac:dyDescent="0.25">
      <c r="A1" s="69"/>
      <c r="B1" s="125" t="s">
        <v>176</v>
      </c>
      <c r="C1" s="125"/>
      <c r="D1" s="125"/>
      <c r="E1" s="125"/>
      <c r="F1" s="69"/>
      <c r="G1" s="69"/>
      <c r="H1" s="69"/>
      <c r="I1" s="69"/>
      <c r="J1" s="69"/>
      <c r="K1" s="69"/>
    </row>
    <row r="2" spans="1:11" ht="15.75" x14ac:dyDescent="0.25">
      <c r="A2" s="69"/>
      <c r="B2" s="125" t="s">
        <v>177</v>
      </c>
      <c r="C2" s="125"/>
      <c r="D2" s="125"/>
      <c r="E2" s="125"/>
      <c r="F2" s="69"/>
      <c r="G2" s="69"/>
      <c r="H2" s="69"/>
      <c r="I2" s="69"/>
      <c r="J2" s="69"/>
      <c r="K2" s="69"/>
    </row>
    <row r="3" spans="1:11" ht="15.75" x14ac:dyDescent="0.25">
      <c r="A3" s="69"/>
      <c r="B3" s="125" t="s">
        <v>232</v>
      </c>
      <c r="C3" s="125"/>
      <c r="D3" s="125"/>
      <c r="E3" s="125"/>
      <c r="F3" s="69"/>
      <c r="G3" s="69"/>
      <c r="H3" s="69"/>
      <c r="I3" s="69"/>
      <c r="J3" s="69"/>
      <c r="K3" s="69"/>
    </row>
    <row r="4" spans="1:11" x14ac:dyDescent="0.25">
      <c r="A4" s="175" t="s">
        <v>3</v>
      </c>
      <c r="B4" s="175" t="s">
        <v>4</v>
      </c>
      <c r="C4" s="175" t="s">
        <v>5</v>
      </c>
      <c r="D4" s="175" t="s">
        <v>6</v>
      </c>
      <c r="E4" s="176" t="s">
        <v>8</v>
      </c>
      <c r="F4" s="177" t="s">
        <v>9</v>
      </c>
      <c r="G4" s="95" t="s">
        <v>144</v>
      </c>
      <c r="H4" s="69"/>
      <c r="I4" s="69"/>
      <c r="J4" s="69"/>
      <c r="K4" s="69"/>
    </row>
    <row r="5" spans="1:11" x14ac:dyDescent="0.25">
      <c r="A5" s="10" t="s">
        <v>190</v>
      </c>
      <c r="B5" s="131">
        <v>1</v>
      </c>
      <c r="C5" s="10">
        <f>'MARCH 20'!G5:G18</f>
        <v>0</v>
      </c>
      <c r="D5" s="10">
        <v>2500</v>
      </c>
      <c r="E5" s="10">
        <f>C5+D5</f>
        <v>2500</v>
      </c>
      <c r="F5" s="10">
        <v>2500</v>
      </c>
      <c r="G5" s="10">
        <f>E5-F5</f>
        <v>0</v>
      </c>
      <c r="H5" s="69"/>
      <c r="I5" s="69"/>
      <c r="J5" s="69"/>
      <c r="K5" s="69"/>
    </row>
    <row r="6" spans="1:11" x14ac:dyDescent="0.25">
      <c r="A6" s="10" t="s">
        <v>235</v>
      </c>
      <c r="B6" s="11">
        <v>2</v>
      </c>
      <c r="C6" s="10">
        <f>'MARCH 20'!G6:G19</f>
        <v>0</v>
      </c>
      <c r="D6" s="12">
        <v>2500</v>
      </c>
      <c r="E6" s="10">
        <f t="shared" ref="E6:E17" si="0">C6+D6</f>
        <v>2500</v>
      </c>
      <c r="F6" s="91">
        <v>2500</v>
      </c>
      <c r="G6" s="10">
        <f t="shared" ref="G6:G17" si="1">E6-F6</f>
        <v>0</v>
      </c>
      <c r="H6" s="69" t="s">
        <v>31</v>
      </c>
      <c r="I6" s="69"/>
      <c r="J6" s="69"/>
      <c r="K6" s="69"/>
    </row>
    <row r="7" spans="1:11" x14ac:dyDescent="0.25">
      <c r="A7" s="10" t="s">
        <v>31</v>
      </c>
      <c r="B7" s="11">
        <v>3</v>
      </c>
      <c r="C7" s="10">
        <f>'MARCH 20'!G7:G20</f>
        <v>0</v>
      </c>
      <c r="D7" s="12">
        <v>2500</v>
      </c>
      <c r="E7" s="10">
        <f>C7+D7</f>
        <v>2500</v>
      </c>
      <c r="F7" s="91">
        <v>2500</v>
      </c>
      <c r="G7" s="10">
        <f t="shared" si="1"/>
        <v>0</v>
      </c>
      <c r="H7" s="69" t="s">
        <v>31</v>
      </c>
      <c r="I7" s="69"/>
      <c r="J7" s="69"/>
      <c r="K7" s="69"/>
    </row>
    <row r="8" spans="1:11" x14ac:dyDescent="0.25">
      <c r="A8" s="163" t="s">
        <v>82</v>
      </c>
      <c r="B8" s="11">
        <v>4</v>
      </c>
      <c r="C8" s="10">
        <f>'MARCH 20'!G8:G21</f>
        <v>0</v>
      </c>
      <c r="D8" s="12">
        <v>2500</v>
      </c>
      <c r="E8" s="10">
        <f t="shared" si="0"/>
        <v>2500</v>
      </c>
      <c r="F8" s="91">
        <v>2500</v>
      </c>
      <c r="G8" s="10">
        <f t="shared" si="1"/>
        <v>0</v>
      </c>
      <c r="H8" s="69" t="s">
        <v>31</v>
      </c>
      <c r="I8" s="69"/>
      <c r="J8" s="69"/>
      <c r="K8" s="69"/>
    </row>
    <row r="9" spans="1:11" x14ac:dyDescent="0.25">
      <c r="A9" s="10" t="s">
        <v>82</v>
      </c>
      <c r="B9" s="11">
        <v>5</v>
      </c>
      <c r="C9" s="10">
        <f>'MARCH 20'!G9:G22</f>
        <v>0</v>
      </c>
      <c r="D9" s="12">
        <v>2500</v>
      </c>
      <c r="E9" s="10">
        <f t="shared" si="0"/>
        <v>2500</v>
      </c>
      <c r="F9" s="91">
        <v>2500</v>
      </c>
      <c r="G9" s="10">
        <f t="shared" si="1"/>
        <v>0</v>
      </c>
      <c r="H9" s="69" t="s">
        <v>31</v>
      </c>
      <c r="I9" s="69"/>
      <c r="J9" s="69"/>
      <c r="K9" s="69"/>
    </row>
    <row r="10" spans="1:11" x14ac:dyDescent="0.25">
      <c r="A10" s="10" t="s">
        <v>132</v>
      </c>
      <c r="B10" s="11">
        <v>6</v>
      </c>
      <c r="C10" s="10">
        <f>'MARCH 20'!G10:G23</f>
        <v>0</v>
      </c>
      <c r="D10" s="12">
        <v>2500</v>
      </c>
      <c r="E10" s="10">
        <f t="shared" si="0"/>
        <v>2500</v>
      </c>
      <c r="F10" s="91">
        <v>2500</v>
      </c>
      <c r="G10" s="10">
        <f t="shared" si="1"/>
        <v>0</v>
      </c>
      <c r="H10" s="69"/>
      <c r="I10" s="69"/>
      <c r="J10" s="69"/>
      <c r="K10" s="69"/>
    </row>
    <row r="11" spans="1:11" x14ac:dyDescent="0.25">
      <c r="A11" s="104" t="s">
        <v>190</v>
      </c>
      <c r="B11" s="11">
        <v>7</v>
      </c>
      <c r="C11" s="10">
        <f>'MARCH 20'!G11:G24</f>
        <v>0</v>
      </c>
      <c r="D11" s="12">
        <v>3000</v>
      </c>
      <c r="E11" s="10">
        <f t="shared" si="0"/>
        <v>3000</v>
      </c>
      <c r="F11" s="91">
        <v>3000</v>
      </c>
      <c r="G11" s="10">
        <f t="shared" si="1"/>
        <v>0</v>
      </c>
      <c r="H11" s="69"/>
      <c r="I11" s="69"/>
      <c r="J11" s="69"/>
      <c r="K11" s="69"/>
    </row>
    <row r="12" spans="1:11" x14ac:dyDescent="0.25">
      <c r="A12" s="104" t="s">
        <v>120</v>
      </c>
      <c r="B12" s="105">
        <v>8</v>
      </c>
      <c r="C12" s="10">
        <f>'MARCH 20'!G12:G25</f>
        <v>0</v>
      </c>
      <c r="D12" s="13">
        <v>2500</v>
      </c>
      <c r="E12" s="10">
        <f t="shared" si="0"/>
        <v>2500</v>
      </c>
      <c r="F12" s="91">
        <v>2500</v>
      </c>
      <c r="G12" s="10">
        <f t="shared" si="1"/>
        <v>0</v>
      </c>
      <c r="H12" s="69"/>
      <c r="I12" s="69"/>
      <c r="J12" s="69"/>
      <c r="K12" s="69"/>
    </row>
    <row r="13" spans="1:11" x14ac:dyDescent="0.25">
      <c r="A13" s="10" t="s">
        <v>119</v>
      </c>
      <c r="B13" s="105">
        <v>9</v>
      </c>
      <c r="C13" s="10">
        <f>'MARCH 20'!G13:G26</f>
        <v>0</v>
      </c>
      <c r="D13" s="13">
        <v>5500</v>
      </c>
      <c r="E13" s="10">
        <f t="shared" si="0"/>
        <v>5500</v>
      </c>
      <c r="F13" s="132">
        <v>5500</v>
      </c>
      <c r="G13" s="10">
        <f t="shared" si="1"/>
        <v>0</v>
      </c>
      <c r="H13" s="69"/>
      <c r="I13" s="69"/>
      <c r="J13" s="69"/>
      <c r="K13" s="69"/>
    </row>
    <row r="14" spans="1:11" x14ac:dyDescent="0.25">
      <c r="A14" s="10" t="s">
        <v>31</v>
      </c>
      <c r="B14" s="11">
        <v>10</v>
      </c>
      <c r="C14" s="10">
        <f>'MARCH 20'!G14:G27</f>
        <v>0</v>
      </c>
      <c r="D14" s="12">
        <v>2500</v>
      </c>
      <c r="E14" s="10">
        <f t="shared" si="0"/>
        <v>2500</v>
      </c>
      <c r="F14" s="91">
        <v>2500</v>
      </c>
      <c r="G14" s="10">
        <f t="shared" si="1"/>
        <v>0</v>
      </c>
      <c r="H14" s="69" t="s">
        <v>31</v>
      </c>
      <c r="I14" s="69"/>
      <c r="J14" s="69"/>
      <c r="K14" s="69"/>
    </row>
    <row r="15" spans="1:11" x14ac:dyDescent="0.25">
      <c r="A15" s="10" t="s">
        <v>200</v>
      </c>
      <c r="B15" s="11">
        <v>11</v>
      </c>
      <c r="C15" s="10">
        <f>'MARCH 20'!G15:G28</f>
        <v>0</v>
      </c>
      <c r="D15" s="12">
        <v>2500</v>
      </c>
      <c r="E15" s="10">
        <f t="shared" si="0"/>
        <v>2500</v>
      </c>
      <c r="F15" s="91">
        <v>2500</v>
      </c>
      <c r="G15" s="10">
        <f t="shared" si="1"/>
        <v>0</v>
      </c>
      <c r="H15" s="69" t="s">
        <v>31</v>
      </c>
      <c r="I15" s="69"/>
      <c r="J15" s="69"/>
      <c r="K15" s="69"/>
    </row>
    <row r="16" spans="1:11" x14ac:dyDescent="0.25">
      <c r="A16" s="104" t="s">
        <v>29</v>
      </c>
      <c r="B16" s="11">
        <v>12</v>
      </c>
      <c r="C16" s="10">
        <f>'MARCH 20'!G16:G29</f>
        <v>0</v>
      </c>
      <c r="D16" s="12">
        <v>4500</v>
      </c>
      <c r="E16" s="10">
        <f t="shared" si="0"/>
        <v>4500</v>
      </c>
      <c r="F16" s="91">
        <v>4500</v>
      </c>
      <c r="G16" s="10">
        <f t="shared" si="1"/>
        <v>0</v>
      </c>
      <c r="H16" s="69" t="s">
        <v>31</v>
      </c>
      <c r="I16" s="69"/>
      <c r="J16" s="69"/>
      <c r="K16" s="69"/>
    </row>
    <row r="17" spans="1:11" x14ac:dyDescent="0.25">
      <c r="A17" s="104" t="s">
        <v>30</v>
      </c>
      <c r="B17" s="11">
        <v>13</v>
      </c>
      <c r="C17" s="10">
        <f>'MARCH 20'!G17:G30</f>
        <v>0</v>
      </c>
      <c r="D17" s="12">
        <v>2500</v>
      </c>
      <c r="E17" s="10">
        <f t="shared" si="0"/>
        <v>2500</v>
      </c>
      <c r="F17" s="91">
        <v>2500</v>
      </c>
      <c r="G17" s="10">
        <f t="shared" si="1"/>
        <v>0</v>
      </c>
      <c r="H17" s="69"/>
      <c r="I17" s="69" t="s">
        <v>74</v>
      </c>
      <c r="J17" s="69"/>
      <c r="K17" s="69"/>
    </row>
    <row r="18" spans="1:11" x14ac:dyDescent="0.25">
      <c r="A18" s="10"/>
      <c r="B18" s="10"/>
      <c r="C18" s="10">
        <f>'MARCH 20'!G18:G31</f>
        <v>0</v>
      </c>
      <c r="D18" s="10"/>
      <c r="E18" s="10"/>
      <c r="F18" s="10"/>
      <c r="G18" s="10"/>
      <c r="H18" s="85"/>
      <c r="I18" s="65">
        <f>B24-C26</f>
        <v>34960</v>
      </c>
      <c r="J18" s="69"/>
      <c r="K18" s="69"/>
    </row>
    <row r="19" spans="1:11" x14ac:dyDescent="0.25">
      <c r="A19" s="164" t="s">
        <v>39</v>
      </c>
      <c r="B19" s="164"/>
      <c r="C19" s="10">
        <f>SUM(C5:C18)</f>
        <v>0</v>
      </c>
      <c r="D19" s="164">
        <f>SUM(D5:D18)</f>
        <v>38000</v>
      </c>
      <c r="E19" s="164">
        <f>SUM(E5:E18)</f>
        <v>38000</v>
      </c>
      <c r="F19" s="164">
        <f>SUM(F5:F18)</f>
        <v>38000</v>
      </c>
      <c r="G19" s="164">
        <f>SUM(G5:G18)</f>
        <v>0</v>
      </c>
      <c r="H19" s="85"/>
      <c r="I19" s="65">
        <f>I18-C29</f>
        <v>19960</v>
      </c>
      <c r="J19" s="69"/>
      <c r="K19" s="69"/>
    </row>
    <row r="20" spans="1:11" x14ac:dyDescent="0.25">
      <c r="A20" s="168"/>
      <c r="B20" s="168"/>
      <c r="C20" s="168"/>
      <c r="D20" s="168"/>
      <c r="E20" s="168"/>
      <c r="F20" s="168"/>
      <c r="G20" s="168"/>
      <c r="H20" s="85"/>
      <c r="I20" s="65">
        <f>I19-C30</f>
        <v>15460</v>
      </c>
      <c r="J20" s="69"/>
      <c r="K20" s="69"/>
    </row>
    <row r="21" spans="1:11" x14ac:dyDescent="0.25">
      <c r="A21" s="167" t="s">
        <v>12</v>
      </c>
      <c r="B21" s="15"/>
      <c r="C21" s="15"/>
      <c r="D21" s="15"/>
      <c r="E21" s="15"/>
      <c r="F21" s="16"/>
      <c r="G21" s="85"/>
      <c r="H21" s="85"/>
      <c r="I21" s="65"/>
      <c r="J21" s="69"/>
      <c r="K21" s="69"/>
    </row>
    <row r="22" spans="1:11" x14ac:dyDescent="0.25">
      <c r="A22" s="172" t="s">
        <v>180</v>
      </c>
      <c r="B22" s="85"/>
      <c r="C22" s="134"/>
      <c r="D22" s="162"/>
      <c r="E22" s="136" t="s">
        <v>9</v>
      </c>
      <c r="F22" s="85"/>
      <c r="G22" s="85"/>
      <c r="H22" s="85"/>
      <c r="I22" s="69"/>
      <c r="J22" s="69"/>
      <c r="K22" s="69"/>
    </row>
    <row r="23" spans="1:11" x14ac:dyDescent="0.25">
      <c r="A23" s="95" t="s">
        <v>155</v>
      </c>
      <c r="B23" s="95" t="s">
        <v>156</v>
      </c>
      <c r="C23" s="95" t="s">
        <v>157</v>
      </c>
      <c r="D23" s="95" t="s">
        <v>98</v>
      </c>
      <c r="E23" s="95" t="s">
        <v>158</v>
      </c>
      <c r="F23" s="95" t="s">
        <v>156</v>
      </c>
      <c r="G23" s="95" t="s">
        <v>157</v>
      </c>
      <c r="H23" s="95" t="s">
        <v>98</v>
      </c>
      <c r="I23" s="69"/>
      <c r="J23" s="69"/>
      <c r="K23" s="69"/>
    </row>
    <row r="24" spans="1:11" x14ac:dyDescent="0.25">
      <c r="A24" s="95" t="s">
        <v>57</v>
      </c>
      <c r="B24" s="137">
        <f>D19</f>
        <v>38000</v>
      </c>
      <c r="C24" s="85"/>
      <c r="D24" s="137"/>
      <c r="E24" s="138" t="s">
        <v>57</v>
      </c>
      <c r="F24" s="137">
        <f>F19</f>
        <v>38000</v>
      </c>
      <c r="G24" s="85"/>
      <c r="H24" s="10"/>
      <c r="I24" s="69"/>
      <c r="J24" s="69"/>
      <c r="K24" s="69"/>
    </row>
    <row r="25" spans="1:11" x14ac:dyDescent="0.25">
      <c r="A25" s="10" t="s">
        <v>160</v>
      </c>
      <c r="B25" s="137">
        <f>'MARCH 20'!D34</f>
        <v>-793</v>
      </c>
      <c r="C25" s="10"/>
      <c r="D25" s="10"/>
      <c r="E25" s="10" t="s">
        <v>160</v>
      </c>
      <c r="F25" s="137">
        <f>'MARCH 20'!H34</f>
        <v>-793</v>
      </c>
      <c r="G25" s="10"/>
      <c r="H25" s="10"/>
      <c r="I25" s="69"/>
      <c r="J25" s="69"/>
      <c r="K25" s="69"/>
    </row>
    <row r="26" spans="1:11" x14ac:dyDescent="0.25">
      <c r="A26" s="10" t="s">
        <v>161</v>
      </c>
      <c r="B26" s="139">
        <v>0.08</v>
      </c>
      <c r="C26" s="10">
        <f>B26*B24</f>
        <v>3040</v>
      </c>
      <c r="D26" s="10"/>
      <c r="E26" s="10"/>
      <c r="F26" s="139">
        <v>0.08</v>
      </c>
      <c r="G26" s="10">
        <f>C26</f>
        <v>3040</v>
      </c>
      <c r="H26" s="10"/>
      <c r="I26" s="69"/>
      <c r="J26" s="69"/>
      <c r="K26" s="69"/>
    </row>
    <row r="27" spans="1:11" x14ac:dyDescent="0.25">
      <c r="A27" s="104" t="s">
        <v>233</v>
      </c>
      <c r="B27" s="137"/>
      <c r="C27" s="137"/>
      <c r="D27" s="137"/>
      <c r="E27" s="137"/>
      <c r="F27" s="137"/>
      <c r="G27" s="10"/>
      <c r="H27" s="10"/>
      <c r="I27" s="69"/>
      <c r="J27" s="69"/>
      <c r="K27" s="69"/>
    </row>
    <row r="28" spans="1:11" x14ac:dyDescent="0.25">
      <c r="A28" s="140" t="s">
        <v>162</v>
      </c>
      <c r="B28" s="10"/>
      <c r="C28" s="10"/>
      <c r="D28" s="10"/>
      <c r="E28" s="140" t="s">
        <v>162</v>
      </c>
      <c r="F28" s="10"/>
      <c r="G28" s="10"/>
      <c r="H28" s="10"/>
      <c r="I28" s="69"/>
      <c r="J28" s="69"/>
      <c r="K28" s="69"/>
    </row>
    <row r="29" spans="1:11" x14ac:dyDescent="0.25">
      <c r="A29" s="49" t="s">
        <v>87</v>
      </c>
      <c r="B29" s="142"/>
      <c r="C29" s="10">
        <f>D6+D7+D8+D9+D14+D15</f>
        <v>15000</v>
      </c>
      <c r="D29" s="10"/>
      <c r="E29" s="49" t="s">
        <v>87</v>
      </c>
      <c r="F29" s="142"/>
      <c r="G29" s="10">
        <f>D6+D7+D8+D9+D14+D15</f>
        <v>15000</v>
      </c>
      <c r="H29" s="10"/>
      <c r="I29" s="69"/>
      <c r="J29" s="69"/>
      <c r="K29" s="69"/>
    </row>
    <row r="30" spans="1:11" x14ac:dyDescent="0.25">
      <c r="A30" s="161" t="s">
        <v>149</v>
      </c>
      <c r="B30" s="83"/>
      <c r="C30" s="83">
        <v>4500</v>
      </c>
      <c r="D30" s="83"/>
      <c r="E30" s="161" t="s">
        <v>149</v>
      </c>
      <c r="F30" s="83"/>
      <c r="G30" s="83">
        <v>4500</v>
      </c>
      <c r="H30" s="10"/>
      <c r="I30" s="69"/>
      <c r="J30" s="69"/>
      <c r="K30" s="69"/>
    </row>
    <row r="31" spans="1:11" x14ac:dyDescent="0.25">
      <c r="A31" s="142" t="s">
        <v>234</v>
      </c>
      <c r="B31" s="10"/>
      <c r="C31" s="10">
        <v>28923</v>
      </c>
      <c r="D31" s="10"/>
      <c r="E31" s="142" t="s">
        <v>234</v>
      </c>
      <c r="F31" s="10"/>
      <c r="G31" s="10">
        <v>28923</v>
      </c>
      <c r="H31" s="10"/>
      <c r="I31" s="69"/>
      <c r="J31" s="65">
        <f>14358+14358</f>
        <v>28716</v>
      </c>
      <c r="K31" s="69"/>
    </row>
    <row r="32" spans="1:11" x14ac:dyDescent="0.25">
      <c r="A32" s="142"/>
      <c r="B32" s="143"/>
      <c r="C32" s="144"/>
      <c r="D32" s="143"/>
      <c r="E32" s="142"/>
      <c r="F32" s="143"/>
      <c r="G32" s="144"/>
      <c r="H32" s="10"/>
      <c r="I32" s="69"/>
      <c r="J32" s="65">
        <f>C31-J31</f>
        <v>207</v>
      </c>
      <c r="K32" s="69"/>
    </row>
    <row r="33" spans="1:11" x14ac:dyDescent="0.25">
      <c r="A33" s="142"/>
      <c r="B33" s="143"/>
      <c r="C33" s="144"/>
      <c r="D33" s="143"/>
      <c r="E33" s="142"/>
      <c r="F33" s="143"/>
      <c r="G33" s="144"/>
      <c r="H33" s="10"/>
      <c r="I33" s="69"/>
      <c r="J33" s="69"/>
      <c r="K33" s="69"/>
    </row>
    <row r="34" spans="1:11" x14ac:dyDescent="0.25">
      <c r="A34" s="164" t="s">
        <v>39</v>
      </c>
      <c r="B34" s="165">
        <f>B24+B25+B27-C26</f>
        <v>34167</v>
      </c>
      <c r="C34" s="164">
        <f>SUM(C29:C33)</f>
        <v>48423</v>
      </c>
      <c r="D34" s="165">
        <f>B34-C34</f>
        <v>-14256</v>
      </c>
      <c r="E34" s="166"/>
      <c r="F34" s="165">
        <f>F24+F25-G26</f>
        <v>34167</v>
      </c>
      <c r="G34" s="165">
        <f>SUM(G29:G32)</f>
        <v>48423</v>
      </c>
      <c r="H34" s="165">
        <f>F34-G34</f>
        <v>-14256</v>
      </c>
      <c r="I34" s="69"/>
      <c r="J34" s="69"/>
      <c r="K34" s="69"/>
    </row>
    <row r="35" spans="1:11" x14ac:dyDescent="0.25">
      <c r="A35" s="69"/>
      <c r="B35" s="69"/>
      <c r="C35" s="69"/>
      <c r="D35" s="69"/>
      <c r="E35" s="69"/>
      <c r="F35" s="69"/>
      <c r="G35" s="69"/>
      <c r="H35" s="69"/>
      <c r="I35" s="69"/>
      <c r="J35" s="69"/>
      <c r="K35" s="69"/>
    </row>
    <row r="36" spans="1:11" x14ac:dyDescent="0.25">
      <c r="A36" s="69" t="s">
        <v>168</v>
      </c>
      <c r="B36" s="69"/>
      <c r="C36" s="69" t="s">
        <v>170</v>
      </c>
      <c r="D36" s="69"/>
      <c r="E36" s="69"/>
      <c r="F36" s="69" t="s">
        <v>171</v>
      </c>
      <c r="G36" s="69"/>
      <c r="H36" s="69"/>
      <c r="I36" s="69"/>
      <c r="J36" s="69"/>
      <c r="K36" s="69"/>
    </row>
    <row r="37" spans="1:11" x14ac:dyDescent="0.25">
      <c r="A37" s="69"/>
      <c r="B37" s="69"/>
      <c r="C37" s="69"/>
      <c r="D37" s="69"/>
      <c r="E37" s="69"/>
      <c r="F37" s="69"/>
      <c r="G37" s="69"/>
      <c r="H37" s="69"/>
      <c r="I37" s="65"/>
      <c r="J37" s="69"/>
      <c r="K37" s="69"/>
    </row>
    <row r="38" spans="1:11" x14ac:dyDescent="0.25">
      <c r="A38" s="20" t="s">
        <v>211</v>
      </c>
      <c r="B38" s="20"/>
      <c r="C38" s="20" t="s">
        <v>51</v>
      </c>
      <c r="D38" s="20"/>
      <c r="E38" s="20"/>
      <c r="F38" s="20" t="s">
        <v>172</v>
      </c>
      <c r="G38" s="20"/>
      <c r="H38" s="69"/>
      <c r="I38" s="69"/>
      <c r="J38" s="69"/>
      <c r="K38" s="69"/>
    </row>
    <row r="39" spans="1:11" x14ac:dyDescent="0.25">
      <c r="A39" s="69"/>
      <c r="B39" s="69"/>
      <c r="C39" s="69"/>
      <c r="D39" s="69"/>
      <c r="E39" s="69"/>
      <c r="F39" s="69"/>
      <c r="G39" s="69"/>
      <c r="H39" s="69"/>
      <c r="I39" s="69"/>
      <c r="J39" s="69"/>
      <c r="K39" s="69"/>
    </row>
    <row r="40" spans="1:11" x14ac:dyDescent="0.25">
      <c r="A40" s="69"/>
      <c r="B40" s="69"/>
      <c r="C40" s="69"/>
      <c r="D40" s="69"/>
      <c r="E40" s="69"/>
      <c r="F40" s="69"/>
      <c r="G40" s="69"/>
      <c r="H40" s="69"/>
      <c r="I40" s="69"/>
      <c r="J40" s="69"/>
      <c r="K40" s="69"/>
    </row>
    <row r="41" spans="1:11" x14ac:dyDescent="0.25">
      <c r="A41" s="69"/>
      <c r="B41" s="69"/>
      <c r="C41" s="69"/>
      <c r="D41" s="69"/>
      <c r="E41" s="69"/>
      <c r="F41" s="69"/>
      <c r="G41" s="69"/>
      <c r="H41" s="69"/>
      <c r="I41" s="69"/>
      <c r="J41" s="69"/>
      <c r="K41" s="69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"/>
  <sheetViews>
    <sheetView topLeftCell="A4" workbookViewId="0">
      <selection activeCell="F14" sqref="F14"/>
    </sheetView>
  </sheetViews>
  <sheetFormatPr defaultRowHeight="15" x14ac:dyDescent="0.25"/>
  <cols>
    <col min="1" max="1" width="16.7109375" customWidth="1"/>
  </cols>
  <sheetData>
    <row r="1" spans="1:9" ht="15.75" x14ac:dyDescent="0.25">
      <c r="A1" s="69"/>
      <c r="B1" s="125" t="s">
        <v>176</v>
      </c>
      <c r="C1" s="125"/>
      <c r="D1" s="125"/>
      <c r="E1" s="125"/>
      <c r="F1" s="69"/>
      <c r="G1" s="69"/>
      <c r="H1" s="69"/>
      <c r="I1" s="69"/>
    </row>
    <row r="2" spans="1:9" ht="15.75" x14ac:dyDescent="0.25">
      <c r="A2" s="69"/>
      <c r="B2" s="125" t="s">
        <v>177</v>
      </c>
      <c r="C2" s="125"/>
      <c r="D2" s="125"/>
      <c r="E2" s="125"/>
      <c r="F2" s="69"/>
      <c r="G2" s="69"/>
      <c r="H2" s="69"/>
      <c r="I2" s="69"/>
    </row>
    <row r="3" spans="1:9" ht="15.75" x14ac:dyDescent="0.25">
      <c r="A3" s="69"/>
      <c r="B3" s="125" t="s">
        <v>236</v>
      </c>
      <c r="C3" s="125"/>
      <c r="D3" s="125"/>
      <c r="E3" s="125"/>
      <c r="F3" s="69"/>
      <c r="G3" s="69"/>
      <c r="H3" s="69"/>
      <c r="I3" s="69"/>
    </row>
    <row r="4" spans="1:9" x14ac:dyDescent="0.25">
      <c r="A4" s="175" t="s">
        <v>3</v>
      </c>
      <c r="B4" s="175" t="s">
        <v>4</v>
      </c>
      <c r="C4" s="175" t="s">
        <v>5</v>
      </c>
      <c r="D4" s="175" t="s">
        <v>6</v>
      </c>
      <c r="E4" s="176" t="s">
        <v>8</v>
      </c>
      <c r="F4" s="177" t="s">
        <v>9</v>
      </c>
      <c r="G4" s="95" t="s">
        <v>144</v>
      </c>
      <c r="H4" s="69"/>
      <c r="I4" s="69"/>
    </row>
    <row r="5" spans="1:9" x14ac:dyDescent="0.25">
      <c r="A5" s="10" t="s">
        <v>190</v>
      </c>
      <c r="B5" s="131">
        <v>1</v>
      </c>
      <c r="C5" s="10">
        <f>'MARCH 20'!G5:G18</f>
        <v>0</v>
      </c>
      <c r="D5" s="10">
        <v>2500</v>
      </c>
      <c r="E5" s="10">
        <f>C5+D5</f>
        <v>2500</v>
      </c>
      <c r="F5" s="10">
        <v>2500</v>
      </c>
      <c r="G5" s="10">
        <f>E5-F5</f>
        <v>0</v>
      </c>
      <c r="H5" s="69"/>
      <c r="I5" s="69"/>
    </row>
    <row r="6" spans="1:9" x14ac:dyDescent="0.25">
      <c r="A6" s="10" t="s">
        <v>235</v>
      </c>
      <c r="B6" s="11">
        <v>2</v>
      </c>
      <c r="C6" s="10">
        <f>'MARCH 20'!G6:G19</f>
        <v>0</v>
      </c>
      <c r="D6" s="12">
        <v>2500</v>
      </c>
      <c r="E6" s="10">
        <f t="shared" ref="E6:E17" si="0">C6+D6</f>
        <v>2500</v>
      </c>
      <c r="F6" s="91">
        <v>2500</v>
      </c>
      <c r="G6" s="10">
        <f t="shared" ref="G6:G17" si="1">E6-F6</f>
        <v>0</v>
      </c>
      <c r="H6" s="69" t="s">
        <v>31</v>
      </c>
      <c r="I6" s="69"/>
    </row>
    <row r="7" spans="1:9" x14ac:dyDescent="0.25">
      <c r="A7" s="10" t="s">
        <v>31</v>
      </c>
      <c r="B7" s="11">
        <v>3</v>
      </c>
      <c r="C7" s="10">
        <f>'MARCH 20'!G7:G20</f>
        <v>0</v>
      </c>
      <c r="D7" s="12">
        <v>2500</v>
      </c>
      <c r="E7" s="10">
        <f>C7+D7</f>
        <v>2500</v>
      </c>
      <c r="F7" s="91">
        <v>2500</v>
      </c>
      <c r="G7" s="10">
        <f t="shared" si="1"/>
        <v>0</v>
      </c>
      <c r="H7" s="69" t="s">
        <v>31</v>
      </c>
      <c r="I7" s="69"/>
    </row>
    <row r="8" spans="1:9" x14ac:dyDescent="0.25">
      <c r="A8" s="163" t="s">
        <v>82</v>
      </c>
      <c r="B8" s="11">
        <v>4</v>
      </c>
      <c r="C8" s="10">
        <f>'MARCH 20'!G8:G21</f>
        <v>0</v>
      </c>
      <c r="D8" s="12">
        <v>2500</v>
      </c>
      <c r="E8" s="10">
        <f t="shared" si="0"/>
        <v>2500</v>
      </c>
      <c r="F8" s="91">
        <v>2500</v>
      </c>
      <c r="G8" s="10">
        <f t="shared" si="1"/>
        <v>0</v>
      </c>
      <c r="H8" s="69" t="s">
        <v>31</v>
      </c>
      <c r="I8" s="69"/>
    </row>
    <row r="9" spans="1:9" x14ac:dyDescent="0.25">
      <c r="A9" s="10" t="s">
        <v>82</v>
      </c>
      <c r="B9" s="11">
        <v>5</v>
      </c>
      <c r="C9" s="10">
        <f>'MARCH 20'!G9:G22</f>
        <v>0</v>
      </c>
      <c r="D9" s="12">
        <v>2500</v>
      </c>
      <c r="E9" s="10">
        <f t="shared" si="0"/>
        <v>2500</v>
      </c>
      <c r="F9" s="91">
        <v>2500</v>
      </c>
      <c r="G9" s="10">
        <f t="shared" si="1"/>
        <v>0</v>
      </c>
      <c r="H9" s="69" t="s">
        <v>31</v>
      </c>
      <c r="I9" s="69"/>
    </row>
    <row r="10" spans="1:9" x14ac:dyDescent="0.25">
      <c r="A10" s="10" t="s">
        <v>132</v>
      </c>
      <c r="B10" s="11">
        <v>6</v>
      </c>
      <c r="C10" s="10">
        <f>'MARCH 20'!G10:G23</f>
        <v>0</v>
      </c>
      <c r="D10" s="12">
        <v>2500</v>
      </c>
      <c r="E10" s="10">
        <f t="shared" si="0"/>
        <v>2500</v>
      </c>
      <c r="F10" s="91">
        <v>2500</v>
      </c>
      <c r="G10" s="10">
        <f t="shared" si="1"/>
        <v>0</v>
      </c>
      <c r="H10" s="69"/>
      <c r="I10" s="69"/>
    </row>
    <row r="11" spans="1:9" x14ac:dyDescent="0.25">
      <c r="A11" s="104" t="s">
        <v>190</v>
      </c>
      <c r="B11" s="11">
        <v>7</v>
      </c>
      <c r="C11" s="10">
        <f>'MARCH 20'!G11:G24</f>
        <v>0</v>
      </c>
      <c r="D11" s="12">
        <v>3000</v>
      </c>
      <c r="E11" s="10">
        <f t="shared" si="0"/>
        <v>3000</v>
      </c>
      <c r="F11" s="91">
        <v>3000</v>
      </c>
      <c r="G11" s="10">
        <f t="shared" si="1"/>
        <v>0</v>
      </c>
      <c r="H11" s="69"/>
      <c r="I11" s="69"/>
    </row>
    <row r="12" spans="1:9" x14ac:dyDescent="0.25">
      <c r="A12" s="104" t="s">
        <v>120</v>
      </c>
      <c r="B12" s="105">
        <v>8</v>
      </c>
      <c r="C12" s="10">
        <f>'MARCH 20'!G12:G25</f>
        <v>0</v>
      </c>
      <c r="D12" s="13">
        <v>2500</v>
      </c>
      <c r="E12" s="10">
        <f t="shared" si="0"/>
        <v>2500</v>
      </c>
      <c r="F12" s="91">
        <v>2500</v>
      </c>
      <c r="G12" s="10">
        <f t="shared" si="1"/>
        <v>0</v>
      </c>
      <c r="H12" s="69"/>
      <c r="I12" s="69"/>
    </row>
    <row r="13" spans="1:9" x14ac:dyDescent="0.25">
      <c r="A13" s="10" t="s">
        <v>119</v>
      </c>
      <c r="B13" s="105">
        <v>9</v>
      </c>
      <c r="C13" s="10">
        <f>'MARCH 20'!G13:G26</f>
        <v>0</v>
      </c>
      <c r="D13" s="13">
        <v>5500</v>
      </c>
      <c r="E13" s="10">
        <f t="shared" si="0"/>
        <v>5500</v>
      </c>
      <c r="F13" s="132">
        <f>2000+1000+1000</f>
        <v>4000</v>
      </c>
      <c r="G13" s="10">
        <f t="shared" si="1"/>
        <v>1500</v>
      </c>
      <c r="H13" s="69"/>
      <c r="I13" s="69"/>
    </row>
    <row r="14" spans="1:9" x14ac:dyDescent="0.25">
      <c r="A14" s="10" t="s">
        <v>31</v>
      </c>
      <c r="B14" s="11">
        <v>10</v>
      </c>
      <c r="C14" s="10">
        <f>'MARCH 20'!G14:G27</f>
        <v>0</v>
      </c>
      <c r="D14" s="12">
        <v>2500</v>
      </c>
      <c r="E14" s="10">
        <f t="shared" si="0"/>
        <v>2500</v>
      </c>
      <c r="F14" s="91">
        <v>2500</v>
      </c>
      <c r="G14" s="10">
        <f t="shared" si="1"/>
        <v>0</v>
      </c>
      <c r="H14" s="69" t="s">
        <v>31</v>
      </c>
      <c r="I14" s="69"/>
    </row>
    <row r="15" spans="1:9" x14ac:dyDescent="0.25">
      <c r="A15" s="10" t="s">
        <v>200</v>
      </c>
      <c r="B15" s="11">
        <v>11</v>
      </c>
      <c r="C15" s="10">
        <f>'MARCH 20'!G15:G28</f>
        <v>0</v>
      </c>
      <c r="D15" s="12">
        <v>2500</v>
      </c>
      <c r="E15" s="10">
        <f t="shared" si="0"/>
        <v>2500</v>
      </c>
      <c r="F15" s="91">
        <v>2500</v>
      </c>
      <c r="G15" s="10">
        <f t="shared" si="1"/>
        <v>0</v>
      </c>
      <c r="H15" s="69" t="s">
        <v>31</v>
      </c>
      <c r="I15" s="69"/>
    </row>
    <row r="16" spans="1:9" x14ac:dyDescent="0.25">
      <c r="A16" s="104" t="s">
        <v>29</v>
      </c>
      <c r="B16" s="11">
        <v>12</v>
      </c>
      <c r="C16" s="10">
        <f>'MARCH 20'!G16:G29</f>
        <v>0</v>
      </c>
      <c r="D16" s="12">
        <v>4500</v>
      </c>
      <c r="E16" s="10">
        <f t="shared" si="0"/>
        <v>4500</v>
      </c>
      <c r="F16" s="91">
        <v>4500</v>
      </c>
      <c r="G16" s="10">
        <f t="shared" si="1"/>
        <v>0</v>
      </c>
      <c r="H16" s="69" t="s">
        <v>31</v>
      </c>
      <c r="I16" s="69"/>
    </row>
    <row r="17" spans="1:11" x14ac:dyDescent="0.25">
      <c r="A17" s="104" t="s">
        <v>30</v>
      </c>
      <c r="B17" s="11">
        <v>13</v>
      </c>
      <c r="C17" s="10">
        <f>'MARCH 20'!G17:G30</f>
        <v>0</v>
      </c>
      <c r="D17" s="12">
        <v>2500</v>
      </c>
      <c r="E17" s="10">
        <f t="shared" si="0"/>
        <v>2500</v>
      </c>
      <c r="F17" s="91">
        <v>2500</v>
      </c>
      <c r="G17" s="10">
        <f t="shared" si="1"/>
        <v>0</v>
      </c>
      <c r="H17" s="69"/>
      <c r="I17" s="69" t="s">
        <v>74</v>
      </c>
    </row>
    <row r="18" spans="1:11" x14ac:dyDescent="0.25">
      <c r="A18" s="10"/>
      <c r="B18" s="10"/>
      <c r="C18" s="10">
        <f>'MARCH 20'!G18:G31</f>
        <v>0</v>
      </c>
      <c r="D18" s="10"/>
      <c r="E18" s="10"/>
      <c r="F18" s="10"/>
      <c r="G18" s="10"/>
      <c r="H18" s="85"/>
      <c r="I18" s="69"/>
    </row>
    <row r="19" spans="1:11" x14ac:dyDescent="0.25">
      <c r="A19" s="164" t="s">
        <v>39</v>
      </c>
      <c r="B19" s="164"/>
      <c r="C19" s="10">
        <f>SUM(C5:C18)</f>
        <v>0</v>
      </c>
      <c r="D19" s="164">
        <f>SUM(D5:D18)</f>
        <v>38000</v>
      </c>
      <c r="E19" s="164">
        <f>SUM(E5:E18)</f>
        <v>38000</v>
      </c>
      <c r="F19" s="164">
        <f>SUM(F5:F18)</f>
        <v>36500</v>
      </c>
      <c r="G19" s="164">
        <f>SUM(G5:G18)</f>
        <v>1500</v>
      </c>
      <c r="H19" s="85"/>
      <c r="I19" s="69"/>
    </row>
    <row r="20" spans="1:11" x14ac:dyDescent="0.25">
      <c r="A20" s="168"/>
      <c r="B20" s="168"/>
      <c r="C20" s="168"/>
      <c r="D20" s="168"/>
      <c r="E20" s="168"/>
      <c r="F20" s="168"/>
      <c r="G20" s="168"/>
      <c r="H20" s="85"/>
      <c r="I20" s="69"/>
    </row>
    <row r="21" spans="1:11" x14ac:dyDescent="0.25">
      <c r="A21" s="167" t="s">
        <v>12</v>
      </c>
      <c r="B21" s="15"/>
      <c r="C21" s="15"/>
      <c r="D21" s="15"/>
      <c r="E21" s="15"/>
      <c r="F21" s="16"/>
      <c r="G21" s="85"/>
      <c r="H21" s="85"/>
      <c r="I21" s="69"/>
    </row>
    <row r="22" spans="1:11" x14ac:dyDescent="0.25">
      <c r="A22" s="172" t="s">
        <v>180</v>
      </c>
      <c r="B22" s="85"/>
      <c r="C22" s="134"/>
      <c r="D22" s="162"/>
      <c r="E22" s="136" t="s">
        <v>9</v>
      </c>
      <c r="F22" s="85"/>
      <c r="G22" s="85"/>
      <c r="H22" s="85"/>
      <c r="I22" s="69"/>
    </row>
    <row r="23" spans="1:11" x14ac:dyDescent="0.25">
      <c r="A23" s="95" t="s">
        <v>155</v>
      </c>
      <c r="B23" s="95" t="s">
        <v>156</v>
      </c>
      <c r="C23" s="95" t="s">
        <v>157</v>
      </c>
      <c r="D23" s="95" t="s">
        <v>98</v>
      </c>
      <c r="E23" s="95" t="s">
        <v>158</v>
      </c>
      <c r="F23" s="95" t="s">
        <v>156</v>
      </c>
      <c r="G23" s="95" t="s">
        <v>157</v>
      </c>
      <c r="H23" s="95" t="s">
        <v>98</v>
      </c>
      <c r="I23" s="69"/>
    </row>
    <row r="24" spans="1:11" x14ac:dyDescent="0.25">
      <c r="A24" s="95" t="s">
        <v>195</v>
      </c>
      <c r="B24" s="137">
        <f>D19</f>
        <v>38000</v>
      </c>
      <c r="C24" s="85"/>
      <c r="D24" s="137"/>
      <c r="E24" s="138" t="s">
        <v>195</v>
      </c>
      <c r="F24" s="137">
        <f>F19</f>
        <v>36500</v>
      </c>
      <c r="G24" s="85"/>
      <c r="H24" s="10"/>
      <c r="I24" s="69"/>
    </row>
    <row r="25" spans="1:11" x14ac:dyDescent="0.25">
      <c r="A25" s="10" t="s">
        <v>160</v>
      </c>
      <c r="B25" s="137">
        <f>'APRIL 20'!D34</f>
        <v>-14256</v>
      </c>
      <c r="C25" s="10"/>
      <c r="D25" s="10"/>
      <c r="E25" s="10" t="s">
        <v>160</v>
      </c>
      <c r="F25" s="137">
        <f>'APRIL 20'!H34</f>
        <v>-14256</v>
      </c>
      <c r="G25" s="10"/>
      <c r="H25" s="10"/>
      <c r="I25" s="69"/>
      <c r="K25">
        <v>14355</v>
      </c>
    </row>
    <row r="26" spans="1:11" x14ac:dyDescent="0.25">
      <c r="A26" s="10" t="s">
        <v>161</v>
      </c>
      <c r="B26" s="139">
        <v>0.08</v>
      </c>
      <c r="C26" s="10">
        <f>B26*B24</f>
        <v>3040</v>
      </c>
      <c r="D26" s="10"/>
      <c r="E26" s="10"/>
      <c r="F26" s="139">
        <v>0.08</v>
      </c>
      <c r="G26" s="10">
        <f>C26</f>
        <v>3040</v>
      </c>
      <c r="H26" s="10"/>
      <c r="I26" s="69"/>
      <c r="K26">
        <f>G31-K25</f>
        <v>242</v>
      </c>
    </row>
    <row r="27" spans="1:11" x14ac:dyDescent="0.25">
      <c r="A27" s="104" t="s">
        <v>233</v>
      </c>
      <c r="B27" s="137"/>
      <c r="C27" s="137"/>
      <c r="D27" s="137"/>
      <c r="E27" s="137"/>
      <c r="F27" s="137"/>
      <c r="G27" s="10"/>
      <c r="H27" s="10"/>
      <c r="I27" s="69"/>
    </row>
    <row r="28" spans="1:11" x14ac:dyDescent="0.25">
      <c r="A28" s="140" t="s">
        <v>162</v>
      </c>
      <c r="B28" s="10"/>
      <c r="C28" s="10"/>
      <c r="D28" s="10"/>
      <c r="E28" s="140" t="s">
        <v>162</v>
      </c>
      <c r="F28" s="10"/>
      <c r="G28" s="10"/>
      <c r="H28" s="10"/>
      <c r="I28" s="69"/>
    </row>
    <row r="29" spans="1:11" x14ac:dyDescent="0.25">
      <c r="A29" s="49" t="s">
        <v>87</v>
      </c>
      <c r="B29" s="142"/>
      <c r="C29" s="10">
        <f>D6+D7+D8+D9+D14+D15</f>
        <v>15000</v>
      </c>
      <c r="D29" s="10"/>
      <c r="E29" s="49" t="s">
        <v>87</v>
      </c>
      <c r="F29" s="142"/>
      <c r="G29" s="10">
        <f>D6+D7+D8+D9+D14+D15</f>
        <v>15000</v>
      </c>
      <c r="H29" s="10"/>
      <c r="I29" s="69"/>
    </row>
    <row r="30" spans="1:11" x14ac:dyDescent="0.25">
      <c r="A30" s="161" t="s">
        <v>149</v>
      </c>
      <c r="B30" s="83"/>
      <c r="C30" s="83">
        <v>4500</v>
      </c>
      <c r="D30" s="83"/>
      <c r="E30" s="161" t="s">
        <v>149</v>
      </c>
      <c r="F30" s="83"/>
      <c r="G30" s="83">
        <v>4500</v>
      </c>
      <c r="H30" s="10"/>
      <c r="I30" s="69"/>
      <c r="J30" s="65">
        <f>B24-C26-C29-C30</f>
        <v>15460</v>
      </c>
    </row>
    <row r="31" spans="1:11" x14ac:dyDescent="0.25">
      <c r="A31" s="142" t="s">
        <v>237</v>
      </c>
      <c r="B31" s="10"/>
      <c r="C31" s="10">
        <v>14597</v>
      </c>
      <c r="D31" s="10"/>
      <c r="E31" s="142" t="s">
        <v>237</v>
      </c>
      <c r="F31" s="10"/>
      <c r="G31" s="10">
        <v>14597</v>
      </c>
      <c r="H31" s="10"/>
      <c r="I31" s="69"/>
      <c r="J31" s="65">
        <f>J30-1000</f>
        <v>14460</v>
      </c>
    </row>
    <row r="32" spans="1:11" x14ac:dyDescent="0.25">
      <c r="A32" s="142"/>
      <c r="B32" s="143"/>
      <c r="C32" s="144"/>
      <c r="D32" s="143"/>
      <c r="E32" s="142"/>
      <c r="F32" s="143"/>
      <c r="G32" s="144"/>
      <c r="H32" s="10"/>
      <c r="I32" s="69"/>
      <c r="J32" s="65">
        <f>J31-K25</f>
        <v>105</v>
      </c>
    </row>
    <row r="33" spans="1:10" x14ac:dyDescent="0.25">
      <c r="A33" s="142"/>
      <c r="B33" s="143"/>
      <c r="C33" s="144"/>
      <c r="D33" s="143"/>
      <c r="E33" s="142"/>
      <c r="F33" s="143"/>
      <c r="G33" s="144"/>
      <c r="H33" s="10"/>
      <c r="I33" s="69"/>
    </row>
    <row r="34" spans="1:10" x14ac:dyDescent="0.25">
      <c r="A34" s="164" t="s">
        <v>39</v>
      </c>
      <c r="B34" s="165">
        <f>B24+B25+B27-C26</f>
        <v>20704</v>
      </c>
      <c r="C34" s="164">
        <f>SUM(C29:C33)</f>
        <v>34097</v>
      </c>
      <c r="D34" s="165">
        <f>B34-C34</f>
        <v>-13393</v>
      </c>
      <c r="E34" s="166"/>
      <c r="F34" s="165">
        <f>F24+F25-G26</f>
        <v>19204</v>
      </c>
      <c r="G34" s="165">
        <f>SUM(G29:G32)</f>
        <v>34097</v>
      </c>
      <c r="H34" s="165">
        <f>F34-G34</f>
        <v>-14893</v>
      </c>
      <c r="I34" s="69"/>
    </row>
    <row r="35" spans="1:10" x14ac:dyDescent="0.25">
      <c r="A35" s="69"/>
      <c r="B35" s="69"/>
      <c r="C35" s="69"/>
      <c r="D35" s="69"/>
      <c r="E35" s="69"/>
      <c r="F35" s="69"/>
      <c r="G35" s="69"/>
      <c r="H35" s="69"/>
      <c r="I35" s="69"/>
    </row>
    <row r="36" spans="1:10" x14ac:dyDescent="0.25">
      <c r="A36" s="69" t="s">
        <v>168</v>
      </c>
      <c r="B36" s="69"/>
      <c r="C36" s="69" t="s">
        <v>170</v>
      </c>
      <c r="D36" s="69"/>
      <c r="E36" s="69"/>
      <c r="F36" s="69" t="s">
        <v>171</v>
      </c>
      <c r="G36" s="69"/>
      <c r="H36" s="69"/>
      <c r="I36" s="69"/>
    </row>
    <row r="37" spans="1:10" x14ac:dyDescent="0.25">
      <c r="A37" s="69"/>
      <c r="B37" s="69"/>
      <c r="C37" s="69"/>
      <c r="D37" s="69"/>
      <c r="E37" s="69"/>
      <c r="F37" s="69"/>
      <c r="G37" s="69"/>
      <c r="H37" s="69"/>
      <c r="I37" s="65"/>
    </row>
    <row r="38" spans="1:10" x14ac:dyDescent="0.25">
      <c r="A38" s="20" t="s">
        <v>211</v>
      </c>
      <c r="B38" s="20"/>
      <c r="C38" s="20" t="s">
        <v>51</v>
      </c>
      <c r="D38" s="20"/>
      <c r="E38" s="20"/>
      <c r="F38" s="20" t="s">
        <v>172</v>
      </c>
      <c r="G38" s="20"/>
      <c r="H38" s="69"/>
      <c r="I38" s="69"/>
      <c r="J38" s="65">
        <f>D34-5500</f>
        <v>-18893</v>
      </c>
    </row>
    <row r="39" spans="1:10" x14ac:dyDescent="0.25">
      <c r="A39" s="69"/>
      <c r="B39" s="69"/>
      <c r="C39" s="69"/>
      <c r="D39" s="69"/>
      <c r="E39" s="69"/>
      <c r="F39" s="69"/>
      <c r="G39" s="69"/>
      <c r="H39" s="69"/>
      <c r="I39" s="69"/>
    </row>
    <row r="40" spans="1:10" x14ac:dyDescent="0.25">
      <c r="A40" s="69"/>
      <c r="B40" s="69"/>
      <c r="C40" s="69"/>
      <c r="D40" s="69"/>
      <c r="E40" s="69"/>
      <c r="F40" s="69"/>
      <c r="G40" s="69"/>
      <c r="H40" s="69"/>
      <c r="I40" s="69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"/>
  <sheetViews>
    <sheetView workbookViewId="0">
      <selection activeCell="F14" sqref="F14"/>
    </sheetView>
  </sheetViews>
  <sheetFormatPr defaultRowHeight="15" x14ac:dyDescent="0.25"/>
  <cols>
    <col min="1" max="1" width="18.140625" customWidth="1"/>
    <col min="2" max="2" width="12.85546875" customWidth="1"/>
    <col min="3" max="3" width="8.85546875" customWidth="1"/>
    <col min="4" max="4" width="8.140625" customWidth="1"/>
    <col min="5" max="5" width="11.140625" customWidth="1"/>
  </cols>
  <sheetData>
    <row r="1" spans="1:11" ht="15.75" x14ac:dyDescent="0.25">
      <c r="A1" s="69"/>
      <c r="B1" s="125" t="s">
        <v>176</v>
      </c>
      <c r="C1" s="125"/>
      <c r="D1" s="125"/>
      <c r="E1" s="125"/>
      <c r="F1" s="69"/>
      <c r="G1" s="69"/>
      <c r="H1" s="69"/>
      <c r="I1" s="69"/>
      <c r="J1" s="69"/>
      <c r="K1" s="69"/>
    </row>
    <row r="2" spans="1:11" ht="15.75" x14ac:dyDescent="0.25">
      <c r="A2" s="69"/>
      <c r="B2" s="125" t="s">
        <v>177</v>
      </c>
      <c r="C2" s="125"/>
      <c r="D2" s="125"/>
      <c r="E2" s="125"/>
      <c r="F2" s="69"/>
      <c r="G2" s="69"/>
      <c r="H2" s="69"/>
      <c r="I2" s="69"/>
      <c r="J2" s="69"/>
      <c r="K2" s="69"/>
    </row>
    <row r="3" spans="1:11" ht="15.75" x14ac:dyDescent="0.25">
      <c r="A3" s="69"/>
      <c r="B3" s="125" t="s">
        <v>238</v>
      </c>
      <c r="C3" s="125"/>
      <c r="D3" s="125"/>
      <c r="E3" s="125"/>
      <c r="F3" s="69"/>
      <c r="G3" s="69"/>
      <c r="H3" s="69"/>
      <c r="I3" s="69"/>
      <c r="J3" s="69"/>
      <c r="K3" s="69"/>
    </row>
    <row r="4" spans="1:11" x14ac:dyDescent="0.25">
      <c r="A4" s="175" t="s">
        <v>3</v>
      </c>
      <c r="B4" s="175" t="s">
        <v>4</v>
      </c>
      <c r="C4" s="175" t="s">
        <v>5</v>
      </c>
      <c r="D4" s="175" t="s">
        <v>6</v>
      </c>
      <c r="E4" s="176" t="s">
        <v>8</v>
      </c>
      <c r="F4" s="177" t="s">
        <v>9</v>
      </c>
      <c r="G4" s="95" t="s">
        <v>144</v>
      </c>
      <c r="H4" s="69"/>
      <c r="I4" s="69"/>
      <c r="J4" s="69"/>
      <c r="K4" s="69"/>
    </row>
    <row r="5" spans="1:11" x14ac:dyDescent="0.25">
      <c r="A5" s="10" t="s">
        <v>190</v>
      </c>
      <c r="B5" s="131">
        <v>1</v>
      </c>
      <c r="C5" s="10">
        <f>'MAY 20'!G5:G17</f>
        <v>0</v>
      </c>
      <c r="D5" s="10">
        <v>2500</v>
      </c>
      <c r="E5" s="10">
        <f>C5+D5</f>
        <v>2500</v>
      </c>
      <c r="F5" s="10">
        <v>2500</v>
      </c>
      <c r="G5" s="10">
        <f>E5-F5</f>
        <v>0</v>
      </c>
      <c r="H5" s="69"/>
      <c r="I5" s="69"/>
      <c r="J5" s="69"/>
      <c r="K5" s="69"/>
    </row>
    <row r="6" spans="1:11" x14ac:dyDescent="0.25">
      <c r="A6" s="10" t="s">
        <v>235</v>
      </c>
      <c r="B6" s="11">
        <v>2</v>
      </c>
      <c r="C6" s="10">
        <f>'MAY 20'!G6:G18</f>
        <v>0</v>
      </c>
      <c r="D6" s="12">
        <v>2500</v>
      </c>
      <c r="E6" s="10">
        <f t="shared" ref="E6:E17" si="0">C6+D6</f>
        <v>2500</v>
      </c>
      <c r="F6" s="91">
        <v>2500</v>
      </c>
      <c r="G6" s="10">
        <f t="shared" ref="G6:G17" si="1">E6-F6</f>
        <v>0</v>
      </c>
      <c r="H6" s="69" t="s">
        <v>31</v>
      </c>
      <c r="I6" s="69"/>
      <c r="J6" s="69"/>
      <c r="K6" s="69"/>
    </row>
    <row r="7" spans="1:11" x14ac:dyDescent="0.25">
      <c r="A7" s="10" t="s">
        <v>31</v>
      </c>
      <c r="B7" s="11">
        <v>3</v>
      </c>
      <c r="C7" s="10">
        <f>'MAY 20'!G7:G19</f>
        <v>0</v>
      </c>
      <c r="D7" s="12">
        <v>2500</v>
      </c>
      <c r="E7" s="10">
        <f>C7+D7</f>
        <v>2500</v>
      </c>
      <c r="F7" s="91">
        <v>2500</v>
      </c>
      <c r="G7" s="10">
        <f t="shared" si="1"/>
        <v>0</v>
      </c>
      <c r="H7" s="69" t="s">
        <v>31</v>
      </c>
      <c r="I7" s="69"/>
      <c r="J7" s="69"/>
      <c r="K7" s="69"/>
    </row>
    <row r="8" spans="1:11" x14ac:dyDescent="0.25">
      <c r="A8" s="163" t="s">
        <v>82</v>
      </c>
      <c r="B8" s="11">
        <v>4</v>
      </c>
      <c r="C8" s="10">
        <f>'MAY 20'!G8:G20</f>
        <v>0</v>
      </c>
      <c r="D8" s="12">
        <v>2500</v>
      </c>
      <c r="E8" s="10">
        <f t="shared" si="0"/>
        <v>2500</v>
      </c>
      <c r="F8" s="91">
        <v>2500</v>
      </c>
      <c r="G8" s="10">
        <f t="shared" si="1"/>
        <v>0</v>
      </c>
      <c r="H8" s="69" t="s">
        <v>31</v>
      </c>
      <c r="I8" s="69"/>
      <c r="J8" s="69"/>
      <c r="K8" s="69"/>
    </row>
    <row r="9" spans="1:11" x14ac:dyDescent="0.25">
      <c r="A9" s="10" t="s">
        <v>82</v>
      </c>
      <c r="B9" s="11">
        <v>5</v>
      </c>
      <c r="C9" s="10">
        <f>'MAY 20'!G9:G21</f>
        <v>0</v>
      </c>
      <c r="D9" s="12">
        <v>2500</v>
      </c>
      <c r="E9" s="10">
        <f t="shared" si="0"/>
        <v>2500</v>
      </c>
      <c r="F9" s="91">
        <v>2500</v>
      </c>
      <c r="G9" s="10">
        <f t="shared" si="1"/>
        <v>0</v>
      </c>
      <c r="H9" s="69" t="s">
        <v>31</v>
      </c>
      <c r="I9" s="69"/>
      <c r="J9" s="69"/>
      <c r="K9" s="69"/>
    </row>
    <row r="10" spans="1:11" x14ac:dyDescent="0.25">
      <c r="A10" s="10" t="s">
        <v>132</v>
      </c>
      <c r="B10" s="11">
        <v>6</v>
      </c>
      <c r="C10" s="10">
        <f>'MAY 20'!G10:G22</f>
        <v>0</v>
      </c>
      <c r="D10" s="12">
        <v>2500</v>
      </c>
      <c r="E10" s="10">
        <f t="shared" si="0"/>
        <v>2500</v>
      </c>
      <c r="F10" s="91">
        <v>2500</v>
      </c>
      <c r="G10" s="10">
        <f t="shared" si="1"/>
        <v>0</v>
      </c>
      <c r="H10" s="69"/>
      <c r="I10" s="69"/>
      <c r="J10" s="69"/>
      <c r="K10" s="69"/>
    </row>
    <row r="11" spans="1:11" x14ac:dyDescent="0.25">
      <c r="A11" s="104" t="s">
        <v>190</v>
      </c>
      <c r="B11" s="11">
        <v>7</v>
      </c>
      <c r="C11" s="10">
        <f>'MAY 20'!G11:G23</f>
        <v>0</v>
      </c>
      <c r="D11" s="12">
        <v>3000</v>
      </c>
      <c r="E11" s="10">
        <f t="shared" si="0"/>
        <v>3000</v>
      </c>
      <c r="F11" s="91">
        <v>3000</v>
      </c>
      <c r="G11" s="10">
        <f t="shared" si="1"/>
        <v>0</v>
      </c>
      <c r="H11" s="69"/>
      <c r="I11" s="69"/>
      <c r="J11" s="69"/>
      <c r="K11" s="69"/>
    </row>
    <row r="12" spans="1:11" x14ac:dyDescent="0.25">
      <c r="A12" s="104" t="s">
        <v>120</v>
      </c>
      <c r="B12" s="105">
        <v>8</v>
      </c>
      <c r="C12" s="10">
        <f>'MAY 20'!G12:G24</f>
        <v>0</v>
      </c>
      <c r="D12" s="13">
        <v>2500</v>
      </c>
      <c r="E12" s="10">
        <f t="shared" si="0"/>
        <v>2500</v>
      </c>
      <c r="F12" s="91">
        <v>2500</v>
      </c>
      <c r="G12" s="10">
        <f t="shared" si="1"/>
        <v>0</v>
      </c>
      <c r="H12" s="69"/>
      <c r="I12" s="69"/>
      <c r="J12" s="69"/>
      <c r="K12" s="69"/>
    </row>
    <row r="13" spans="1:11" x14ac:dyDescent="0.25">
      <c r="A13" s="10" t="s">
        <v>119</v>
      </c>
      <c r="B13" s="105">
        <v>9</v>
      </c>
      <c r="C13" s="10">
        <f>'MAY 20'!G13:G25</f>
        <v>1500</v>
      </c>
      <c r="D13" s="13">
        <v>5500</v>
      </c>
      <c r="E13" s="10">
        <f t="shared" si="0"/>
        <v>7000</v>
      </c>
      <c r="F13" s="132">
        <f>1000+500+1600+1000</f>
        <v>4100</v>
      </c>
      <c r="G13" s="10">
        <f t="shared" si="1"/>
        <v>2900</v>
      </c>
      <c r="H13" s="69"/>
      <c r="I13" s="69"/>
      <c r="J13" s="69"/>
      <c r="K13" s="69"/>
    </row>
    <row r="14" spans="1:11" x14ac:dyDescent="0.25">
      <c r="A14" s="10" t="s">
        <v>31</v>
      </c>
      <c r="B14" s="11">
        <v>10</v>
      </c>
      <c r="C14" s="10">
        <f>'MAY 20'!G14:G26</f>
        <v>0</v>
      </c>
      <c r="D14" s="12">
        <v>2500</v>
      </c>
      <c r="E14" s="10">
        <f t="shared" si="0"/>
        <v>2500</v>
      </c>
      <c r="F14" s="91">
        <v>2500</v>
      </c>
      <c r="G14" s="10">
        <f t="shared" si="1"/>
        <v>0</v>
      </c>
      <c r="H14" s="69" t="s">
        <v>31</v>
      </c>
      <c r="I14" s="69"/>
      <c r="J14" s="69"/>
      <c r="K14" s="69"/>
    </row>
    <row r="15" spans="1:11" x14ac:dyDescent="0.25">
      <c r="A15" s="10" t="s">
        <v>200</v>
      </c>
      <c r="B15" s="11">
        <v>11</v>
      </c>
      <c r="C15" s="10">
        <f>'MAY 20'!G15:G27</f>
        <v>0</v>
      </c>
      <c r="D15" s="12">
        <v>2500</v>
      </c>
      <c r="E15" s="10">
        <f t="shared" si="0"/>
        <v>2500</v>
      </c>
      <c r="F15" s="91">
        <v>2500</v>
      </c>
      <c r="G15" s="10">
        <f t="shared" si="1"/>
        <v>0</v>
      </c>
      <c r="H15" s="69" t="s">
        <v>31</v>
      </c>
      <c r="I15" s="69"/>
      <c r="J15" s="69"/>
      <c r="K15" s="69"/>
    </row>
    <row r="16" spans="1:11" x14ac:dyDescent="0.25">
      <c r="A16" s="104" t="s">
        <v>29</v>
      </c>
      <c r="B16" s="11">
        <v>12</v>
      </c>
      <c r="C16" s="10">
        <f>'MAY 20'!G16:G28</f>
        <v>0</v>
      </c>
      <c r="D16" s="12">
        <v>4500</v>
      </c>
      <c r="E16" s="10">
        <f t="shared" si="0"/>
        <v>4500</v>
      </c>
      <c r="F16" s="91">
        <v>4500</v>
      </c>
      <c r="G16" s="10">
        <f t="shared" si="1"/>
        <v>0</v>
      </c>
      <c r="H16" s="69" t="s">
        <v>31</v>
      </c>
      <c r="I16" s="69"/>
      <c r="J16" s="69"/>
      <c r="K16" s="69"/>
    </row>
    <row r="17" spans="1:11" x14ac:dyDescent="0.25">
      <c r="A17" s="104" t="s">
        <v>30</v>
      </c>
      <c r="B17" s="11">
        <v>13</v>
      </c>
      <c r="C17" s="10">
        <f>'MAY 20'!G17:G29</f>
        <v>0</v>
      </c>
      <c r="D17" s="12">
        <v>2500</v>
      </c>
      <c r="E17" s="10">
        <f t="shared" si="0"/>
        <v>2500</v>
      </c>
      <c r="F17" s="91">
        <v>2500</v>
      </c>
      <c r="G17" s="10">
        <f t="shared" si="1"/>
        <v>0</v>
      </c>
      <c r="H17" s="69"/>
      <c r="I17" s="69" t="s">
        <v>74</v>
      </c>
      <c r="J17" s="69"/>
      <c r="K17" s="69"/>
    </row>
    <row r="18" spans="1:11" x14ac:dyDescent="0.25">
      <c r="A18" s="10"/>
      <c r="B18" s="10"/>
      <c r="C18" s="10">
        <f>'MAY 20'!G18:G30</f>
        <v>0</v>
      </c>
      <c r="D18" s="10"/>
      <c r="E18" s="10"/>
      <c r="F18" s="10"/>
      <c r="G18" s="10"/>
      <c r="H18" s="85"/>
      <c r="I18" s="69"/>
      <c r="J18" s="69"/>
      <c r="K18" s="69"/>
    </row>
    <row r="19" spans="1:11" x14ac:dyDescent="0.25">
      <c r="A19" s="164" t="s">
        <v>39</v>
      </c>
      <c r="B19" s="164"/>
      <c r="C19" s="10">
        <f>SUM(C5:C18)</f>
        <v>1500</v>
      </c>
      <c r="D19" s="164">
        <f>SUM(D5:D18)</f>
        <v>38000</v>
      </c>
      <c r="E19" s="164">
        <f>SUM(E5:E18)</f>
        <v>39500</v>
      </c>
      <c r="F19" s="164">
        <f>SUM(F5:F18)</f>
        <v>36600</v>
      </c>
      <c r="G19" s="164">
        <f>SUM(G5:G18)</f>
        <v>2900</v>
      </c>
      <c r="H19" s="85"/>
      <c r="I19" s="69"/>
      <c r="J19" s="69"/>
      <c r="K19" s="69"/>
    </row>
    <row r="20" spans="1:11" x14ac:dyDescent="0.25">
      <c r="A20" s="168"/>
      <c r="B20" s="168"/>
      <c r="C20" s="168"/>
      <c r="D20" s="168"/>
      <c r="E20" s="168"/>
      <c r="F20" s="168"/>
      <c r="G20" s="168"/>
      <c r="H20" s="85"/>
      <c r="I20" s="69"/>
      <c r="J20" s="69"/>
      <c r="K20" s="69"/>
    </row>
    <row r="21" spans="1:11" x14ac:dyDescent="0.25">
      <c r="A21" s="167" t="s">
        <v>12</v>
      </c>
      <c r="B21" s="15"/>
      <c r="C21" s="15"/>
      <c r="D21" s="15"/>
      <c r="E21" s="15"/>
      <c r="F21" s="16"/>
      <c r="G21" s="85"/>
      <c r="H21" s="85"/>
      <c r="I21" s="69"/>
      <c r="J21" s="69"/>
      <c r="K21" s="69"/>
    </row>
    <row r="22" spans="1:11" x14ac:dyDescent="0.25">
      <c r="A22" s="172" t="s">
        <v>180</v>
      </c>
      <c r="B22" s="85"/>
      <c r="C22" s="134"/>
      <c r="D22" s="162"/>
      <c r="E22" s="136" t="s">
        <v>9</v>
      </c>
      <c r="F22" s="85"/>
      <c r="G22" s="85"/>
      <c r="H22" s="85"/>
      <c r="I22" s="69"/>
      <c r="J22" s="69"/>
      <c r="K22" s="69"/>
    </row>
    <row r="23" spans="1:11" x14ac:dyDescent="0.25">
      <c r="A23" s="95" t="s">
        <v>155</v>
      </c>
      <c r="B23" s="95" t="s">
        <v>156</v>
      </c>
      <c r="C23" s="95" t="s">
        <v>157</v>
      </c>
      <c r="D23" s="95" t="s">
        <v>98</v>
      </c>
      <c r="E23" s="95" t="s">
        <v>158</v>
      </c>
      <c r="F23" s="95" t="s">
        <v>156</v>
      </c>
      <c r="G23" s="95" t="s">
        <v>157</v>
      </c>
      <c r="H23" s="95" t="s">
        <v>98</v>
      </c>
      <c r="I23" s="69"/>
      <c r="J23" s="69"/>
      <c r="K23" s="69"/>
    </row>
    <row r="24" spans="1:11" x14ac:dyDescent="0.25">
      <c r="A24" s="95" t="s">
        <v>203</v>
      </c>
      <c r="B24" s="137">
        <f>D19</f>
        <v>38000</v>
      </c>
      <c r="C24" s="85"/>
      <c r="D24" s="137"/>
      <c r="E24" s="138" t="s">
        <v>203</v>
      </c>
      <c r="F24" s="137">
        <f>F19</f>
        <v>36600</v>
      </c>
      <c r="G24" s="85"/>
      <c r="H24" s="10"/>
      <c r="I24" s="69"/>
      <c r="J24" s="69"/>
      <c r="K24" s="69"/>
    </row>
    <row r="25" spans="1:11" x14ac:dyDescent="0.25">
      <c r="A25" s="10" t="s">
        <v>160</v>
      </c>
      <c r="B25" s="137">
        <f>'MAY 20'!D34</f>
        <v>-13393</v>
      </c>
      <c r="C25" s="10"/>
      <c r="D25" s="10"/>
      <c r="E25" s="10" t="s">
        <v>160</v>
      </c>
      <c r="F25" s="137">
        <f>'MAY 20'!H34</f>
        <v>-14893</v>
      </c>
      <c r="G25" s="10"/>
      <c r="H25" s="10"/>
      <c r="I25" s="69"/>
      <c r="J25" s="69"/>
      <c r="K25" s="69"/>
    </row>
    <row r="26" spans="1:11" x14ac:dyDescent="0.25">
      <c r="A26" s="10" t="s">
        <v>161</v>
      </c>
      <c r="B26" s="139">
        <v>0.08</v>
      </c>
      <c r="C26" s="10">
        <f>B26*B24</f>
        <v>3040</v>
      </c>
      <c r="D26" s="10"/>
      <c r="E26" s="10"/>
      <c r="F26" s="139">
        <v>0.08</v>
      </c>
      <c r="G26" s="10">
        <f>C26</f>
        <v>3040</v>
      </c>
      <c r="H26" s="10"/>
      <c r="I26" s="69"/>
      <c r="J26" s="69"/>
      <c r="K26" s="69"/>
    </row>
    <row r="27" spans="1:11" x14ac:dyDescent="0.25">
      <c r="A27" s="104" t="s">
        <v>233</v>
      </c>
      <c r="B27" s="137"/>
      <c r="C27" s="137"/>
      <c r="D27" s="137"/>
      <c r="E27" s="137"/>
      <c r="F27" s="137"/>
      <c r="G27" s="10"/>
      <c r="H27" s="10"/>
      <c r="I27" s="69"/>
      <c r="J27" s="69"/>
      <c r="K27" s="69"/>
    </row>
    <row r="28" spans="1:11" x14ac:dyDescent="0.25">
      <c r="A28" s="140" t="s">
        <v>162</v>
      </c>
      <c r="B28" s="10"/>
      <c r="C28" s="10"/>
      <c r="D28" s="10"/>
      <c r="E28" s="140" t="s">
        <v>162</v>
      </c>
      <c r="F28" s="10"/>
      <c r="G28" s="10"/>
      <c r="H28" s="10"/>
      <c r="I28" s="69"/>
      <c r="J28" s="69"/>
      <c r="K28" s="65">
        <f>B24-C26</f>
        <v>34960</v>
      </c>
    </row>
    <row r="29" spans="1:11" x14ac:dyDescent="0.25">
      <c r="A29" s="49" t="s">
        <v>87</v>
      </c>
      <c r="B29" s="142"/>
      <c r="C29" s="10">
        <f>D6+D7+D8+D9+D14+D15</f>
        <v>15000</v>
      </c>
      <c r="D29" s="10"/>
      <c r="E29" s="49" t="s">
        <v>87</v>
      </c>
      <c r="F29" s="142"/>
      <c r="G29" s="10">
        <f>D6+D7+D8+D9+D14+D15</f>
        <v>15000</v>
      </c>
      <c r="H29" s="10"/>
      <c r="I29" s="69"/>
      <c r="J29" s="69"/>
      <c r="K29" s="65">
        <f>K28-C29-C30</f>
        <v>15460</v>
      </c>
    </row>
    <row r="30" spans="1:11" x14ac:dyDescent="0.25">
      <c r="A30" s="161" t="s">
        <v>149</v>
      </c>
      <c r="B30" s="83"/>
      <c r="C30" s="83">
        <v>4500</v>
      </c>
      <c r="D30" s="83"/>
      <c r="E30" s="161" t="s">
        <v>149</v>
      </c>
      <c r="F30" s="83"/>
      <c r="G30" s="83">
        <v>4500</v>
      </c>
      <c r="H30" s="10"/>
      <c r="I30" s="69"/>
      <c r="J30" s="69"/>
      <c r="K30" s="65">
        <f>K29-1242</f>
        <v>14218</v>
      </c>
    </row>
    <row r="31" spans="1:11" x14ac:dyDescent="0.25">
      <c r="A31" s="142" t="s">
        <v>239</v>
      </c>
      <c r="B31" s="10"/>
      <c r="C31" s="10">
        <v>14218</v>
      </c>
      <c r="D31" s="10"/>
      <c r="E31" s="142" t="s">
        <v>239</v>
      </c>
      <c r="F31" s="10"/>
      <c r="G31" s="10">
        <v>14218</v>
      </c>
      <c r="H31" s="10"/>
      <c r="I31" s="69"/>
      <c r="J31" s="69"/>
      <c r="K31" s="69"/>
    </row>
    <row r="32" spans="1:11" x14ac:dyDescent="0.25">
      <c r="A32" s="142"/>
      <c r="B32" s="143"/>
      <c r="C32" s="144"/>
      <c r="D32" s="143"/>
      <c r="E32" s="142"/>
      <c r="F32" s="143"/>
      <c r="G32" s="144"/>
      <c r="H32" s="10"/>
      <c r="I32" s="69"/>
      <c r="J32" s="69"/>
      <c r="K32" s="69"/>
    </row>
    <row r="33" spans="1:11" x14ac:dyDescent="0.25">
      <c r="A33" s="142"/>
      <c r="B33" s="143"/>
      <c r="C33" s="144"/>
      <c r="D33" s="143"/>
      <c r="E33" s="142"/>
      <c r="F33" s="143"/>
      <c r="G33" s="144"/>
      <c r="H33" s="10"/>
      <c r="I33" s="69"/>
      <c r="J33" s="69"/>
      <c r="K33" s="69"/>
    </row>
    <row r="34" spans="1:11" x14ac:dyDescent="0.25">
      <c r="A34" s="164" t="s">
        <v>39</v>
      </c>
      <c r="B34" s="165">
        <f>B24+B25+B27-C26</f>
        <v>21567</v>
      </c>
      <c r="C34" s="164">
        <f>SUM(C29:C33)</f>
        <v>33718</v>
      </c>
      <c r="D34" s="165">
        <f>B34-C34</f>
        <v>-12151</v>
      </c>
      <c r="E34" s="166"/>
      <c r="F34" s="165">
        <f>F24+F25-G26</f>
        <v>18667</v>
      </c>
      <c r="G34" s="165">
        <f>SUM(G29:G32)</f>
        <v>33718</v>
      </c>
      <c r="H34" s="165">
        <f>F34-G34</f>
        <v>-15051</v>
      </c>
      <c r="I34" s="69"/>
      <c r="J34" s="69"/>
      <c r="K34" s="69"/>
    </row>
    <row r="35" spans="1:11" x14ac:dyDescent="0.25">
      <c r="A35" s="69"/>
      <c r="B35" s="69"/>
      <c r="C35" s="69"/>
      <c r="D35" s="69"/>
      <c r="E35" s="69"/>
      <c r="F35" s="69"/>
      <c r="G35" s="69"/>
      <c r="H35" s="69"/>
      <c r="I35" s="69"/>
      <c r="J35" s="69"/>
      <c r="K35" s="69"/>
    </row>
    <row r="36" spans="1:11" x14ac:dyDescent="0.25">
      <c r="A36" s="69" t="s">
        <v>168</v>
      </c>
      <c r="B36" s="69"/>
      <c r="C36" s="69" t="s">
        <v>170</v>
      </c>
      <c r="D36" s="69"/>
      <c r="E36" s="69"/>
      <c r="F36" s="69" t="s">
        <v>171</v>
      </c>
      <c r="G36" s="69"/>
      <c r="H36" s="69"/>
      <c r="I36" s="69"/>
      <c r="J36" s="69"/>
      <c r="K36" s="69"/>
    </row>
    <row r="37" spans="1:11" x14ac:dyDescent="0.25">
      <c r="A37" s="69"/>
      <c r="B37" s="69"/>
      <c r="C37" s="69"/>
      <c r="D37" s="69"/>
      <c r="E37" s="69"/>
      <c r="F37" s="69"/>
      <c r="G37" s="69"/>
      <c r="H37" s="69"/>
      <c r="I37" s="65"/>
      <c r="J37" s="69"/>
      <c r="K37" s="69"/>
    </row>
    <row r="38" spans="1:11" x14ac:dyDescent="0.25">
      <c r="A38" s="20" t="s">
        <v>211</v>
      </c>
      <c r="B38" s="20"/>
      <c r="C38" s="20" t="s">
        <v>51</v>
      </c>
      <c r="D38" s="20"/>
      <c r="E38" s="20"/>
      <c r="F38" s="20" t="s">
        <v>172</v>
      </c>
      <c r="G38" s="20"/>
      <c r="H38" s="69"/>
      <c r="I38" s="69"/>
      <c r="J38" s="65"/>
      <c r="K38" s="69"/>
    </row>
    <row r="39" spans="1:11" x14ac:dyDescent="0.25">
      <c r="A39" s="69"/>
      <c r="B39" s="69"/>
      <c r="C39" s="69"/>
      <c r="D39" s="69"/>
      <c r="E39" s="69"/>
      <c r="F39" s="69"/>
      <c r="G39" s="69"/>
      <c r="H39" s="69"/>
      <c r="I39" s="69"/>
      <c r="J39" s="69"/>
      <c r="K39" s="69"/>
    </row>
    <row r="40" spans="1:11" x14ac:dyDescent="0.25">
      <c r="A40" s="69"/>
      <c r="B40" s="69"/>
      <c r="C40" s="69"/>
      <c r="D40" s="69"/>
      <c r="E40" s="69"/>
      <c r="F40" s="69"/>
      <c r="G40" s="69"/>
      <c r="H40" s="69"/>
      <c r="I40" s="69"/>
      <c r="J40" s="69"/>
      <c r="K40" s="6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workbookViewId="0">
      <selection activeCell="M26" sqref="M26"/>
    </sheetView>
  </sheetViews>
  <sheetFormatPr defaultRowHeight="15" x14ac:dyDescent="0.25"/>
  <cols>
    <col min="1" max="1" width="17" customWidth="1"/>
    <col min="4" max="4" width="12" customWidth="1"/>
    <col min="10" max="10" width="10" bestFit="1" customWidth="1"/>
  </cols>
  <sheetData>
    <row r="1" spans="1:7" ht="33.75" x14ac:dyDescent="0.25">
      <c r="A1" s="76"/>
      <c r="B1" s="2"/>
      <c r="C1" s="2"/>
      <c r="D1" s="3" t="s">
        <v>0</v>
      </c>
      <c r="E1" s="3"/>
      <c r="F1" s="2"/>
      <c r="G1" s="69"/>
    </row>
    <row r="2" spans="1:7" ht="18.75" x14ac:dyDescent="0.3">
      <c r="A2" s="4" t="s">
        <v>26</v>
      </c>
      <c r="B2" s="4"/>
      <c r="C2" s="4"/>
      <c r="D2" s="4"/>
      <c r="E2" s="4"/>
      <c r="F2" s="4"/>
      <c r="G2" s="4"/>
    </row>
    <row r="3" spans="1:7" ht="15.75" x14ac:dyDescent="0.25">
      <c r="A3" s="5" t="s">
        <v>1</v>
      </c>
      <c r="B3" s="5" t="s">
        <v>57</v>
      </c>
      <c r="C3" s="5"/>
      <c r="D3" s="5">
        <v>2015</v>
      </c>
      <c r="E3" s="69"/>
      <c r="F3" s="5"/>
      <c r="G3" s="5"/>
    </row>
    <row r="4" spans="1:7" x14ac:dyDescent="0.25">
      <c r="A4" s="6" t="s">
        <v>3</v>
      </c>
      <c r="B4" s="6" t="s">
        <v>4</v>
      </c>
      <c r="C4" s="6" t="s">
        <v>5</v>
      </c>
      <c r="D4" s="6" t="s">
        <v>6</v>
      </c>
      <c r="E4" s="6" t="s">
        <v>7</v>
      </c>
      <c r="F4" s="7" t="s">
        <v>8</v>
      </c>
      <c r="G4" s="8" t="s">
        <v>9</v>
      </c>
    </row>
    <row r="5" spans="1:7" x14ac:dyDescent="0.25">
      <c r="A5" s="10" t="s">
        <v>27</v>
      </c>
      <c r="B5" s="11">
        <v>1</v>
      </c>
      <c r="C5" s="10"/>
      <c r="D5" s="12">
        <v>2500</v>
      </c>
      <c r="E5" s="12"/>
      <c r="F5" s="12">
        <f>C5+D5</f>
        <v>2500</v>
      </c>
      <c r="G5" s="12"/>
    </row>
    <row r="6" spans="1:7" x14ac:dyDescent="0.25">
      <c r="A6" s="10" t="s">
        <v>36</v>
      </c>
      <c r="B6" s="11">
        <v>2</v>
      </c>
      <c r="C6" s="10"/>
      <c r="D6" s="12">
        <v>2500</v>
      </c>
      <c r="E6" s="12"/>
      <c r="F6" s="12">
        <f>C6+D6</f>
        <v>2500</v>
      </c>
      <c r="G6" s="12"/>
    </row>
    <row r="7" spans="1:7" x14ac:dyDescent="0.25">
      <c r="A7" s="10" t="s">
        <v>52</v>
      </c>
      <c r="B7" s="11"/>
      <c r="C7" s="10"/>
      <c r="D7" s="12">
        <v>0</v>
      </c>
      <c r="E7" s="12"/>
      <c r="F7" s="12"/>
      <c r="G7" s="12"/>
    </row>
    <row r="8" spans="1:7" x14ac:dyDescent="0.25">
      <c r="A8" s="10" t="s">
        <v>52</v>
      </c>
      <c r="B8" s="11"/>
      <c r="C8" s="10"/>
      <c r="D8" s="12">
        <v>0</v>
      </c>
      <c r="E8" s="12"/>
      <c r="F8" s="12"/>
      <c r="G8" s="12"/>
    </row>
    <row r="9" spans="1:7" x14ac:dyDescent="0.25">
      <c r="A9" s="10" t="s">
        <v>33</v>
      </c>
      <c r="B9" s="11">
        <v>5</v>
      </c>
      <c r="C9" s="10"/>
      <c r="D9" s="12">
        <v>2500</v>
      </c>
      <c r="E9" s="12"/>
      <c r="F9" s="12">
        <f>C9+D9</f>
        <v>2500</v>
      </c>
      <c r="G9" s="12">
        <v>2500</v>
      </c>
    </row>
    <row r="10" spans="1:7" x14ac:dyDescent="0.25">
      <c r="A10" s="10" t="s">
        <v>34</v>
      </c>
      <c r="B10" s="11">
        <v>6</v>
      </c>
      <c r="C10" s="10"/>
      <c r="D10" s="12">
        <v>5500</v>
      </c>
      <c r="E10" s="12"/>
      <c r="F10" s="12">
        <f>C10+D10</f>
        <v>5500</v>
      </c>
      <c r="G10" s="12"/>
    </row>
    <row r="11" spans="1:7" x14ac:dyDescent="0.25">
      <c r="A11" s="10" t="s">
        <v>28</v>
      </c>
      <c r="B11" s="11">
        <v>7</v>
      </c>
      <c r="C11" s="10"/>
      <c r="D11" s="12">
        <v>5500</v>
      </c>
      <c r="E11" s="12"/>
      <c r="F11" s="12">
        <v>5500</v>
      </c>
      <c r="G11" s="12">
        <v>2500</v>
      </c>
    </row>
    <row r="12" spans="1:7" x14ac:dyDescent="0.25">
      <c r="A12" s="10" t="s">
        <v>35</v>
      </c>
      <c r="B12" s="11">
        <v>8</v>
      </c>
      <c r="C12" s="10"/>
      <c r="D12" s="80">
        <v>2500</v>
      </c>
      <c r="E12" s="12"/>
      <c r="F12" s="12">
        <f>C12+D12</f>
        <v>2500</v>
      </c>
      <c r="G12" s="12"/>
    </row>
    <row r="13" spans="1:7" x14ac:dyDescent="0.25">
      <c r="A13" s="10" t="s">
        <v>52</v>
      </c>
      <c r="B13" s="77"/>
      <c r="C13" s="69"/>
      <c r="D13" s="81">
        <v>0</v>
      </c>
      <c r="E13" s="79"/>
      <c r="F13" s="83"/>
      <c r="G13" s="83"/>
    </row>
    <row r="14" spans="1:7" x14ac:dyDescent="0.25">
      <c r="A14" s="10" t="s">
        <v>30</v>
      </c>
      <c r="B14" s="11">
        <v>10</v>
      </c>
      <c r="C14" s="10"/>
      <c r="D14" s="80">
        <v>2500</v>
      </c>
      <c r="E14" s="12"/>
      <c r="F14" s="12">
        <v>2500</v>
      </c>
      <c r="G14" s="12">
        <v>2500</v>
      </c>
    </row>
    <row r="15" spans="1:7" x14ac:dyDescent="0.25">
      <c r="A15" s="49" t="s">
        <v>29</v>
      </c>
      <c r="B15" s="11">
        <v>11</v>
      </c>
      <c r="C15" s="10"/>
      <c r="D15" s="80">
        <v>2500</v>
      </c>
      <c r="E15" s="12"/>
      <c r="F15" s="12">
        <v>2500</v>
      </c>
      <c r="G15" s="12">
        <v>4500</v>
      </c>
    </row>
    <row r="16" spans="1:7" x14ac:dyDescent="0.25">
      <c r="A16" s="49" t="s">
        <v>29</v>
      </c>
      <c r="B16" s="77">
        <v>12</v>
      </c>
      <c r="C16" s="69"/>
      <c r="D16" s="78">
        <v>2000</v>
      </c>
      <c r="E16" s="78"/>
      <c r="F16" s="83"/>
      <c r="G16" s="83"/>
    </row>
    <row r="17" spans="1:10" x14ac:dyDescent="0.25">
      <c r="A17" s="10" t="s">
        <v>38</v>
      </c>
      <c r="B17" s="11">
        <v>14</v>
      </c>
      <c r="C17" s="10"/>
      <c r="D17" s="80">
        <v>2700</v>
      </c>
      <c r="E17" s="12"/>
      <c r="F17" s="12">
        <v>2700</v>
      </c>
      <c r="G17" s="13">
        <v>2500</v>
      </c>
    </row>
    <row r="18" spans="1:10" x14ac:dyDescent="0.25">
      <c r="A18" s="83"/>
      <c r="B18" s="83"/>
      <c r="C18" s="83"/>
      <c r="D18" s="83"/>
      <c r="E18" s="83"/>
      <c r="F18" s="83"/>
      <c r="G18" s="83"/>
    </row>
    <row r="19" spans="1:10" x14ac:dyDescent="0.25">
      <c r="A19" s="14" t="s">
        <v>39</v>
      </c>
      <c r="B19" s="14"/>
      <c r="C19" s="10">
        <v>0</v>
      </c>
      <c r="D19" s="82">
        <f>SUM(D5:D17)</f>
        <v>30700</v>
      </c>
      <c r="E19" s="14"/>
      <c r="F19" s="14">
        <f>SUM(F5:F17)</f>
        <v>28700</v>
      </c>
      <c r="G19" s="10">
        <f>SUM(G5:G17)</f>
        <v>14500</v>
      </c>
    </row>
    <row r="20" spans="1:10" x14ac:dyDescent="0.25">
      <c r="A20" s="15"/>
      <c r="B20" s="15"/>
      <c r="C20" s="15"/>
      <c r="D20" s="15"/>
      <c r="E20" s="15"/>
      <c r="F20" s="15"/>
      <c r="G20" s="16"/>
    </row>
    <row r="21" spans="1:10" x14ac:dyDescent="0.25">
      <c r="A21" s="17" t="s">
        <v>12</v>
      </c>
      <c r="B21" s="69"/>
      <c r="C21" s="18"/>
      <c r="D21" s="19"/>
      <c r="E21" s="20"/>
      <c r="F21" s="21"/>
      <c r="G21" s="70"/>
    </row>
    <row r="22" spans="1:10" x14ac:dyDescent="0.25">
      <c r="A22" s="23" t="s">
        <v>13</v>
      </c>
      <c r="B22" s="69"/>
      <c r="C22" s="18"/>
      <c r="D22" s="24">
        <f>D19</f>
        <v>30700</v>
      </c>
      <c r="E22" s="20"/>
      <c r="F22" s="21"/>
      <c r="G22" s="70"/>
    </row>
    <row r="23" spans="1:10" x14ac:dyDescent="0.25">
      <c r="A23" s="23"/>
      <c r="B23" s="69"/>
      <c r="C23" s="18"/>
      <c r="D23" s="24"/>
      <c r="E23" s="20"/>
      <c r="F23" s="21"/>
      <c r="G23" s="70"/>
    </row>
    <row r="24" spans="1:10" ht="16.5" x14ac:dyDescent="0.35">
      <c r="A24" s="23" t="s">
        <v>62</v>
      </c>
      <c r="B24" s="69"/>
      <c r="C24" s="18"/>
      <c r="D24" s="26">
        <f>D22*F24</f>
        <v>2456</v>
      </c>
      <c r="E24" s="20"/>
      <c r="F24" s="68">
        <v>0.08</v>
      </c>
      <c r="G24" s="70"/>
      <c r="I24">
        <v>10400</v>
      </c>
    </row>
    <row r="25" spans="1:10" ht="16.5" x14ac:dyDescent="0.35">
      <c r="A25" s="23"/>
      <c r="B25" s="69"/>
      <c r="C25" s="18"/>
      <c r="D25" s="27"/>
      <c r="E25" s="20"/>
      <c r="F25" s="20"/>
      <c r="G25" s="70"/>
      <c r="I25">
        <v>3</v>
      </c>
    </row>
    <row r="26" spans="1:10" x14ac:dyDescent="0.25">
      <c r="A26" s="30"/>
      <c r="B26" s="69"/>
      <c r="C26" s="18"/>
      <c r="D26" s="31">
        <f>D22-D24</f>
        <v>28244</v>
      </c>
      <c r="E26" s="69"/>
      <c r="F26" s="32"/>
      <c r="G26" s="69"/>
      <c r="I26">
        <f>I24*I25</f>
        <v>31200</v>
      </c>
    </row>
    <row r="27" spans="1:10" x14ac:dyDescent="0.25">
      <c r="A27" s="23"/>
      <c r="B27" s="69"/>
      <c r="C27" s="18"/>
      <c r="D27" s="33"/>
      <c r="E27" s="69"/>
      <c r="F27" s="69"/>
      <c r="G27" s="69"/>
    </row>
    <row r="28" spans="1:10" x14ac:dyDescent="0.25">
      <c r="A28" s="35" t="s">
        <v>17</v>
      </c>
      <c r="B28" s="69"/>
      <c r="C28" s="18"/>
      <c r="D28" s="33"/>
      <c r="E28" s="69"/>
      <c r="F28" s="69"/>
      <c r="G28" s="69"/>
    </row>
    <row r="29" spans="1:10" x14ac:dyDescent="0.25">
      <c r="A29" s="37" t="s">
        <v>64</v>
      </c>
      <c r="B29" s="32"/>
      <c r="C29" s="32"/>
      <c r="D29" s="57">
        <v>17110</v>
      </c>
      <c r="E29" s="23"/>
      <c r="F29" s="23"/>
      <c r="G29" s="23"/>
    </row>
    <row r="30" spans="1:10" x14ac:dyDescent="0.25">
      <c r="A30" s="37" t="s">
        <v>60</v>
      </c>
      <c r="B30" s="23"/>
      <c r="C30" s="23"/>
      <c r="D30" s="59">
        <f>D26-D29</f>
        <v>11134</v>
      </c>
      <c r="E30" s="23"/>
      <c r="F30" s="23"/>
      <c r="G30" s="23"/>
    </row>
    <row r="31" spans="1:10" x14ac:dyDescent="0.25">
      <c r="A31" s="37"/>
      <c r="B31" s="23"/>
      <c r="C31" s="23"/>
      <c r="D31" s="65"/>
      <c r="E31" s="23"/>
      <c r="F31" s="23"/>
      <c r="G31" s="23"/>
      <c r="J31">
        <v>725272755</v>
      </c>
    </row>
    <row r="32" spans="1:10" x14ac:dyDescent="0.25">
      <c r="A32" s="23" t="s">
        <v>40</v>
      </c>
      <c r="B32" s="69"/>
      <c r="C32" s="18"/>
      <c r="D32" s="59">
        <f>D26-D29</f>
        <v>11134</v>
      </c>
      <c r="E32" s="23"/>
      <c r="F32" s="23"/>
      <c r="G32" s="23"/>
    </row>
    <row r="33" spans="1:7" x14ac:dyDescent="0.25">
      <c r="A33" s="37"/>
      <c r="B33" s="32" t="s">
        <v>19</v>
      </c>
      <c r="C33" s="32"/>
      <c r="D33" s="23" t="s">
        <v>20</v>
      </c>
      <c r="E33" s="23"/>
      <c r="F33" s="23" t="s">
        <v>21</v>
      </c>
      <c r="G33" s="23"/>
    </row>
    <row r="34" spans="1:7" x14ac:dyDescent="0.25">
      <c r="A34" s="37"/>
      <c r="B34" s="23"/>
      <c r="C34" s="23"/>
      <c r="D34" s="23"/>
      <c r="E34" s="23"/>
      <c r="F34" s="23"/>
      <c r="G34" s="23"/>
    </row>
    <row r="35" spans="1:7" x14ac:dyDescent="0.25">
      <c r="A35" s="37"/>
      <c r="B35" s="23" t="s">
        <v>51</v>
      </c>
      <c r="C35" s="23"/>
      <c r="D35" s="23" t="s">
        <v>22</v>
      </c>
      <c r="E35" s="23"/>
      <c r="F35" s="23" t="s">
        <v>63</v>
      </c>
      <c r="G35" s="23"/>
    </row>
    <row r="36" spans="1:7" x14ac:dyDescent="0.25">
      <c r="A36" s="39" t="s">
        <v>23</v>
      </c>
      <c r="B36" s="23" t="s">
        <v>24</v>
      </c>
      <c r="C36" s="23"/>
      <c r="D36" s="23" t="s">
        <v>24</v>
      </c>
      <c r="E36" s="23"/>
      <c r="F36" s="23" t="s">
        <v>25</v>
      </c>
      <c r="G36" s="23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topLeftCell="A4" workbookViewId="0">
      <selection activeCell="J37" sqref="J37"/>
    </sheetView>
  </sheetViews>
  <sheetFormatPr defaultRowHeight="15" x14ac:dyDescent="0.25"/>
  <cols>
    <col min="1" max="1" width="18.42578125" customWidth="1"/>
  </cols>
  <sheetData>
    <row r="1" spans="1:10" ht="15.75" x14ac:dyDescent="0.25">
      <c r="A1" s="69"/>
      <c r="B1" s="125" t="s">
        <v>176</v>
      </c>
      <c r="C1" s="125"/>
      <c r="D1" s="125"/>
      <c r="E1" s="125"/>
      <c r="F1" s="69"/>
      <c r="G1" s="69"/>
      <c r="H1" s="69"/>
      <c r="I1" s="69"/>
      <c r="J1" s="69"/>
    </row>
    <row r="2" spans="1:10" ht="15.75" x14ac:dyDescent="0.25">
      <c r="A2" s="69"/>
      <c r="B2" s="125" t="s">
        <v>177</v>
      </c>
      <c r="C2" s="125"/>
      <c r="D2" s="125"/>
      <c r="E2" s="125"/>
      <c r="F2" s="69"/>
      <c r="G2" s="69"/>
      <c r="H2" s="69"/>
      <c r="I2" s="69"/>
      <c r="J2" s="69"/>
    </row>
    <row r="3" spans="1:10" ht="15.75" x14ac:dyDescent="0.25">
      <c r="A3" s="69"/>
      <c r="B3" s="125" t="s">
        <v>240</v>
      </c>
      <c r="C3" s="125"/>
      <c r="D3" s="125"/>
      <c r="E3" s="125"/>
      <c r="F3" s="69"/>
      <c r="G3" s="69"/>
      <c r="H3" s="69"/>
      <c r="I3" s="69"/>
      <c r="J3" s="69"/>
    </row>
    <row r="4" spans="1:10" x14ac:dyDescent="0.25">
      <c r="A4" s="175" t="s">
        <v>3</v>
      </c>
      <c r="B4" s="175" t="s">
        <v>4</v>
      </c>
      <c r="C4" s="175" t="s">
        <v>5</v>
      </c>
      <c r="D4" s="175" t="s">
        <v>6</v>
      </c>
      <c r="E4" s="176" t="s">
        <v>8</v>
      </c>
      <c r="F4" s="177" t="s">
        <v>9</v>
      </c>
      <c r="G4" s="95" t="s">
        <v>144</v>
      </c>
      <c r="H4" s="69"/>
      <c r="I4" s="69"/>
      <c r="J4" s="69"/>
    </row>
    <row r="5" spans="1:10" x14ac:dyDescent="0.25">
      <c r="A5" s="10" t="s">
        <v>190</v>
      </c>
      <c r="B5" s="131">
        <v>1</v>
      </c>
      <c r="C5" s="10">
        <f>'JUNE 20'!G5:G17</f>
        <v>0</v>
      </c>
      <c r="D5" s="10">
        <v>2500</v>
      </c>
      <c r="E5" s="10">
        <f>C5+D5</f>
        <v>2500</v>
      </c>
      <c r="F5" s="10">
        <f>2500</f>
        <v>2500</v>
      </c>
      <c r="G5" s="10">
        <f>E5-F5</f>
        <v>0</v>
      </c>
      <c r="H5" s="69"/>
      <c r="I5" s="69"/>
      <c r="J5" s="69"/>
    </row>
    <row r="6" spans="1:10" x14ac:dyDescent="0.25">
      <c r="A6" s="10" t="s">
        <v>235</v>
      </c>
      <c r="B6" s="11">
        <v>2</v>
      </c>
      <c r="C6" s="10">
        <f>'JUNE 20'!G6:G18</f>
        <v>0</v>
      </c>
      <c r="D6" s="12">
        <v>2500</v>
      </c>
      <c r="E6" s="10">
        <f t="shared" ref="E6:E17" si="0">C6+D6</f>
        <v>2500</v>
      </c>
      <c r="F6" s="91">
        <v>2500</v>
      </c>
      <c r="G6" s="10">
        <f t="shared" ref="G6:G17" si="1">E6-F6</f>
        <v>0</v>
      </c>
      <c r="H6" s="69" t="s">
        <v>31</v>
      </c>
      <c r="I6" s="69"/>
      <c r="J6" s="69"/>
    </row>
    <row r="7" spans="1:10" x14ac:dyDescent="0.25">
      <c r="A7" s="10" t="s">
        <v>31</v>
      </c>
      <c r="B7" s="11">
        <v>3</v>
      </c>
      <c r="C7" s="10">
        <f>'JUNE 20'!G7:G19</f>
        <v>0</v>
      </c>
      <c r="D7" s="12">
        <v>2500</v>
      </c>
      <c r="E7" s="10">
        <f>C7+D7</f>
        <v>2500</v>
      </c>
      <c r="F7" s="91">
        <v>2500</v>
      </c>
      <c r="G7" s="10">
        <f t="shared" si="1"/>
        <v>0</v>
      </c>
      <c r="H7" s="69" t="s">
        <v>31</v>
      </c>
      <c r="I7" s="69"/>
      <c r="J7" s="69"/>
    </row>
    <row r="8" spans="1:10" x14ac:dyDescent="0.25">
      <c r="A8" s="163" t="s">
        <v>82</v>
      </c>
      <c r="B8" s="11">
        <v>4</v>
      </c>
      <c r="C8" s="10">
        <f>'JUNE 20'!G8:G20</f>
        <v>0</v>
      </c>
      <c r="D8" s="12">
        <v>2500</v>
      </c>
      <c r="E8" s="10">
        <f t="shared" si="0"/>
        <v>2500</v>
      </c>
      <c r="F8" s="91">
        <v>2500</v>
      </c>
      <c r="G8" s="10">
        <f t="shared" si="1"/>
        <v>0</v>
      </c>
      <c r="H8" s="69" t="s">
        <v>31</v>
      </c>
      <c r="I8" s="69"/>
      <c r="J8" s="69"/>
    </row>
    <row r="9" spans="1:10" x14ac:dyDescent="0.25">
      <c r="A9" s="10" t="s">
        <v>82</v>
      </c>
      <c r="B9" s="11">
        <v>5</v>
      </c>
      <c r="C9" s="10">
        <f>'JUNE 20'!G9:G21</f>
        <v>0</v>
      </c>
      <c r="D9" s="12">
        <v>2500</v>
      </c>
      <c r="E9" s="10">
        <f t="shared" si="0"/>
        <v>2500</v>
      </c>
      <c r="F9" s="91">
        <v>2500</v>
      </c>
      <c r="G9" s="10">
        <f t="shared" si="1"/>
        <v>0</v>
      </c>
      <c r="H9" s="69" t="s">
        <v>31</v>
      </c>
      <c r="I9" s="69"/>
      <c r="J9" s="69"/>
    </row>
    <row r="10" spans="1:10" x14ac:dyDescent="0.25">
      <c r="A10" s="10" t="s">
        <v>132</v>
      </c>
      <c r="B10" s="11">
        <v>6</v>
      </c>
      <c r="C10" s="10">
        <f>'JUNE 20'!G10:G22</f>
        <v>0</v>
      </c>
      <c r="D10" s="12">
        <v>2500</v>
      </c>
      <c r="E10" s="10">
        <f t="shared" si="0"/>
        <v>2500</v>
      </c>
      <c r="F10" s="91">
        <v>2500</v>
      </c>
      <c r="G10" s="10">
        <f t="shared" si="1"/>
        <v>0</v>
      </c>
      <c r="H10" s="69"/>
      <c r="I10" s="69"/>
      <c r="J10" s="69"/>
    </row>
    <row r="11" spans="1:10" x14ac:dyDescent="0.25">
      <c r="A11" s="104" t="s">
        <v>190</v>
      </c>
      <c r="B11" s="11">
        <v>7</v>
      </c>
      <c r="C11" s="10">
        <f>'JUNE 20'!G11:G23</f>
        <v>0</v>
      </c>
      <c r="D11" s="12">
        <v>3000</v>
      </c>
      <c r="E11" s="10">
        <f t="shared" si="0"/>
        <v>3000</v>
      </c>
      <c r="F11" s="91">
        <v>3000</v>
      </c>
      <c r="G11" s="10">
        <f t="shared" si="1"/>
        <v>0</v>
      </c>
      <c r="H11" s="69"/>
      <c r="I11" s="69"/>
      <c r="J11" s="69"/>
    </row>
    <row r="12" spans="1:10" x14ac:dyDescent="0.25">
      <c r="A12" s="104" t="s">
        <v>120</v>
      </c>
      <c r="B12" s="105">
        <v>8</v>
      </c>
      <c r="C12" s="10">
        <f>'JUNE 20'!G12:G24</f>
        <v>0</v>
      </c>
      <c r="D12" s="13">
        <v>2500</v>
      </c>
      <c r="E12" s="10">
        <f t="shared" si="0"/>
        <v>2500</v>
      </c>
      <c r="F12" s="91">
        <v>2500</v>
      </c>
      <c r="G12" s="10">
        <f t="shared" si="1"/>
        <v>0</v>
      </c>
      <c r="H12" s="69"/>
      <c r="I12" s="69"/>
      <c r="J12" s="69"/>
    </row>
    <row r="13" spans="1:10" x14ac:dyDescent="0.25">
      <c r="A13" s="10" t="s">
        <v>119</v>
      </c>
      <c r="B13" s="105">
        <v>9</v>
      </c>
      <c r="C13" s="10">
        <f>'JUNE 20'!G13:G25</f>
        <v>2900</v>
      </c>
      <c r="D13" s="13">
        <v>5500</v>
      </c>
      <c r="E13" s="10">
        <f t="shared" si="0"/>
        <v>8400</v>
      </c>
      <c r="F13" s="132">
        <f>4000+1500</f>
        <v>5500</v>
      </c>
      <c r="G13" s="10">
        <f t="shared" si="1"/>
        <v>2900</v>
      </c>
      <c r="H13" s="69"/>
      <c r="I13" s="69"/>
      <c r="J13" s="69"/>
    </row>
    <row r="14" spans="1:10" x14ac:dyDescent="0.25">
      <c r="A14" s="10" t="s">
        <v>31</v>
      </c>
      <c r="B14" s="11">
        <v>10</v>
      </c>
      <c r="C14" s="10">
        <f>'JUNE 20'!G14:G26</f>
        <v>0</v>
      </c>
      <c r="D14" s="12">
        <v>2500</v>
      </c>
      <c r="E14" s="10">
        <f t="shared" si="0"/>
        <v>2500</v>
      </c>
      <c r="F14" s="91">
        <v>2500</v>
      </c>
      <c r="G14" s="10">
        <f t="shared" si="1"/>
        <v>0</v>
      </c>
      <c r="H14" s="69" t="s">
        <v>31</v>
      </c>
      <c r="I14" s="69"/>
      <c r="J14" s="69"/>
    </row>
    <row r="15" spans="1:10" x14ac:dyDescent="0.25">
      <c r="A15" s="10" t="s">
        <v>200</v>
      </c>
      <c r="B15" s="11">
        <v>11</v>
      </c>
      <c r="C15" s="10">
        <f>'JUNE 20'!G15:G27</f>
        <v>0</v>
      </c>
      <c r="D15" s="12">
        <v>2500</v>
      </c>
      <c r="E15" s="10">
        <f t="shared" si="0"/>
        <v>2500</v>
      </c>
      <c r="F15" s="91">
        <v>2500</v>
      </c>
      <c r="G15" s="10">
        <f t="shared" si="1"/>
        <v>0</v>
      </c>
      <c r="H15" s="69" t="s">
        <v>31</v>
      </c>
      <c r="I15" s="69"/>
      <c r="J15" s="69"/>
    </row>
    <row r="16" spans="1:10" x14ac:dyDescent="0.25">
      <c r="A16" s="104" t="s">
        <v>29</v>
      </c>
      <c r="B16" s="11">
        <v>12</v>
      </c>
      <c r="C16" s="10">
        <f>'JUNE 20'!G16:G28</f>
        <v>0</v>
      </c>
      <c r="D16" s="12">
        <v>4500</v>
      </c>
      <c r="E16" s="10">
        <f t="shared" si="0"/>
        <v>4500</v>
      </c>
      <c r="F16" s="91">
        <v>4500</v>
      </c>
      <c r="G16" s="10">
        <f t="shared" si="1"/>
        <v>0</v>
      </c>
      <c r="H16" s="69" t="s">
        <v>31</v>
      </c>
      <c r="I16" s="69"/>
      <c r="J16" s="69"/>
    </row>
    <row r="17" spans="1:10" x14ac:dyDescent="0.25">
      <c r="A17" s="104" t="s">
        <v>30</v>
      </c>
      <c r="B17" s="11">
        <v>13</v>
      </c>
      <c r="C17" s="10">
        <f>'JUNE 20'!G17:G29</f>
        <v>0</v>
      </c>
      <c r="D17" s="12">
        <v>2500</v>
      </c>
      <c r="E17" s="10">
        <f t="shared" si="0"/>
        <v>2500</v>
      </c>
      <c r="F17" s="91">
        <v>2500</v>
      </c>
      <c r="G17" s="10">
        <f t="shared" si="1"/>
        <v>0</v>
      </c>
      <c r="H17" s="69"/>
      <c r="I17" s="69" t="s">
        <v>74</v>
      </c>
      <c r="J17" s="69"/>
    </row>
    <row r="18" spans="1:10" x14ac:dyDescent="0.25">
      <c r="A18" s="10"/>
      <c r="B18" s="10"/>
      <c r="C18" s="10">
        <f>'JUNE 20'!G18:G30</f>
        <v>0</v>
      </c>
      <c r="D18" s="10"/>
      <c r="E18" s="10"/>
      <c r="F18" s="10"/>
      <c r="G18" s="10"/>
      <c r="H18" s="85"/>
      <c r="I18" s="69"/>
      <c r="J18" s="69"/>
    </row>
    <row r="19" spans="1:10" x14ac:dyDescent="0.25">
      <c r="A19" s="164" t="s">
        <v>39</v>
      </c>
      <c r="B19" s="164"/>
      <c r="C19" s="10">
        <f>SUM(C5:C18)</f>
        <v>2900</v>
      </c>
      <c r="D19" s="164">
        <f>SUM(D5:D18)</f>
        <v>38000</v>
      </c>
      <c r="E19" s="164">
        <f>SUM(E5:E18)</f>
        <v>40900</v>
      </c>
      <c r="F19" s="164">
        <f>SUM(F5:F18)</f>
        <v>38000</v>
      </c>
      <c r="G19" s="164">
        <f>SUM(G5:G18)</f>
        <v>2900</v>
      </c>
      <c r="H19" s="85"/>
      <c r="I19" s="69"/>
      <c r="J19" s="69"/>
    </row>
    <row r="20" spans="1:10" x14ac:dyDescent="0.25">
      <c r="A20" s="168"/>
      <c r="B20" s="168"/>
      <c r="C20" s="168"/>
      <c r="D20" s="168"/>
      <c r="E20" s="168"/>
      <c r="F20" s="168"/>
      <c r="G20" s="168"/>
      <c r="H20" s="85"/>
      <c r="I20" s="69"/>
      <c r="J20" s="69"/>
    </row>
    <row r="21" spans="1:10" x14ac:dyDescent="0.25">
      <c r="A21" s="167" t="s">
        <v>12</v>
      </c>
      <c r="B21" s="15"/>
      <c r="C21" s="15"/>
      <c r="D21" s="15"/>
      <c r="E21" s="15"/>
      <c r="F21" s="16"/>
      <c r="G21" s="85"/>
      <c r="H21" s="85"/>
      <c r="I21" s="69"/>
      <c r="J21" s="69"/>
    </row>
    <row r="22" spans="1:10" x14ac:dyDescent="0.25">
      <c r="A22" s="172" t="s">
        <v>180</v>
      </c>
      <c r="B22" s="85"/>
      <c r="C22" s="134"/>
      <c r="D22" s="162"/>
      <c r="E22" s="136" t="s">
        <v>9</v>
      </c>
      <c r="F22" s="85"/>
      <c r="G22" s="85"/>
      <c r="H22" s="85"/>
      <c r="I22" s="69"/>
      <c r="J22" s="69"/>
    </row>
    <row r="23" spans="1:10" x14ac:dyDescent="0.25">
      <c r="A23" s="95" t="s">
        <v>155</v>
      </c>
      <c r="B23" s="95" t="s">
        <v>156</v>
      </c>
      <c r="C23" s="95" t="s">
        <v>157</v>
      </c>
      <c r="D23" s="95" t="s">
        <v>98</v>
      </c>
      <c r="E23" s="95" t="s">
        <v>158</v>
      </c>
      <c r="F23" s="95" t="s">
        <v>156</v>
      </c>
      <c r="G23" s="95" t="s">
        <v>157</v>
      </c>
      <c r="H23" s="95" t="s">
        <v>98</v>
      </c>
      <c r="I23" s="69"/>
      <c r="J23" s="69"/>
    </row>
    <row r="24" spans="1:10" x14ac:dyDescent="0.25">
      <c r="A24" s="95" t="s">
        <v>206</v>
      </c>
      <c r="B24" s="137">
        <f>D19</f>
        <v>38000</v>
      </c>
      <c r="C24" s="85"/>
      <c r="D24" s="137"/>
      <c r="E24" s="138" t="s">
        <v>206</v>
      </c>
      <c r="F24" s="137">
        <f>F19</f>
        <v>38000</v>
      </c>
      <c r="G24" s="85"/>
      <c r="H24" s="10"/>
      <c r="I24" s="69"/>
      <c r="J24" s="69"/>
    </row>
    <row r="25" spans="1:10" x14ac:dyDescent="0.25">
      <c r="A25" s="10" t="s">
        <v>160</v>
      </c>
      <c r="B25" s="137">
        <f>'JUNE 20'!D34</f>
        <v>-12151</v>
      </c>
      <c r="C25" s="10"/>
      <c r="D25" s="10"/>
      <c r="E25" s="10" t="s">
        <v>160</v>
      </c>
      <c r="F25" s="137">
        <f>'JUNE 20'!H34</f>
        <v>-15051</v>
      </c>
      <c r="G25" s="10"/>
      <c r="H25" s="10"/>
      <c r="I25" s="69"/>
      <c r="J25" s="69"/>
    </row>
    <row r="26" spans="1:10" x14ac:dyDescent="0.25">
      <c r="A26" s="10" t="s">
        <v>161</v>
      </c>
      <c r="B26" s="139">
        <v>0.08</v>
      </c>
      <c r="C26" s="10">
        <f>B26*B24</f>
        <v>3040</v>
      </c>
      <c r="D26" s="10"/>
      <c r="E26" s="10"/>
      <c r="F26" s="139">
        <v>0.08</v>
      </c>
      <c r="G26" s="10">
        <f>C26</f>
        <v>3040</v>
      </c>
      <c r="H26" s="10"/>
      <c r="I26" s="69"/>
      <c r="J26" s="69"/>
    </row>
    <row r="27" spans="1:10" x14ac:dyDescent="0.25">
      <c r="A27" s="104" t="s">
        <v>233</v>
      </c>
      <c r="B27" s="137"/>
      <c r="C27" s="137"/>
      <c r="D27" s="137"/>
      <c r="E27" s="137"/>
      <c r="F27" s="137"/>
      <c r="G27" s="10"/>
      <c r="H27" s="10"/>
      <c r="I27" s="69"/>
      <c r="J27" s="69"/>
    </row>
    <row r="28" spans="1:10" x14ac:dyDescent="0.25">
      <c r="A28" s="140" t="s">
        <v>162</v>
      </c>
      <c r="B28" s="10"/>
      <c r="C28" s="10"/>
      <c r="D28" s="10"/>
      <c r="E28" s="140" t="s">
        <v>162</v>
      </c>
      <c r="F28" s="10"/>
      <c r="G28" s="10"/>
      <c r="H28" s="10"/>
      <c r="I28" s="69"/>
      <c r="J28" s="69"/>
    </row>
    <row r="29" spans="1:10" x14ac:dyDescent="0.25">
      <c r="A29" s="49" t="s">
        <v>87</v>
      </c>
      <c r="B29" s="142"/>
      <c r="C29" s="10">
        <f>D6+D7+D8+D9+D14+D15</f>
        <v>15000</v>
      </c>
      <c r="D29" s="10"/>
      <c r="E29" s="49" t="s">
        <v>87</v>
      </c>
      <c r="F29" s="142"/>
      <c r="G29" s="10">
        <f>D6+D7+D8+D9+D14+D15</f>
        <v>15000</v>
      </c>
      <c r="H29" s="10"/>
      <c r="I29" s="69"/>
      <c r="J29" s="69"/>
    </row>
    <row r="30" spans="1:10" x14ac:dyDescent="0.25">
      <c r="A30" s="161" t="s">
        <v>149</v>
      </c>
      <c r="B30" s="83"/>
      <c r="C30" s="83">
        <v>4500</v>
      </c>
      <c r="D30" s="83"/>
      <c r="E30" s="161" t="s">
        <v>149</v>
      </c>
      <c r="F30" s="83"/>
      <c r="G30" s="83">
        <v>4500</v>
      </c>
      <c r="H30" s="10"/>
      <c r="I30" s="69"/>
      <c r="J30" s="69"/>
    </row>
    <row r="31" spans="1:10" x14ac:dyDescent="0.25">
      <c r="A31" s="142" t="s">
        <v>241</v>
      </c>
      <c r="B31" s="10"/>
      <c r="C31" s="10">
        <v>14557</v>
      </c>
      <c r="D31" s="10"/>
      <c r="E31" s="142" t="s">
        <v>241</v>
      </c>
      <c r="F31" s="10"/>
      <c r="G31" s="10">
        <v>14557</v>
      </c>
      <c r="H31" s="10"/>
      <c r="I31" s="69"/>
      <c r="J31" s="69"/>
    </row>
    <row r="32" spans="1:10" x14ac:dyDescent="0.25">
      <c r="A32" s="142"/>
      <c r="B32" s="143"/>
      <c r="C32" s="144"/>
      <c r="D32" s="143"/>
      <c r="E32" s="142"/>
      <c r="F32" s="143"/>
      <c r="G32" s="144"/>
      <c r="H32" s="10"/>
      <c r="I32" s="69"/>
      <c r="J32" s="69">
        <f>14460-G31</f>
        <v>-97</v>
      </c>
    </row>
    <row r="33" spans="1:10" x14ac:dyDescent="0.25">
      <c r="A33" s="142"/>
      <c r="B33" s="143"/>
      <c r="C33" s="144"/>
      <c r="D33" s="143"/>
      <c r="E33" s="142"/>
      <c r="F33" s="143"/>
      <c r="G33" s="144"/>
      <c r="H33" s="10"/>
      <c r="I33" s="69"/>
      <c r="J33" s="69"/>
    </row>
    <row r="34" spans="1:10" x14ac:dyDescent="0.25">
      <c r="A34" s="164" t="s">
        <v>39</v>
      </c>
      <c r="B34" s="165">
        <f>B24+B25+B27-C26</f>
        <v>22809</v>
      </c>
      <c r="C34" s="164">
        <f>SUM(C29:C33)</f>
        <v>34057</v>
      </c>
      <c r="D34" s="165">
        <f>B34-C34</f>
        <v>-11248</v>
      </c>
      <c r="E34" s="166"/>
      <c r="F34" s="165">
        <f>F24+F25-G26</f>
        <v>19909</v>
      </c>
      <c r="G34" s="165">
        <f>SUM(G29:G32)</f>
        <v>34057</v>
      </c>
      <c r="H34" s="165">
        <f>F34-G34</f>
        <v>-14148</v>
      </c>
      <c r="I34" s="69"/>
      <c r="J34" s="69"/>
    </row>
    <row r="35" spans="1:10" x14ac:dyDescent="0.25">
      <c r="A35" s="69"/>
      <c r="B35" s="69"/>
      <c r="C35" s="69"/>
      <c r="D35" s="69"/>
      <c r="E35" s="69"/>
      <c r="F35" s="69"/>
      <c r="G35" s="69"/>
      <c r="H35" s="69"/>
      <c r="I35" s="69"/>
      <c r="J35" s="69"/>
    </row>
    <row r="36" spans="1:10" x14ac:dyDescent="0.25">
      <c r="A36" s="69" t="s">
        <v>168</v>
      </c>
      <c r="B36" s="69"/>
      <c r="C36" s="69" t="s">
        <v>170</v>
      </c>
      <c r="D36" s="69"/>
      <c r="E36" s="69"/>
      <c r="F36" s="69" t="s">
        <v>171</v>
      </c>
      <c r="G36" s="69"/>
      <c r="H36" s="69"/>
      <c r="I36" s="69"/>
      <c r="J36" s="69"/>
    </row>
    <row r="37" spans="1:10" x14ac:dyDescent="0.25">
      <c r="A37" s="69"/>
      <c r="B37" s="69"/>
      <c r="C37" s="69"/>
      <c r="D37" s="69"/>
      <c r="E37" s="69"/>
      <c r="F37" s="69"/>
      <c r="G37" s="69"/>
      <c r="H37" s="69"/>
      <c r="I37" s="65"/>
      <c r="J37" s="69"/>
    </row>
    <row r="38" spans="1:10" x14ac:dyDescent="0.25">
      <c r="A38" s="20" t="s">
        <v>211</v>
      </c>
      <c r="B38" s="20"/>
      <c r="C38" s="20" t="s">
        <v>51</v>
      </c>
      <c r="D38" s="20"/>
      <c r="E38" s="20"/>
      <c r="F38" s="20" t="s">
        <v>172</v>
      </c>
      <c r="G38" s="20"/>
      <c r="H38" s="69"/>
      <c r="I38" s="69"/>
      <c r="J38" s="65"/>
    </row>
    <row r="39" spans="1:10" x14ac:dyDescent="0.25">
      <c r="A39" s="69"/>
      <c r="B39" s="69"/>
      <c r="C39" s="69"/>
      <c r="D39" s="69"/>
      <c r="E39" s="69"/>
      <c r="F39" s="69"/>
      <c r="G39" s="69"/>
      <c r="H39" s="69"/>
      <c r="I39" s="69"/>
      <c r="J39" s="69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"/>
  <sheetViews>
    <sheetView topLeftCell="A7" workbookViewId="0">
      <selection activeCell="F14" sqref="F14"/>
    </sheetView>
  </sheetViews>
  <sheetFormatPr defaultRowHeight="15" x14ac:dyDescent="0.25"/>
  <cols>
    <col min="1" max="1" width="16.7109375" bestFit="1" customWidth="1"/>
  </cols>
  <sheetData>
    <row r="1" spans="1:10" ht="15.75" x14ac:dyDescent="0.25">
      <c r="A1" s="69"/>
      <c r="B1" s="125" t="s">
        <v>176</v>
      </c>
      <c r="C1" s="125"/>
      <c r="D1" s="125"/>
      <c r="E1" s="125"/>
      <c r="F1" s="69"/>
      <c r="G1" s="69"/>
      <c r="H1" s="69"/>
      <c r="I1" s="69"/>
      <c r="J1" s="69"/>
    </row>
    <row r="2" spans="1:10" ht="15.75" x14ac:dyDescent="0.25">
      <c r="A2" s="69"/>
      <c r="B2" s="125" t="s">
        <v>177</v>
      </c>
      <c r="C2" s="125"/>
      <c r="D2" s="125"/>
      <c r="E2" s="125"/>
      <c r="F2" s="69"/>
      <c r="G2" s="69"/>
      <c r="H2" s="69"/>
      <c r="I2" s="69"/>
      <c r="J2" s="69"/>
    </row>
    <row r="3" spans="1:10" ht="15.75" x14ac:dyDescent="0.25">
      <c r="A3" s="69"/>
      <c r="B3" s="125" t="s">
        <v>243</v>
      </c>
      <c r="C3" s="125"/>
      <c r="D3" s="125"/>
      <c r="E3" s="125"/>
      <c r="F3" s="69"/>
      <c r="G3" s="69"/>
      <c r="H3" s="69"/>
      <c r="I3" s="69"/>
      <c r="J3" s="69"/>
    </row>
    <row r="4" spans="1:10" x14ac:dyDescent="0.25">
      <c r="A4" s="175" t="s">
        <v>3</v>
      </c>
      <c r="B4" s="175" t="s">
        <v>4</v>
      </c>
      <c r="C4" s="175" t="s">
        <v>5</v>
      </c>
      <c r="D4" s="175" t="s">
        <v>6</v>
      </c>
      <c r="E4" s="176" t="s">
        <v>8</v>
      </c>
      <c r="F4" s="177" t="s">
        <v>9</v>
      </c>
      <c r="G4" s="95" t="s">
        <v>144</v>
      </c>
      <c r="H4" s="69"/>
      <c r="I4" s="69"/>
      <c r="J4" s="69"/>
    </row>
    <row r="5" spans="1:10" x14ac:dyDescent="0.25">
      <c r="A5" s="10" t="s">
        <v>190</v>
      </c>
      <c r="B5" s="131">
        <v>1</v>
      </c>
      <c r="C5" s="10">
        <f>'JULY 20'!G5:G17</f>
        <v>0</v>
      </c>
      <c r="D5" s="10">
        <v>2500</v>
      </c>
      <c r="E5" s="10">
        <f>C5+D5</f>
        <v>2500</v>
      </c>
      <c r="F5" s="10">
        <v>2500</v>
      </c>
      <c r="G5" s="10">
        <f>E5-F5</f>
        <v>0</v>
      </c>
      <c r="H5" s="69"/>
      <c r="I5" s="69"/>
      <c r="J5" s="69"/>
    </row>
    <row r="6" spans="1:10" x14ac:dyDescent="0.25">
      <c r="A6" s="10" t="s">
        <v>235</v>
      </c>
      <c r="B6" s="11">
        <v>2</v>
      </c>
      <c r="C6" s="10">
        <f>'JULY 20'!G6:G18</f>
        <v>0</v>
      </c>
      <c r="D6" s="12">
        <v>2500</v>
      </c>
      <c r="E6" s="10">
        <f t="shared" ref="E6:E17" si="0">C6+D6</f>
        <v>2500</v>
      </c>
      <c r="F6" s="91">
        <v>2500</v>
      </c>
      <c r="G6" s="10">
        <f t="shared" ref="G6:G17" si="1">E6-F6</f>
        <v>0</v>
      </c>
      <c r="H6" s="69" t="s">
        <v>31</v>
      </c>
      <c r="I6" s="69"/>
      <c r="J6" s="69"/>
    </row>
    <row r="7" spans="1:10" x14ac:dyDescent="0.25">
      <c r="A7" s="10" t="s">
        <v>31</v>
      </c>
      <c r="B7" s="11">
        <v>3</v>
      </c>
      <c r="C7" s="10">
        <f>'JULY 20'!G7:G19</f>
        <v>0</v>
      </c>
      <c r="D7" s="12">
        <v>2500</v>
      </c>
      <c r="E7" s="10">
        <f>C7+D7</f>
        <v>2500</v>
      </c>
      <c r="F7" s="91">
        <v>2500</v>
      </c>
      <c r="G7" s="10">
        <f t="shared" si="1"/>
        <v>0</v>
      </c>
      <c r="H7" s="69" t="s">
        <v>31</v>
      </c>
      <c r="I7" s="69"/>
      <c r="J7" s="69"/>
    </row>
    <row r="8" spans="1:10" x14ac:dyDescent="0.25">
      <c r="A8" s="163" t="s">
        <v>82</v>
      </c>
      <c r="B8" s="11">
        <v>4</v>
      </c>
      <c r="C8" s="10">
        <f>'JULY 20'!G8:G20</f>
        <v>0</v>
      </c>
      <c r="D8" s="12">
        <v>2500</v>
      </c>
      <c r="E8" s="10">
        <f t="shared" si="0"/>
        <v>2500</v>
      </c>
      <c r="F8" s="91">
        <v>2500</v>
      </c>
      <c r="G8" s="10">
        <f t="shared" si="1"/>
        <v>0</v>
      </c>
      <c r="H8" s="69" t="s">
        <v>31</v>
      </c>
      <c r="I8" s="69"/>
      <c r="J8" s="69"/>
    </row>
    <row r="9" spans="1:10" x14ac:dyDescent="0.25">
      <c r="A9" s="10" t="s">
        <v>82</v>
      </c>
      <c r="B9" s="11">
        <v>5</v>
      </c>
      <c r="C9" s="10">
        <f>'JULY 20'!G9:G21</f>
        <v>0</v>
      </c>
      <c r="D9" s="12">
        <v>2500</v>
      </c>
      <c r="E9" s="10">
        <f t="shared" si="0"/>
        <v>2500</v>
      </c>
      <c r="F9" s="91">
        <v>2500</v>
      </c>
      <c r="G9" s="10">
        <f t="shared" si="1"/>
        <v>0</v>
      </c>
      <c r="H9" s="69" t="s">
        <v>31</v>
      </c>
      <c r="I9" s="69"/>
      <c r="J9" s="69"/>
    </row>
    <row r="10" spans="1:10" x14ac:dyDescent="0.25">
      <c r="A10" s="10" t="s">
        <v>132</v>
      </c>
      <c r="B10" s="11">
        <v>6</v>
      </c>
      <c r="C10" s="10">
        <f>'JULY 20'!G10:G22</f>
        <v>0</v>
      </c>
      <c r="D10" s="12">
        <v>2500</v>
      </c>
      <c r="E10" s="10">
        <f t="shared" si="0"/>
        <v>2500</v>
      </c>
      <c r="F10" s="91">
        <v>2500</v>
      </c>
      <c r="G10" s="10">
        <f t="shared" si="1"/>
        <v>0</v>
      </c>
      <c r="H10" s="69"/>
      <c r="I10" s="69"/>
      <c r="J10" s="69"/>
    </row>
    <row r="11" spans="1:10" x14ac:dyDescent="0.25">
      <c r="A11" s="104" t="s">
        <v>190</v>
      </c>
      <c r="B11" s="11">
        <v>7</v>
      </c>
      <c r="C11" s="10">
        <f>'JULY 20'!G11:G23</f>
        <v>0</v>
      </c>
      <c r="D11" s="12">
        <v>3000</v>
      </c>
      <c r="E11" s="10">
        <f t="shared" si="0"/>
        <v>3000</v>
      </c>
      <c r="F11" s="91">
        <f>3000</f>
        <v>3000</v>
      </c>
      <c r="G11" s="10">
        <f t="shared" si="1"/>
        <v>0</v>
      </c>
      <c r="H11" s="69"/>
      <c r="I11" s="69"/>
      <c r="J11" s="69"/>
    </row>
    <row r="12" spans="1:10" x14ac:dyDescent="0.25">
      <c r="A12" s="104" t="s">
        <v>120</v>
      </c>
      <c r="B12" s="105">
        <v>8</v>
      </c>
      <c r="C12" s="10">
        <f>'JULY 20'!G12:G24</f>
        <v>0</v>
      </c>
      <c r="D12" s="13">
        <v>2500</v>
      </c>
      <c r="E12" s="10">
        <f t="shared" si="0"/>
        <v>2500</v>
      </c>
      <c r="F12" s="91">
        <f>2500</f>
        <v>2500</v>
      </c>
      <c r="G12" s="10">
        <f t="shared" si="1"/>
        <v>0</v>
      </c>
      <c r="H12" s="69"/>
      <c r="I12" s="69"/>
      <c r="J12" s="69"/>
    </row>
    <row r="13" spans="1:10" x14ac:dyDescent="0.25">
      <c r="A13" s="10" t="s">
        <v>119</v>
      </c>
      <c r="B13" s="105">
        <v>9</v>
      </c>
      <c r="C13" s="10">
        <f>'JULY 20'!G13:G25</f>
        <v>2900</v>
      </c>
      <c r="D13" s="13">
        <v>5500</v>
      </c>
      <c r="E13" s="10">
        <f t="shared" si="0"/>
        <v>8400</v>
      </c>
      <c r="F13" s="132">
        <f>1000+3000+1500+1000</f>
        <v>6500</v>
      </c>
      <c r="G13" s="10">
        <f t="shared" si="1"/>
        <v>1900</v>
      </c>
      <c r="H13" s="69"/>
      <c r="I13" s="69"/>
      <c r="J13" s="69"/>
    </row>
    <row r="14" spans="1:10" x14ac:dyDescent="0.25">
      <c r="A14" s="10" t="s">
        <v>31</v>
      </c>
      <c r="B14" s="11">
        <v>10</v>
      </c>
      <c r="C14" s="10">
        <f>'JULY 20'!G14:G26</f>
        <v>0</v>
      </c>
      <c r="D14" s="12">
        <v>2500</v>
      </c>
      <c r="E14" s="10">
        <f t="shared" si="0"/>
        <v>2500</v>
      </c>
      <c r="F14" s="91">
        <v>2500</v>
      </c>
      <c r="G14" s="10">
        <f t="shared" si="1"/>
        <v>0</v>
      </c>
      <c r="H14" s="69" t="s">
        <v>31</v>
      </c>
      <c r="I14" s="69"/>
      <c r="J14" s="69"/>
    </row>
    <row r="15" spans="1:10" x14ac:dyDescent="0.25">
      <c r="A15" s="10" t="s">
        <v>200</v>
      </c>
      <c r="B15" s="11">
        <v>11</v>
      </c>
      <c r="C15" s="10">
        <f>'JULY 20'!G15:G27</f>
        <v>0</v>
      </c>
      <c r="D15" s="12">
        <v>2500</v>
      </c>
      <c r="E15" s="10">
        <f t="shared" si="0"/>
        <v>2500</v>
      </c>
      <c r="F15" s="91">
        <v>2500</v>
      </c>
      <c r="G15" s="10">
        <f t="shared" si="1"/>
        <v>0</v>
      </c>
      <c r="H15" s="69" t="s">
        <v>31</v>
      </c>
      <c r="I15" s="69"/>
      <c r="J15" s="69"/>
    </row>
    <row r="16" spans="1:10" x14ac:dyDescent="0.25">
      <c r="A16" s="104" t="s">
        <v>29</v>
      </c>
      <c r="B16" s="11">
        <v>12</v>
      </c>
      <c r="C16" s="10">
        <f>'JULY 20'!G16:G28</f>
        <v>0</v>
      </c>
      <c r="D16" s="12">
        <v>4500</v>
      </c>
      <c r="E16" s="10">
        <f t="shared" si="0"/>
        <v>4500</v>
      </c>
      <c r="F16" s="91">
        <v>4500</v>
      </c>
      <c r="G16" s="10">
        <f t="shared" si="1"/>
        <v>0</v>
      </c>
      <c r="H16" s="69" t="s">
        <v>31</v>
      </c>
      <c r="I16" s="69"/>
      <c r="J16" s="69"/>
    </row>
    <row r="17" spans="1:11" x14ac:dyDescent="0.25">
      <c r="A17" s="104" t="s">
        <v>30</v>
      </c>
      <c r="B17" s="11">
        <v>13</v>
      </c>
      <c r="C17" s="10">
        <f>'JULY 20'!G17:G29</f>
        <v>0</v>
      </c>
      <c r="D17" s="12">
        <v>2500</v>
      </c>
      <c r="E17" s="10">
        <f t="shared" si="0"/>
        <v>2500</v>
      </c>
      <c r="F17" s="91">
        <f>2500</f>
        <v>2500</v>
      </c>
      <c r="G17" s="10">
        <f t="shared" si="1"/>
        <v>0</v>
      </c>
      <c r="H17" s="69"/>
      <c r="I17" s="69" t="s">
        <v>74</v>
      </c>
      <c r="J17" s="69"/>
    </row>
    <row r="18" spans="1:11" x14ac:dyDescent="0.25">
      <c r="A18" s="10"/>
      <c r="B18" s="10"/>
      <c r="C18" s="10">
        <f>'JUNE 20'!G18:G30</f>
        <v>0</v>
      </c>
      <c r="D18" s="10"/>
      <c r="E18" s="10"/>
      <c r="F18" s="10"/>
      <c r="G18" s="10"/>
      <c r="H18" s="85"/>
      <c r="I18" s="69"/>
      <c r="J18" s="69"/>
    </row>
    <row r="19" spans="1:11" x14ac:dyDescent="0.25">
      <c r="A19" s="164" t="s">
        <v>39</v>
      </c>
      <c r="B19" s="164"/>
      <c r="C19" s="10">
        <f>SUM(C5:C18)</f>
        <v>2900</v>
      </c>
      <c r="D19" s="164">
        <f>SUM(D5:D18)</f>
        <v>38000</v>
      </c>
      <c r="E19" s="164">
        <f>SUM(E5:E18)</f>
        <v>40900</v>
      </c>
      <c r="F19" s="164">
        <f>SUM(F5:F18)</f>
        <v>39000</v>
      </c>
      <c r="G19" s="164">
        <f>SUM(G5:G18)</f>
        <v>1900</v>
      </c>
      <c r="H19" s="85"/>
      <c r="I19" s="69"/>
      <c r="J19" s="69"/>
    </row>
    <row r="20" spans="1:11" x14ac:dyDescent="0.25">
      <c r="A20" s="168"/>
      <c r="B20" s="168"/>
      <c r="C20" s="168"/>
      <c r="D20" s="168"/>
      <c r="E20" s="168"/>
      <c r="F20" s="168"/>
      <c r="G20" s="168"/>
      <c r="H20" s="85"/>
      <c r="I20" s="69"/>
      <c r="J20" s="69"/>
    </row>
    <row r="21" spans="1:11" x14ac:dyDescent="0.25">
      <c r="A21" s="167" t="s">
        <v>12</v>
      </c>
      <c r="B21" s="15"/>
      <c r="C21" s="15"/>
      <c r="D21" s="15"/>
      <c r="E21" s="15"/>
      <c r="F21" s="16"/>
      <c r="G21" s="85"/>
      <c r="H21" s="85"/>
      <c r="I21" s="69"/>
      <c r="J21" s="69"/>
    </row>
    <row r="22" spans="1:11" x14ac:dyDescent="0.25">
      <c r="A22" s="172" t="s">
        <v>180</v>
      </c>
      <c r="B22" s="85"/>
      <c r="C22" s="134"/>
      <c r="D22" s="162"/>
      <c r="E22" s="136" t="s">
        <v>9</v>
      </c>
      <c r="F22" s="85"/>
      <c r="G22" s="85"/>
      <c r="H22" s="85"/>
      <c r="I22" s="69"/>
      <c r="J22" s="69"/>
    </row>
    <row r="23" spans="1:11" x14ac:dyDescent="0.25">
      <c r="A23" s="95" t="s">
        <v>155</v>
      </c>
      <c r="B23" s="95" t="s">
        <v>156</v>
      </c>
      <c r="C23" s="95" t="s">
        <v>157</v>
      </c>
      <c r="D23" s="95" t="s">
        <v>98</v>
      </c>
      <c r="E23" s="95" t="s">
        <v>158</v>
      </c>
      <c r="F23" s="95" t="s">
        <v>156</v>
      </c>
      <c r="G23" s="95" t="s">
        <v>157</v>
      </c>
      <c r="H23" s="95" t="s">
        <v>98</v>
      </c>
      <c r="I23" s="69"/>
      <c r="J23" s="69"/>
    </row>
    <row r="24" spans="1:11" x14ac:dyDescent="0.25">
      <c r="A24" s="95" t="s">
        <v>242</v>
      </c>
      <c r="B24" s="137">
        <f>D19</f>
        <v>38000</v>
      </c>
      <c r="C24" s="85"/>
      <c r="D24" s="137"/>
      <c r="E24" s="138" t="s">
        <v>242</v>
      </c>
      <c r="F24" s="137">
        <f>F19</f>
        <v>39000</v>
      </c>
      <c r="G24" s="85"/>
      <c r="H24" s="10"/>
      <c r="I24" s="69"/>
      <c r="J24" s="69"/>
    </row>
    <row r="25" spans="1:11" x14ac:dyDescent="0.25">
      <c r="A25" s="10" t="s">
        <v>160</v>
      </c>
      <c r="B25" s="137">
        <f>'JULY 20'!D34</f>
        <v>-11248</v>
      </c>
      <c r="C25" s="10"/>
      <c r="D25" s="10"/>
      <c r="E25" s="10" t="s">
        <v>160</v>
      </c>
      <c r="F25" s="137">
        <f>'JULY 20'!H34</f>
        <v>-14148</v>
      </c>
      <c r="G25" s="10"/>
      <c r="H25" s="10"/>
      <c r="I25" s="69"/>
      <c r="J25" s="69"/>
    </row>
    <row r="26" spans="1:11" x14ac:dyDescent="0.25">
      <c r="A26" s="10" t="s">
        <v>161</v>
      </c>
      <c r="B26" s="139">
        <v>0.08</v>
      </c>
      <c r="C26" s="10">
        <f>B26*B24</f>
        <v>3040</v>
      </c>
      <c r="D26" s="10"/>
      <c r="E26" s="10"/>
      <c r="F26" s="139">
        <v>0.08</v>
      </c>
      <c r="G26" s="10">
        <f>C26</f>
        <v>3040</v>
      </c>
      <c r="H26" s="10"/>
      <c r="I26" s="69"/>
      <c r="J26" s="69"/>
    </row>
    <row r="27" spans="1:11" x14ac:dyDescent="0.25">
      <c r="A27" s="104" t="s">
        <v>233</v>
      </c>
      <c r="B27" s="137"/>
      <c r="C27" s="137"/>
      <c r="D27" s="137"/>
      <c r="E27" s="137"/>
      <c r="F27" s="137"/>
      <c r="G27" s="10"/>
      <c r="H27" s="10"/>
      <c r="I27" s="69"/>
      <c r="J27" s="69"/>
    </row>
    <row r="28" spans="1:11" x14ac:dyDescent="0.25">
      <c r="A28" s="140" t="s">
        <v>162</v>
      </c>
      <c r="B28" s="10"/>
      <c r="C28" s="10"/>
      <c r="D28" s="10"/>
      <c r="E28" s="140" t="s">
        <v>162</v>
      </c>
      <c r="F28" s="10"/>
      <c r="G28" s="10"/>
      <c r="H28" s="10"/>
      <c r="I28" s="69"/>
      <c r="J28" s="69"/>
    </row>
    <row r="29" spans="1:11" x14ac:dyDescent="0.25">
      <c r="A29" s="49" t="s">
        <v>87</v>
      </c>
      <c r="B29" s="142"/>
      <c r="C29" s="10">
        <f>D6+D7+D8+D9+D14+D15</f>
        <v>15000</v>
      </c>
      <c r="D29" s="10"/>
      <c r="E29" s="49" t="s">
        <v>87</v>
      </c>
      <c r="F29" s="142"/>
      <c r="G29" s="10">
        <f>D6+D7+D8+D9+D14+D15</f>
        <v>15000</v>
      </c>
      <c r="H29" s="10"/>
      <c r="I29" s="69"/>
      <c r="J29" s="69"/>
      <c r="K29">
        <v>14363</v>
      </c>
    </row>
    <row r="30" spans="1:11" x14ac:dyDescent="0.25">
      <c r="A30" s="161" t="s">
        <v>149</v>
      </c>
      <c r="B30" s="83"/>
      <c r="C30" s="83">
        <v>4500</v>
      </c>
      <c r="D30" s="83"/>
      <c r="E30" s="161" t="s">
        <v>149</v>
      </c>
      <c r="F30" s="83"/>
      <c r="G30" s="83">
        <v>4500</v>
      </c>
      <c r="H30" s="10"/>
      <c r="I30" s="69"/>
      <c r="J30" s="69"/>
    </row>
    <row r="31" spans="1:11" x14ac:dyDescent="0.25">
      <c r="A31" s="142"/>
      <c r="B31" s="10"/>
      <c r="C31" s="10"/>
      <c r="D31" s="10"/>
      <c r="E31" s="142"/>
      <c r="F31" s="10"/>
      <c r="G31" s="10"/>
      <c r="H31" s="10"/>
      <c r="I31" s="69"/>
      <c r="J31" s="69"/>
    </row>
    <row r="32" spans="1:11" x14ac:dyDescent="0.25">
      <c r="A32" s="142"/>
      <c r="B32" s="143"/>
      <c r="C32" s="144"/>
      <c r="D32" s="143"/>
      <c r="E32" s="142"/>
      <c r="F32" s="143"/>
      <c r="G32" s="144"/>
      <c r="H32" s="10"/>
      <c r="I32" s="69"/>
      <c r="J32" s="69"/>
    </row>
    <row r="33" spans="1:10" x14ac:dyDescent="0.25">
      <c r="A33" s="142"/>
      <c r="B33" s="143"/>
      <c r="C33" s="144"/>
      <c r="D33" s="143"/>
      <c r="E33" s="142"/>
      <c r="F33" s="143"/>
      <c r="G33" s="144"/>
      <c r="H33" s="10"/>
      <c r="I33" s="69"/>
      <c r="J33" s="69"/>
    </row>
    <row r="34" spans="1:10" x14ac:dyDescent="0.25">
      <c r="A34" s="164" t="s">
        <v>39</v>
      </c>
      <c r="B34" s="165">
        <f>B24+B25+B27-C26</f>
        <v>23712</v>
      </c>
      <c r="C34" s="164">
        <f>SUM(C29:C33)</f>
        <v>19500</v>
      </c>
      <c r="D34" s="165">
        <f>B34-C34</f>
        <v>4212</v>
      </c>
      <c r="E34" s="166"/>
      <c r="F34" s="165">
        <f>F24+F25-G26</f>
        <v>21812</v>
      </c>
      <c r="G34" s="165">
        <f>SUM(G29:G32)</f>
        <v>19500</v>
      </c>
      <c r="H34" s="165">
        <f>F34-G34</f>
        <v>2312</v>
      </c>
      <c r="I34" s="69"/>
      <c r="J34" s="69"/>
    </row>
    <row r="35" spans="1:10" x14ac:dyDescent="0.25">
      <c r="A35" s="69"/>
      <c r="B35" s="69"/>
      <c r="C35" s="69"/>
      <c r="D35" s="69"/>
      <c r="E35" s="69"/>
      <c r="F35" s="69"/>
      <c r="G35" s="69"/>
      <c r="H35" s="69"/>
      <c r="I35" s="69"/>
      <c r="J35" s="69"/>
    </row>
    <row r="36" spans="1:10" x14ac:dyDescent="0.25">
      <c r="A36" s="69" t="s">
        <v>168</v>
      </c>
      <c r="B36" s="69"/>
      <c r="C36" s="69" t="s">
        <v>170</v>
      </c>
      <c r="D36" s="69"/>
      <c r="E36" s="69"/>
      <c r="F36" s="69" t="s">
        <v>171</v>
      </c>
      <c r="G36" s="69"/>
      <c r="H36" s="69"/>
      <c r="I36" s="69"/>
      <c r="J36" s="69"/>
    </row>
    <row r="37" spans="1:10" x14ac:dyDescent="0.25">
      <c r="A37" s="69"/>
      <c r="B37" s="69"/>
      <c r="C37" s="69"/>
      <c r="D37" s="69"/>
      <c r="E37" s="69"/>
      <c r="F37" s="69"/>
      <c r="G37" s="69"/>
      <c r="H37" s="69"/>
      <c r="I37" s="65"/>
      <c r="J37" s="69"/>
    </row>
    <row r="38" spans="1:10" x14ac:dyDescent="0.25">
      <c r="A38" s="20" t="s">
        <v>211</v>
      </c>
      <c r="B38" s="20"/>
      <c r="C38" s="20" t="s">
        <v>51</v>
      </c>
      <c r="D38" s="20"/>
      <c r="E38" s="20"/>
      <c r="F38" s="20" t="s">
        <v>172</v>
      </c>
      <c r="G38" s="20"/>
      <c r="H38" s="69"/>
      <c r="I38" s="69"/>
      <c r="J38" s="65"/>
    </row>
    <row r="39" spans="1:10" x14ac:dyDescent="0.25">
      <c r="A39" s="69"/>
      <c r="B39" s="69"/>
      <c r="C39" s="69"/>
      <c r="D39" s="69"/>
      <c r="E39" s="69"/>
      <c r="F39" s="69"/>
      <c r="G39" s="69"/>
      <c r="H39" s="69"/>
      <c r="I39" s="69"/>
      <c r="J39" s="69"/>
    </row>
    <row r="40" spans="1:10" x14ac:dyDescent="0.25">
      <c r="A40" s="69"/>
      <c r="B40" s="69"/>
      <c r="C40" s="69"/>
      <c r="D40" s="69"/>
      <c r="E40" s="69"/>
      <c r="F40" s="69"/>
      <c r="G40" s="69"/>
      <c r="H40" s="69"/>
      <c r="I40" s="69"/>
      <c r="J40" s="69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workbookViewId="0">
      <selection activeCell="L34" sqref="L34"/>
    </sheetView>
  </sheetViews>
  <sheetFormatPr defaultRowHeight="15" x14ac:dyDescent="0.25"/>
  <cols>
    <col min="1" max="1" width="17" customWidth="1"/>
  </cols>
  <sheetData>
    <row r="1" spans="1:9" ht="15.75" x14ac:dyDescent="0.25">
      <c r="A1" s="69"/>
      <c r="B1" s="125" t="s">
        <v>176</v>
      </c>
      <c r="C1" s="125"/>
      <c r="D1" s="125"/>
      <c r="E1" s="125"/>
      <c r="F1" s="69"/>
      <c r="G1" s="69"/>
      <c r="H1" s="69"/>
      <c r="I1" s="69"/>
    </row>
    <row r="2" spans="1:9" ht="15.75" x14ac:dyDescent="0.25">
      <c r="A2" s="69"/>
      <c r="B2" s="125" t="s">
        <v>177</v>
      </c>
      <c r="C2" s="125"/>
      <c r="D2" s="125"/>
      <c r="E2" s="125"/>
      <c r="F2" s="69"/>
      <c r="G2" s="69"/>
      <c r="H2" s="69"/>
      <c r="I2" s="69"/>
    </row>
    <row r="3" spans="1:9" ht="15.75" x14ac:dyDescent="0.25">
      <c r="A3" s="69"/>
      <c r="B3" s="125" t="s">
        <v>245</v>
      </c>
      <c r="C3" s="125"/>
      <c r="D3" s="125"/>
      <c r="E3" s="125"/>
      <c r="F3" s="69"/>
      <c r="G3" s="69"/>
      <c r="H3" s="69"/>
      <c r="I3" s="69"/>
    </row>
    <row r="4" spans="1:9" x14ac:dyDescent="0.25">
      <c r="A4" s="175" t="s">
        <v>3</v>
      </c>
      <c r="B4" s="175" t="s">
        <v>4</v>
      </c>
      <c r="C4" s="175" t="s">
        <v>5</v>
      </c>
      <c r="D4" s="175" t="s">
        <v>6</v>
      </c>
      <c r="E4" s="176" t="s">
        <v>8</v>
      </c>
      <c r="F4" s="177" t="s">
        <v>9</v>
      </c>
      <c r="G4" s="95" t="s">
        <v>144</v>
      </c>
      <c r="H4" s="69"/>
      <c r="I4" s="69"/>
    </row>
    <row r="5" spans="1:9" x14ac:dyDescent="0.25">
      <c r="A5" s="10" t="s">
        <v>190</v>
      </c>
      <c r="B5" s="131">
        <v>1</v>
      </c>
      <c r="C5" s="10">
        <f>'AUGUST 20'!G5:G19</f>
        <v>0</v>
      </c>
      <c r="D5" s="10">
        <v>2500</v>
      </c>
      <c r="E5" s="10">
        <f>C5+D5</f>
        <v>2500</v>
      </c>
      <c r="F5" s="10">
        <f>2500</f>
        <v>2500</v>
      </c>
      <c r="G5" s="10">
        <f>E5-F5</f>
        <v>0</v>
      </c>
      <c r="H5" s="69"/>
      <c r="I5" s="69"/>
    </row>
    <row r="6" spans="1:9" x14ac:dyDescent="0.25">
      <c r="A6" s="10" t="s">
        <v>235</v>
      </c>
      <c r="B6" s="11">
        <v>2</v>
      </c>
      <c r="C6" s="10">
        <f>'AUGUST 20'!G6:G20</f>
        <v>0</v>
      </c>
      <c r="D6" s="12">
        <v>2500</v>
      </c>
      <c r="E6" s="10">
        <f t="shared" ref="E6:E17" si="0">C6+D6</f>
        <v>2500</v>
      </c>
      <c r="F6" s="91">
        <v>2500</v>
      </c>
      <c r="G6" s="10">
        <f t="shared" ref="G6:G17" si="1">E6-F6</f>
        <v>0</v>
      </c>
      <c r="H6" s="69" t="s">
        <v>31</v>
      </c>
      <c r="I6" s="69"/>
    </row>
    <row r="7" spans="1:9" x14ac:dyDescent="0.25">
      <c r="A7" s="10" t="s">
        <v>31</v>
      </c>
      <c r="B7" s="11">
        <v>3</v>
      </c>
      <c r="C7" s="10">
        <f>'AUGUST 20'!G7:G21</f>
        <v>0</v>
      </c>
      <c r="D7" s="12">
        <v>2500</v>
      </c>
      <c r="E7" s="10">
        <f>C7+D7</f>
        <v>2500</v>
      </c>
      <c r="F7" s="91">
        <v>2500</v>
      </c>
      <c r="G7" s="10">
        <f t="shared" si="1"/>
        <v>0</v>
      </c>
      <c r="H7" s="69" t="s">
        <v>31</v>
      </c>
      <c r="I7" s="69"/>
    </row>
    <row r="8" spans="1:9" x14ac:dyDescent="0.25">
      <c r="A8" s="163" t="s">
        <v>82</v>
      </c>
      <c r="B8" s="11">
        <v>4</v>
      </c>
      <c r="C8" s="10">
        <f>'AUGUST 20'!G8:G22</f>
        <v>0</v>
      </c>
      <c r="D8" s="12">
        <v>2500</v>
      </c>
      <c r="E8" s="10">
        <f t="shared" si="0"/>
        <v>2500</v>
      </c>
      <c r="F8" s="91">
        <v>2500</v>
      </c>
      <c r="G8" s="10">
        <f t="shared" si="1"/>
        <v>0</v>
      </c>
      <c r="H8" s="69" t="s">
        <v>31</v>
      </c>
      <c r="I8" s="69"/>
    </row>
    <row r="9" spans="1:9" x14ac:dyDescent="0.25">
      <c r="A9" s="10" t="s">
        <v>82</v>
      </c>
      <c r="B9" s="11">
        <v>5</v>
      </c>
      <c r="C9" s="10">
        <f>'AUGUST 20'!G9:G23</f>
        <v>0</v>
      </c>
      <c r="D9" s="12">
        <v>2500</v>
      </c>
      <c r="E9" s="10">
        <f t="shared" si="0"/>
        <v>2500</v>
      </c>
      <c r="F9" s="91">
        <v>2500</v>
      </c>
      <c r="G9" s="10">
        <f t="shared" si="1"/>
        <v>0</v>
      </c>
      <c r="H9" s="69" t="s">
        <v>31</v>
      </c>
      <c r="I9" s="69"/>
    </row>
    <row r="10" spans="1:9" x14ac:dyDescent="0.25">
      <c r="A10" s="10" t="s">
        <v>132</v>
      </c>
      <c r="B10" s="11">
        <v>6</v>
      </c>
      <c r="C10" s="10">
        <f>'AUGUST 20'!G10:G24</f>
        <v>0</v>
      </c>
      <c r="D10" s="12">
        <v>2500</v>
      </c>
      <c r="E10" s="10">
        <f t="shared" si="0"/>
        <v>2500</v>
      </c>
      <c r="F10" s="91">
        <f>2500</f>
        <v>2500</v>
      </c>
      <c r="G10" s="10">
        <f t="shared" si="1"/>
        <v>0</v>
      </c>
      <c r="H10" s="69"/>
      <c r="I10" s="69"/>
    </row>
    <row r="11" spans="1:9" x14ac:dyDescent="0.25">
      <c r="A11" s="104" t="s">
        <v>190</v>
      </c>
      <c r="B11" s="11">
        <v>7</v>
      </c>
      <c r="C11" s="10">
        <f>'AUGUST 20'!G11:G25</f>
        <v>0</v>
      </c>
      <c r="D11" s="12">
        <v>3000</v>
      </c>
      <c r="E11" s="10">
        <f t="shared" si="0"/>
        <v>3000</v>
      </c>
      <c r="F11" s="91">
        <f>3000</f>
        <v>3000</v>
      </c>
      <c r="G11" s="10">
        <f t="shared" si="1"/>
        <v>0</v>
      </c>
      <c r="H11" s="69"/>
      <c r="I11" s="69"/>
    </row>
    <row r="12" spans="1:9" x14ac:dyDescent="0.25">
      <c r="A12" s="104" t="s">
        <v>120</v>
      </c>
      <c r="B12" s="105">
        <v>8</v>
      </c>
      <c r="C12" s="10">
        <f>'AUGUST 20'!G12:G26</f>
        <v>0</v>
      </c>
      <c r="D12" s="13">
        <v>2500</v>
      </c>
      <c r="E12" s="10">
        <f t="shared" si="0"/>
        <v>2500</v>
      </c>
      <c r="F12" s="91">
        <f>2500</f>
        <v>2500</v>
      </c>
      <c r="G12" s="10">
        <f t="shared" si="1"/>
        <v>0</v>
      </c>
      <c r="H12" s="69"/>
      <c r="I12" s="69"/>
    </row>
    <row r="13" spans="1:9" x14ac:dyDescent="0.25">
      <c r="A13" s="10" t="s">
        <v>119</v>
      </c>
      <c r="B13" s="105">
        <v>9</v>
      </c>
      <c r="C13" s="10">
        <f>'AUGUST 20'!G13:G27</f>
        <v>1900</v>
      </c>
      <c r="D13" s="13">
        <v>5500</v>
      </c>
      <c r="E13" s="10">
        <f t="shared" si="0"/>
        <v>7400</v>
      </c>
      <c r="F13" s="132">
        <f>3000+2000</f>
        <v>5000</v>
      </c>
      <c r="G13" s="10">
        <f t="shared" si="1"/>
        <v>2400</v>
      </c>
      <c r="H13" s="69"/>
      <c r="I13" s="69"/>
    </row>
    <row r="14" spans="1:9" x14ac:dyDescent="0.25">
      <c r="A14" s="10" t="s">
        <v>31</v>
      </c>
      <c r="B14" s="11">
        <v>10</v>
      </c>
      <c r="C14" s="10">
        <f>'AUGUST 20'!G14:G28</f>
        <v>0</v>
      </c>
      <c r="D14" s="12">
        <v>2500</v>
      </c>
      <c r="E14" s="10">
        <f t="shared" si="0"/>
        <v>2500</v>
      </c>
      <c r="F14" s="91">
        <v>2500</v>
      </c>
      <c r="G14" s="10">
        <f t="shared" si="1"/>
        <v>0</v>
      </c>
      <c r="H14" s="69" t="s">
        <v>31</v>
      </c>
      <c r="I14" s="69"/>
    </row>
    <row r="15" spans="1:9" x14ac:dyDescent="0.25">
      <c r="A15" s="10" t="s">
        <v>200</v>
      </c>
      <c r="B15" s="11">
        <v>11</v>
      </c>
      <c r="C15" s="10">
        <f>'AUGUST 20'!G15:G29</f>
        <v>0</v>
      </c>
      <c r="D15" s="12">
        <v>2500</v>
      </c>
      <c r="E15" s="10">
        <f t="shared" si="0"/>
        <v>2500</v>
      </c>
      <c r="F15" s="91">
        <v>2500</v>
      </c>
      <c r="G15" s="10">
        <f t="shared" si="1"/>
        <v>0</v>
      </c>
      <c r="H15" s="69" t="s">
        <v>31</v>
      </c>
      <c r="I15" s="69"/>
    </row>
    <row r="16" spans="1:9" x14ac:dyDescent="0.25">
      <c r="A16" s="104" t="s">
        <v>29</v>
      </c>
      <c r="B16" s="11">
        <v>12</v>
      </c>
      <c r="C16" s="10">
        <f>'AUGUST 20'!G16:G30</f>
        <v>0</v>
      </c>
      <c r="D16" s="12">
        <v>4500</v>
      </c>
      <c r="E16" s="10">
        <f t="shared" si="0"/>
        <v>4500</v>
      </c>
      <c r="F16" s="91">
        <v>4500</v>
      </c>
      <c r="G16" s="10">
        <f t="shared" si="1"/>
        <v>0</v>
      </c>
      <c r="H16" s="69" t="s">
        <v>31</v>
      </c>
      <c r="I16" s="69"/>
    </row>
    <row r="17" spans="1:10" x14ac:dyDescent="0.25">
      <c r="A17" s="104" t="s">
        <v>30</v>
      </c>
      <c r="B17" s="11">
        <v>13</v>
      </c>
      <c r="C17" s="10">
        <f>'AUGUST 20'!G17:G31</f>
        <v>0</v>
      </c>
      <c r="D17" s="12">
        <v>2500</v>
      </c>
      <c r="E17" s="10">
        <f t="shared" si="0"/>
        <v>2500</v>
      </c>
      <c r="F17" s="91"/>
      <c r="G17" s="10">
        <f t="shared" si="1"/>
        <v>2500</v>
      </c>
      <c r="H17" s="69"/>
      <c r="I17" s="69" t="s">
        <v>74</v>
      </c>
    </row>
    <row r="18" spans="1:10" x14ac:dyDescent="0.25">
      <c r="A18" s="10"/>
      <c r="B18" s="10"/>
      <c r="C18" s="10">
        <f>'AUGUST 20'!C18:C31</f>
        <v>0</v>
      </c>
      <c r="D18" s="10"/>
      <c r="E18" s="10"/>
      <c r="F18" s="10"/>
      <c r="G18" s="10"/>
      <c r="H18" s="85"/>
      <c r="I18" s="69"/>
    </row>
    <row r="19" spans="1:10" x14ac:dyDescent="0.25">
      <c r="A19" s="164" t="s">
        <v>39</v>
      </c>
      <c r="B19" s="164"/>
      <c r="C19" s="10">
        <f>SUM(C5:C18)</f>
        <v>1900</v>
      </c>
      <c r="D19" s="164">
        <f>SUM(D5:D18)</f>
        <v>38000</v>
      </c>
      <c r="E19" s="164">
        <f>SUM(E5:E18)</f>
        <v>39900</v>
      </c>
      <c r="F19" s="164">
        <f>SUM(F5:F18)</f>
        <v>35000</v>
      </c>
      <c r="G19" s="164">
        <f>SUM(G5:G18)</f>
        <v>4900</v>
      </c>
      <c r="H19" s="85"/>
      <c r="I19" s="69"/>
    </row>
    <row r="20" spans="1:10" x14ac:dyDescent="0.25">
      <c r="A20" s="168"/>
      <c r="B20" s="168"/>
      <c r="C20" s="168"/>
      <c r="D20" s="168"/>
      <c r="E20" s="168"/>
      <c r="F20" s="168"/>
      <c r="G20" s="168"/>
      <c r="H20" s="85"/>
      <c r="I20" s="69"/>
    </row>
    <row r="21" spans="1:10" x14ac:dyDescent="0.25">
      <c r="A21" s="167" t="s">
        <v>12</v>
      </c>
      <c r="B21" s="15"/>
      <c r="C21" s="15"/>
      <c r="D21" s="15"/>
      <c r="E21" s="15"/>
      <c r="F21" s="16"/>
      <c r="G21" s="85"/>
      <c r="H21" s="85"/>
      <c r="I21" s="69"/>
    </row>
    <row r="22" spans="1:10" x14ac:dyDescent="0.25">
      <c r="A22" s="172" t="s">
        <v>180</v>
      </c>
      <c r="B22" s="85"/>
      <c r="C22" s="134"/>
      <c r="D22" s="162"/>
      <c r="E22" s="136" t="s">
        <v>9</v>
      </c>
      <c r="F22" s="85"/>
      <c r="G22" s="85"/>
      <c r="H22" s="85"/>
      <c r="I22" s="69"/>
    </row>
    <row r="23" spans="1:10" x14ac:dyDescent="0.25">
      <c r="A23" s="95" t="s">
        <v>155</v>
      </c>
      <c r="B23" s="95" t="s">
        <v>156</v>
      </c>
      <c r="C23" s="95" t="s">
        <v>157</v>
      </c>
      <c r="D23" s="95" t="s">
        <v>98</v>
      </c>
      <c r="E23" s="95" t="s">
        <v>158</v>
      </c>
      <c r="F23" s="95" t="s">
        <v>156</v>
      </c>
      <c r="G23" s="95" t="s">
        <v>157</v>
      </c>
      <c r="H23" s="95" t="s">
        <v>98</v>
      </c>
      <c r="I23" s="69"/>
    </row>
    <row r="24" spans="1:10" x14ac:dyDescent="0.25">
      <c r="A24" s="95" t="s">
        <v>244</v>
      </c>
      <c r="B24" s="137">
        <f>D19</f>
        <v>38000</v>
      </c>
      <c r="C24" s="85"/>
      <c r="D24" s="137"/>
      <c r="E24" s="138" t="s">
        <v>244</v>
      </c>
      <c r="F24" s="137">
        <f>F19</f>
        <v>35000</v>
      </c>
      <c r="G24" s="85"/>
      <c r="H24" s="10"/>
      <c r="I24" s="69"/>
    </row>
    <row r="25" spans="1:10" x14ac:dyDescent="0.25">
      <c r="A25" s="10" t="s">
        <v>160</v>
      </c>
      <c r="B25" s="137">
        <f>'AUGUST 20'!D34</f>
        <v>4212</v>
      </c>
      <c r="C25" s="10"/>
      <c r="D25" s="10"/>
      <c r="E25" s="10" t="s">
        <v>160</v>
      </c>
      <c r="F25" s="137">
        <f>'AUGUST 20'!H34</f>
        <v>2312</v>
      </c>
      <c r="G25" s="10"/>
      <c r="H25" s="10"/>
      <c r="I25" s="69"/>
    </row>
    <row r="26" spans="1:10" x14ac:dyDescent="0.25">
      <c r="A26" s="10" t="s">
        <v>161</v>
      </c>
      <c r="B26" s="139">
        <v>0.08</v>
      </c>
      <c r="C26" s="10">
        <f>B26*B24</f>
        <v>3040</v>
      </c>
      <c r="D26" s="10"/>
      <c r="E26" s="10"/>
      <c r="F26" s="139">
        <v>0.08</v>
      </c>
      <c r="G26" s="10">
        <f>C26</f>
        <v>3040</v>
      </c>
      <c r="H26" s="10"/>
      <c r="I26" s="69"/>
    </row>
    <row r="27" spans="1:10" x14ac:dyDescent="0.25">
      <c r="A27" s="104" t="s">
        <v>233</v>
      </c>
      <c r="B27" s="137"/>
      <c r="C27" s="137"/>
      <c r="D27" s="137"/>
      <c r="E27" s="137"/>
      <c r="F27" s="137"/>
      <c r="G27" s="10"/>
      <c r="H27" s="10"/>
      <c r="I27" s="69"/>
    </row>
    <row r="28" spans="1:10" x14ac:dyDescent="0.25">
      <c r="A28" s="140" t="s">
        <v>162</v>
      </c>
      <c r="B28" s="10"/>
      <c r="C28" s="10"/>
      <c r="D28" s="10"/>
      <c r="E28" s="140" t="s">
        <v>162</v>
      </c>
      <c r="F28" s="10"/>
      <c r="G28" s="10"/>
      <c r="H28" s="10"/>
      <c r="I28" s="69"/>
    </row>
    <row r="29" spans="1:10" x14ac:dyDescent="0.25">
      <c r="A29" s="49" t="s">
        <v>87</v>
      </c>
      <c r="B29" s="142"/>
      <c r="C29" s="10">
        <f>D6+D7+D8+D9+D14+D15</f>
        <v>15000</v>
      </c>
      <c r="D29" s="10"/>
      <c r="E29" s="49" t="s">
        <v>87</v>
      </c>
      <c r="F29" s="142"/>
      <c r="G29" s="10">
        <f>D6+D7+D8+D9+D14+D15</f>
        <v>15000</v>
      </c>
      <c r="H29" s="10"/>
      <c r="I29" s="69"/>
    </row>
    <row r="30" spans="1:10" x14ac:dyDescent="0.25">
      <c r="A30" s="161" t="s">
        <v>149</v>
      </c>
      <c r="B30" s="83"/>
      <c r="C30" s="83">
        <v>4500</v>
      </c>
      <c r="D30" s="83"/>
      <c r="E30" s="161" t="s">
        <v>149</v>
      </c>
      <c r="F30" s="83"/>
      <c r="G30" s="83">
        <v>4500</v>
      </c>
      <c r="H30" s="10"/>
      <c r="I30" s="69"/>
    </row>
    <row r="31" spans="1:10" x14ac:dyDescent="0.25">
      <c r="A31" s="142"/>
      <c r="B31" s="10"/>
      <c r="C31" s="10"/>
      <c r="D31" s="10"/>
      <c r="E31" s="142"/>
      <c r="F31" s="10"/>
      <c r="G31" s="10"/>
      <c r="H31" s="10"/>
      <c r="I31" s="69"/>
      <c r="J31">
        <f>14363</f>
        <v>14363</v>
      </c>
    </row>
    <row r="32" spans="1:10" x14ac:dyDescent="0.25">
      <c r="A32" s="142"/>
      <c r="B32" s="143"/>
      <c r="C32" s="144"/>
      <c r="D32" s="143"/>
      <c r="E32" s="142"/>
      <c r="F32" s="143"/>
      <c r="G32" s="144"/>
      <c r="H32" s="10"/>
      <c r="I32" s="69"/>
      <c r="J32">
        <v>14460</v>
      </c>
    </row>
    <row r="33" spans="1:10" x14ac:dyDescent="0.25">
      <c r="A33" s="142"/>
      <c r="B33" s="143"/>
      <c r="C33" s="144"/>
      <c r="D33" s="143"/>
      <c r="E33" s="142"/>
      <c r="F33" s="143"/>
      <c r="G33" s="144"/>
      <c r="H33" s="10"/>
      <c r="I33" s="69"/>
      <c r="J33">
        <f>J31+J32</f>
        <v>28823</v>
      </c>
    </row>
    <row r="34" spans="1:10" x14ac:dyDescent="0.25">
      <c r="A34" s="164" t="s">
        <v>39</v>
      </c>
      <c r="B34" s="165">
        <f>B24+B25+B27-C26</f>
        <v>39172</v>
      </c>
      <c r="C34" s="164">
        <f>SUM(C29:C33)</f>
        <v>19500</v>
      </c>
      <c r="D34" s="165">
        <f>B34-C34</f>
        <v>19672</v>
      </c>
      <c r="E34" s="166"/>
      <c r="F34" s="165">
        <f>F24+F25-G26</f>
        <v>34272</v>
      </c>
      <c r="G34" s="165">
        <f>SUM(G29:G32)</f>
        <v>19500</v>
      </c>
      <c r="H34" s="165">
        <f>F34-G34</f>
        <v>14772</v>
      </c>
      <c r="I34" s="69"/>
      <c r="J34">
        <v>14460</v>
      </c>
    </row>
    <row r="35" spans="1:10" x14ac:dyDescent="0.25">
      <c r="A35" s="69"/>
      <c r="B35" s="69"/>
      <c r="C35" s="69"/>
      <c r="D35" s="69"/>
      <c r="E35" s="69"/>
      <c r="F35" s="69"/>
      <c r="G35" s="69"/>
      <c r="H35" s="69"/>
      <c r="I35" s="69"/>
      <c r="J35">
        <f>J33+J34</f>
        <v>43283</v>
      </c>
    </row>
    <row r="36" spans="1:10" x14ac:dyDescent="0.25">
      <c r="A36" s="69" t="s">
        <v>168</v>
      </c>
      <c r="B36" s="69"/>
      <c r="C36" s="69" t="s">
        <v>170</v>
      </c>
      <c r="D36" s="69"/>
      <c r="E36" s="69"/>
      <c r="F36" s="69" t="s">
        <v>171</v>
      </c>
      <c r="G36" s="69"/>
      <c r="H36" s="69"/>
      <c r="I36" s="69"/>
    </row>
    <row r="37" spans="1:10" x14ac:dyDescent="0.25">
      <c r="A37" s="69"/>
      <c r="B37" s="69"/>
      <c r="C37" s="69"/>
      <c r="D37" s="69"/>
      <c r="E37" s="69"/>
      <c r="F37" s="69"/>
      <c r="G37" s="69"/>
      <c r="H37" s="69"/>
      <c r="I37" s="65"/>
    </row>
    <row r="38" spans="1:10" x14ac:dyDescent="0.25">
      <c r="A38" s="20" t="s">
        <v>211</v>
      </c>
      <c r="B38" s="20"/>
      <c r="C38" s="20" t="s">
        <v>51</v>
      </c>
      <c r="D38" s="20"/>
      <c r="E38" s="20"/>
      <c r="F38" s="20" t="s">
        <v>172</v>
      </c>
      <c r="G38" s="20"/>
      <c r="H38" s="69"/>
      <c r="I38" s="69"/>
    </row>
    <row r="39" spans="1:10" x14ac:dyDescent="0.25">
      <c r="A39" s="69"/>
      <c r="B39" s="69"/>
      <c r="C39" s="69"/>
      <c r="D39" s="69"/>
      <c r="E39" s="69"/>
      <c r="F39" s="69"/>
      <c r="G39" s="69"/>
      <c r="H39" s="69"/>
      <c r="I39" s="69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"/>
  <sheetViews>
    <sheetView workbookViewId="0">
      <selection activeCell="I33" sqref="I33"/>
    </sheetView>
  </sheetViews>
  <sheetFormatPr defaultRowHeight="15" x14ac:dyDescent="0.25"/>
  <cols>
    <col min="1" max="1" width="19.28515625" customWidth="1"/>
  </cols>
  <sheetData>
    <row r="1" spans="1:9" ht="15.75" x14ac:dyDescent="0.25">
      <c r="A1" s="69"/>
      <c r="B1" s="125" t="s">
        <v>176</v>
      </c>
      <c r="C1" s="125"/>
      <c r="D1" s="125"/>
      <c r="E1" s="125"/>
      <c r="F1" s="69"/>
      <c r="G1" s="69"/>
      <c r="H1" s="69"/>
      <c r="I1" s="69"/>
    </row>
    <row r="2" spans="1:9" ht="15.75" x14ac:dyDescent="0.25">
      <c r="A2" s="69"/>
      <c r="B2" s="125" t="s">
        <v>177</v>
      </c>
      <c r="C2" s="125"/>
      <c r="D2" s="125"/>
      <c r="E2" s="125"/>
      <c r="F2" s="69"/>
      <c r="G2" s="69"/>
      <c r="H2" s="69"/>
      <c r="I2" s="69"/>
    </row>
    <row r="3" spans="1:9" ht="15.75" x14ac:dyDescent="0.25">
      <c r="A3" s="69"/>
      <c r="B3" s="125" t="s">
        <v>246</v>
      </c>
      <c r="C3" s="125"/>
      <c r="D3" s="125"/>
      <c r="E3" s="125"/>
      <c r="F3" s="69"/>
      <c r="G3" s="69"/>
      <c r="H3" s="69"/>
      <c r="I3" s="69"/>
    </row>
    <row r="4" spans="1:9" x14ac:dyDescent="0.25">
      <c r="A4" s="175" t="s">
        <v>3</v>
      </c>
      <c r="B4" s="175" t="s">
        <v>4</v>
      </c>
      <c r="C4" s="175" t="s">
        <v>5</v>
      </c>
      <c r="D4" s="175" t="s">
        <v>6</v>
      </c>
      <c r="E4" s="176" t="s">
        <v>8</v>
      </c>
      <c r="F4" s="177" t="s">
        <v>9</v>
      </c>
      <c r="G4" s="95" t="s">
        <v>144</v>
      </c>
      <c r="H4" s="69"/>
      <c r="I4" s="69"/>
    </row>
    <row r="5" spans="1:9" x14ac:dyDescent="0.25">
      <c r="A5" s="10" t="s">
        <v>190</v>
      </c>
      <c r="B5" s="131">
        <v>1</v>
      </c>
      <c r="C5" s="10">
        <f>SEPTEMBER20!G5:G18</f>
        <v>0</v>
      </c>
      <c r="D5" s="10">
        <v>2500</v>
      </c>
      <c r="E5" s="10">
        <f>C5+D5</f>
        <v>2500</v>
      </c>
      <c r="F5" s="10">
        <f>2500</f>
        <v>2500</v>
      </c>
      <c r="G5" s="10">
        <f>E5-F5</f>
        <v>0</v>
      </c>
      <c r="H5" s="69"/>
      <c r="I5" s="69"/>
    </row>
    <row r="6" spans="1:9" x14ac:dyDescent="0.25">
      <c r="A6" s="10" t="s">
        <v>235</v>
      </c>
      <c r="B6" s="11">
        <v>2</v>
      </c>
      <c r="C6" s="10">
        <f>SEPTEMBER20!G6:G19</f>
        <v>0</v>
      </c>
      <c r="D6" s="12">
        <v>2500</v>
      </c>
      <c r="E6" s="10">
        <f t="shared" ref="E6:E17" si="0">C6+D6</f>
        <v>2500</v>
      </c>
      <c r="F6" s="91">
        <v>2500</v>
      </c>
      <c r="G6" s="10">
        <f t="shared" ref="G6:G17" si="1">E6-F6</f>
        <v>0</v>
      </c>
      <c r="H6" s="69" t="s">
        <v>31</v>
      </c>
      <c r="I6" s="69"/>
    </row>
    <row r="7" spans="1:9" x14ac:dyDescent="0.25">
      <c r="A7" s="10" t="s">
        <v>31</v>
      </c>
      <c r="B7" s="11">
        <v>3</v>
      </c>
      <c r="C7" s="10">
        <f>SEPTEMBER20!G7:G20</f>
        <v>0</v>
      </c>
      <c r="D7" s="12">
        <v>2500</v>
      </c>
      <c r="E7" s="10">
        <f>C7+D7</f>
        <v>2500</v>
      </c>
      <c r="F7" s="91">
        <v>2500</v>
      </c>
      <c r="G7" s="10">
        <f t="shared" si="1"/>
        <v>0</v>
      </c>
      <c r="H7" s="69" t="s">
        <v>31</v>
      </c>
      <c r="I7" s="69"/>
    </row>
    <row r="8" spans="1:9" x14ac:dyDescent="0.25">
      <c r="A8" s="163" t="s">
        <v>82</v>
      </c>
      <c r="B8" s="11">
        <v>4</v>
      </c>
      <c r="C8" s="10">
        <f>SEPTEMBER20!G8:G21</f>
        <v>0</v>
      </c>
      <c r="D8" s="12">
        <v>2500</v>
      </c>
      <c r="E8" s="10">
        <f t="shared" si="0"/>
        <v>2500</v>
      </c>
      <c r="F8" s="91">
        <v>2500</v>
      </c>
      <c r="G8" s="10">
        <f t="shared" si="1"/>
        <v>0</v>
      </c>
      <c r="H8" s="69" t="s">
        <v>31</v>
      </c>
      <c r="I8" s="69"/>
    </row>
    <row r="9" spans="1:9" x14ac:dyDescent="0.25">
      <c r="A9" s="10" t="s">
        <v>82</v>
      </c>
      <c r="B9" s="11">
        <v>5</v>
      </c>
      <c r="C9" s="10">
        <f>SEPTEMBER20!G9:G22</f>
        <v>0</v>
      </c>
      <c r="D9" s="12">
        <v>2500</v>
      </c>
      <c r="E9" s="10">
        <f t="shared" si="0"/>
        <v>2500</v>
      </c>
      <c r="F9" s="91">
        <v>2500</v>
      </c>
      <c r="G9" s="10">
        <f t="shared" si="1"/>
        <v>0</v>
      </c>
      <c r="H9" s="69" t="s">
        <v>31</v>
      </c>
      <c r="I9" s="69"/>
    </row>
    <row r="10" spans="1:9" x14ac:dyDescent="0.25">
      <c r="A10" s="10" t="s">
        <v>132</v>
      </c>
      <c r="B10" s="11">
        <v>6</v>
      </c>
      <c r="C10" s="10">
        <f>SEPTEMBER20!G10:G23</f>
        <v>0</v>
      </c>
      <c r="D10" s="12">
        <v>2500</v>
      </c>
      <c r="E10" s="10">
        <f t="shared" si="0"/>
        <v>2500</v>
      </c>
      <c r="F10" s="91">
        <v>2500</v>
      </c>
      <c r="G10" s="10">
        <f t="shared" si="1"/>
        <v>0</v>
      </c>
      <c r="H10" s="69"/>
      <c r="I10" s="69"/>
    </row>
    <row r="11" spans="1:9" x14ac:dyDescent="0.25">
      <c r="A11" s="104" t="s">
        <v>190</v>
      </c>
      <c r="B11" s="11">
        <v>7</v>
      </c>
      <c r="C11" s="10">
        <f>SEPTEMBER20!G11:G24</f>
        <v>0</v>
      </c>
      <c r="D11" s="12">
        <v>3000</v>
      </c>
      <c r="E11" s="10">
        <f t="shared" si="0"/>
        <v>3000</v>
      </c>
      <c r="F11" s="91">
        <f>3000</f>
        <v>3000</v>
      </c>
      <c r="G11" s="10">
        <f t="shared" si="1"/>
        <v>0</v>
      </c>
      <c r="H11" s="69"/>
      <c r="I11" s="69"/>
    </row>
    <row r="12" spans="1:9" x14ac:dyDescent="0.25">
      <c r="A12" s="104" t="s">
        <v>120</v>
      </c>
      <c r="B12" s="105">
        <v>8</v>
      </c>
      <c r="C12" s="10">
        <f>SEPTEMBER20!G12:G25</f>
        <v>0</v>
      </c>
      <c r="D12" s="13">
        <v>2500</v>
      </c>
      <c r="E12" s="10">
        <f t="shared" si="0"/>
        <v>2500</v>
      </c>
      <c r="F12" s="91">
        <f>2500</f>
        <v>2500</v>
      </c>
      <c r="G12" s="10">
        <f t="shared" si="1"/>
        <v>0</v>
      </c>
      <c r="H12" s="69"/>
      <c r="I12" s="69"/>
    </row>
    <row r="13" spans="1:9" x14ac:dyDescent="0.25">
      <c r="A13" s="10" t="s">
        <v>119</v>
      </c>
      <c r="B13" s="105">
        <v>9</v>
      </c>
      <c r="C13" s="10">
        <f>SEPTEMBER20!G13:G26</f>
        <v>2400</v>
      </c>
      <c r="D13" s="13">
        <v>5500</v>
      </c>
      <c r="E13" s="10">
        <f t="shared" si="0"/>
        <v>7900</v>
      </c>
      <c r="F13" s="132">
        <f>5500</f>
        <v>5500</v>
      </c>
      <c r="G13" s="10">
        <f t="shared" si="1"/>
        <v>2400</v>
      </c>
      <c r="H13" s="69"/>
      <c r="I13" s="69"/>
    </row>
    <row r="14" spans="1:9" x14ac:dyDescent="0.25">
      <c r="A14" s="10" t="s">
        <v>31</v>
      </c>
      <c r="B14" s="11">
        <v>10</v>
      </c>
      <c r="C14" s="10">
        <f>SEPTEMBER20!G14:G27</f>
        <v>0</v>
      </c>
      <c r="D14" s="12">
        <v>2500</v>
      </c>
      <c r="E14" s="10">
        <f t="shared" si="0"/>
        <v>2500</v>
      </c>
      <c r="F14" s="91">
        <v>2500</v>
      </c>
      <c r="G14" s="10">
        <f t="shared" si="1"/>
        <v>0</v>
      </c>
      <c r="H14" s="69" t="s">
        <v>31</v>
      </c>
      <c r="I14" s="69"/>
    </row>
    <row r="15" spans="1:9" x14ac:dyDescent="0.25">
      <c r="A15" s="10" t="s">
        <v>200</v>
      </c>
      <c r="B15" s="11">
        <v>11</v>
      </c>
      <c r="C15" s="10">
        <f>SEPTEMBER20!G15:G28</f>
        <v>0</v>
      </c>
      <c r="D15" s="12">
        <v>2500</v>
      </c>
      <c r="E15" s="10">
        <f t="shared" si="0"/>
        <v>2500</v>
      </c>
      <c r="F15" s="91">
        <v>2500</v>
      </c>
      <c r="G15" s="10">
        <f t="shared" si="1"/>
        <v>0</v>
      </c>
      <c r="H15" s="69" t="s">
        <v>31</v>
      </c>
      <c r="I15" s="69"/>
    </row>
    <row r="16" spans="1:9" x14ac:dyDescent="0.25">
      <c r="A16" s="104" t="s">
        <v>29</v>
      </c>
      <c r="B16" s="11">
        <v>12</v>
      </c>
      <c r="C16" s="10">
        <f>SEPTEMBER20!G16:G29</f>
        <v>0</v>
      </c>
      <c r="D16" s="12">
        <v>4500</v>
      </c>
      <c r="E16" s="10">
        <f t="shared" si="0"/>
        <v>4500</v>
      </c>
      <c r="F16" s="91">
        <v>4500</v>
      </c>
      <c r="G16" s="10">
        <f t="shared" si="1"/>
        <v>0</v>
      </c>
      <c r="H16" s="69" t="s">
        <v>31</v>
      </c>
      <c r="I16" s="69"/>
    </row>
    <row r="17" spans="1:9" x14ac:dyDescent="0.25">
      <c r="A17" s="104" t="s">
        <v>30</v>
      </c>
      <c r="B17" s="11">
        <v>13</v>
      </c>
      <c r="C17" s="10">
        <f>SEPTEMBER20!G17:G30</f>
        <v>2500</v>
      </c>
      <c r="D17" s="12">
        <v>2500</v>
      </c>
      <c r="E17" s="10">
        <f t="shared" si="0"/>
        <v>5000</v>
      </c>
      <c r="F17" s="91">
        <f>5000</f>
        <v>5000</v>
      </c>
      <c r="G17" s="10">
        <f t="shared" si="1"/>
        <v>0</v>
      </c>
      <c r="H17" s="69"/>
      <c r="I17" s="69" t="s">
        <v>74</v>
      </c>
    </row>
    <row r="18" spans="1:9" x14ac:dyDescent="0.25">
      <c r="A18" s="10"/>
      <c r="B18" s="10"/>
      <c r="C18" s="10">
        <f>SEPTEMBER20!G18:G31</f>
        <v>0</v>
      </c>
      <c r="D18" s="10"/>
      <c r="E18" s="10"/>
      <c r="F18" s="10"/>
      <c r="G18" s="10"/>
      <c r="H18" s="85"/>
      <c r="I18" s="69"/>
    </row>
    <row r="19" spans="1:9" x14ac:dyDescent="0.25">
      <c r="A19" s="164" t="s">
        <v>39</v>
      </c>
      <c r="B19" s="164"/>
      <c r="C19" s="10">
        <f>SEPTEMBER20!G19:G32</f>
        <v>4900</v>
      </c>
      <c r="D19" s="164">
        <f>SUM(D5:D18)</f>
        <v>38000</v>
      </c>
      <c r="E19" s="164">
        <f>SUM(E5:E18)</f>
        <v>42900</v>
      </c>
      <c r="F19" s="164">
        <f>SUM(F5:F18)</f>
        <v>40500</v>
      </c>
      <c r="G19" s="164">
        <f>SUM(G5:G18)</f>
        <v>2400</v>
      </c>
      <c r="H19" s="85"/>
      <c r="I19" s="69"/>
    </row>
    <row r="20" spans="1:9" x14ac:dyDescent="0.25">
      <c r="A20" s="168"/>
      <c r="B20" s="168"/>
      <c r="C20" s="10">
        <f>SEPTEMBER20!G20:G33</f>
        <v>0</v>
      </c>
      <c r="D20" s="168"/>
      <c r="E20" s="168"/>
      <c r="F20" s="168"/>
      <c r="G20" s="168"/>
      <c r="H20" s="85"/>
      <c r="I20" s="69"/>
    </row>
    <row r="21" spans="1:9" x14ac:dyDescent="0.25">
      <c r="A21" s="167" t="s">
        <v>12</v>
      </c>
      <c r="B21" s="15"/>
      <c r="C21" s="15"/>
      <c r="D21" s="15"/>
      <c r="E21" s="15"/>
      <c r="F21" s="16"/>
      <c r="G21" s="85"/>
      <c r="H21" s="85"/>
      <c r="I21" s="69"/>
    </row>
    <row r="22" spans="1:9" x14ac:dyDescent="0.25">
      <c r="A22" s="172" t="s">
        <v>180</v>
      </c>
      <c r="B22" s="85"/>
      <c r="C22" s="134"/>
      <c r="D22" s="162"/>
      <c r="E22" s="136" t="s">
        <v>9</v>
      </c>
      <c r="F22" s="85"/>
      <c r="G22" s="85"/>
      <c r="H22" s="85"/>
      <c r="I22" s="69"/>
    </row>
    <row r="23" spans="1:9" x14ac:dyDescent="0.25">
      <c r="A23" s="95" t="s">
        <v>155</v>
      </c>
      <c r="B23" s="95" t="s">
        <v>156</v>
      </c>
      <c r="C23" s="95" t="s">
        <v>157</v>
      </c>
      <c r="D23" s="95" t="s">
        <v>98</v>
      </c>
      <c r="E23" s="95" t="s">
        <v>158</v>
      </c>
      <c r="F23" s="95" t="s">
        <v>156</v>
      </c>
      <c r="G23" s="95" t="s">
        <v>157</v>
      </c>
      <c r="H23" s="95" t="s">
        <v>98</v>
      </c>
      <c r="I23" s="69"/>
    </row>
    <row r="24" spans="1:9" x14ac:dyDescent="0.25">
      <c r="A24" s="95" t="s">
        <v>214</v>
      </c>
      <c r="B24" s="137">
        <f>D19</f>
        <v>38000</v>
      </c>
      <c r="C24" s="85"/>
      <c r="D24" s="137"/>
      <c r="E24" s="138" t="s">
        <v>214</v>
      </c>
      <c r="F24" s="137">
        <f>F19</f>
        <v>40500</v>
      </c>
      <c r="G24" s="85"/>
      <c r="H24" s="10"/>
      <c r="I24" s="69"/>
    </row>
    <row r="25" spans="1:9" x14ac:dyDescent="0.25">
      <c r="A25" s="10" t="s">
        <v>160</v>
      </c>
      <c r="B25" s="137">
        <f>SEPTEMBER20!D34</f>
        <v>19672</v>
      </c>
      <c r="C25" s="10"/>
      <c r="D25" s="10"/>
      <c r="E25" s="10" t="s">
        <v>160</v>
      </c>
      <c r="F25" s="137">
        <f>SEPTEMBER20!H34</f>
        <v>14772</v>
      </c>
      <c r="G25" s="10"/>
      <c r="H25" s="10"/>
      <c r="I25" s="69"/>
    </row>
    <row r="26" spans="1:9" x14ac:dyDescent="0.25">
      <c r="A26" s="10" t="s">
        <v>161</v>
      </c>
      <c r="B26" s="139">
        <v>0.08</v>
      </c>
      <c r="C26" s="10">
        <f>B26*B24</f>
        <v>3040</v>
      </c>
      <c r="D26" s="10"/>
      <c r="E26" s="10"/>
      <c r="F26" s="139">
        <v>0.08</v>
      </c>
      <c r="G26" s="10">
        <f>C26</f>
        <v>3040</v>
      </c>
      <c r="H26" s="10"/>
      <c r="I26" s="69"/>
    </row>
    <row r="27" spans="1:9" x14ac:dyDescent="0.25">
      <c r="A27" s="104" t="s">
        <v>233</v>
      </c>
      <c r="B27" s="137"/>
      <c r="C27" s="137"/>
      <c r="D27" s="137"/>
      <c r="E27" s="137"/>
      <c r="F27" s="137"/>
      <c r="G27" s="10"/>
      <c r="H27" s="10"/>
      <c r="I27" s="69"/>
    </row>
    <row r="28" spans="1:9" x14ac:dyDescent="0.25">
      <c r="A28" s="140" t="s">
        <v>162</v>
      </c>
      <c r="B28" s="10"/>
      <c r="C28" s="10"/>
      <c r="D28" s="10"/>
      <c r="E28" s="140" t="s">
        <v>162</v>
      </c>
      <c r="F28" s="10"/>
      <c r="G28" s="10"/>
      <c r="H28" s="10"/>
      <c r="I28" s="69"/>
    </row>
    <row r="29" spans="1:9" x14ac:dyDescent="0.25">
      <c r="A29" s="49" t="s">
        <v>87</v>
      </c>
      <c r="B29" s="142"/>
      <c r="C29" s="10">
        <f>D6+D7+D8+D9+D14+D15</f>
        <v>15000</v>
      </c>
      <c r="D29" s="10"/>
      <c r="E29" s="49" t="s">
        <v>87</v>
      </c>
      <c r="F29" s="142"/>
      <c r="G29" s="10">
        <f>D6+D7+D8+D9+D14+D15</f>
        <v>15000</v>
      </c>
      <c r="H29" s="10"/>
      <c r="I29" s="69"/>
    </row>
    <row r="30" spans="1:9" x14ac:dyDescent="0.25">
      <c r="A30" s="161" t="s">
        <v>149</v>
      </c>
      <c r="B30" s="83"/>
      <c r="C30" s="83">
        <v>4500</v>
      </c>
      <c r="D30" s="83"/>
      <c r="E30" s="161" t="s">
        <v>149</v>
      </c>
      <c r="F30" s="83"/>
      <c r="G30" s="83">
        <v>4500</v>
      </c>
      <c r="H30" s="10"/>
      <c r="I30" s="69"/>
    </row>
    <row r="31" spans="1:9" x14ac:dyDescent="0.25">
      <c r="A31" s="142" t="s">
        <v>247</v>
      </c>
      <c r="B31" s="10"/>
      <c r="C31" s="10">
        <v>43283</v>
      </c>
      <c r="D31" s="10"/>
      <c r="E31" s="142" t="s">
        <v>247</v>
      </c>
      <c r="F31" s="10"/>
      <c r="G31" s="10">
        <v>43283</v>
      </c>
      <c r="H31" s="10"/>
      <c r="I31" s="69"/>
    </row>
    <row r="32" spans="1:9" x14ac:dyDescent="0.25">
      <c r="A32" s="142"/>
      <c r="B32" s="143"/>
      <c r="C32" s="144"/>
      <c r="D32" s="143"/>
      <c r="E32" s="142"/>
      <c r="F32" s="143"/>
      <c r="G32" s="144"/>
      <c r="H32" s="10"/>
      <c r="I32" s="65">
        <f>B24-C26</f>
        <v>34960</v>
      </c>
    </row>
    <row r="33" spans="1:9" x14ac:dyDescent="0.25">
      <c r="A33" s="142"/>
      <c r="B33" s="143"/>
      <c r="C33" s="144"/>
      <c r="D33" s="143"/>
      <c r="E33" s="142"/>
      <c r="F33" s="143"/>
      <c r="G33" s="144"/>
      <c r="H33" s="10"/>
      <c r="I33" s="65">
        <f>I32-C29-C30</f>
        <v>15460</v>
      </c>
    </row>
    <row r="34" spans="1:9" x14ac:dyDescent="0.25">
      <c r="A34" s="164" t="s">
        <v>39</v>
      </c>
      <c r="B34" s="165">
        <f>B24+B25+B27-C26</f>
        <v>54632</v>
      </c>
      <c r="C34" s="164">
        <f>SUM(C29:C33)</f>
        <v>62783</v>
      </c>
      <c r="D34" s="165">
        <f>B34-C34</f>
        <v>-8151</v>
      </c>
      <c r="E34" s="166"/>
      <c r="F34" s="165">
        <f>F24+F25-G26</f>
        <v>52232</v>
      </c>
      <c r="G34" s="165">
        <f>SUM(G29:G32)</f>
        <v>62783</v>
      </c>
      <c r="H34" s="165">
        <f>F34-G34</f>
        <v>-10551</v>
      </c>
      <c r="I34" s="69"/>
    </row>
    <row r="35" spans="1:9" x14ac:dyDescent="0.25">
      <c r="A35" s="69"/>
      <c r="B35" s="69"/>
      <c r="C35" s="69"/>
      <c r="D35" s="69"/>
      <c r="E35" s="69"/>
      <c r="F35" s="69"/>
      <c r="G35" s="69"/>
      <c r="H35" s="69"/>
      <c r="I35" s="69"/>
    </row>
    <row r="36" spans="1:9" x14ac:dyDescent="0.25">
      <c r="A36" s="69" t="s">
        <v>168</v>
      </c>
      <c r="B36" s="69"/>
      <c r="C36" s="69" t="s">
        <v>170</v>
      </c>
      <c r="D36" s="69"/>
      <c r="E36" s="69"/>
      <c r="F36" s="69" t="s">
        <v>171</v>
      </c>
      <c r="G36" s="69"/>
      <c r="H36" s="69"/>
      <c r="I36" s="69"/>
    </row>
    <row r="37" spans="1:9" x14ac:dyDescent="0.25">
      <c r="A37" s="69"/>
      <c r="B37" s="69"/>
      <c r="C37" s="69"/>
      <c r="D37" s="69"/>
      <c r="E37" s="69"/>
      <c r="F37" s="69"/>
      <c r="G37" s="69"/>
      <c r="H37" s="69"/>
      <c r="I37" s="65"/>
    </row>
    <row r="38" spans="1:9" x14ac:dyDescent="0.25">
      <c r="A38" s="20" t="s">
        <v>211</v>
      </c>
      <c r="B38" s="20"/>
      <c r="C38" s="20" t="s">
        <v>51</v>
      </c>
      <c r="D38" s="20"/>
      <c r="E38" s="20"/>
      <c r="F38" s="20" t="s">
        <v>172</v>
      </c>
      <c r="G38" s="20"/>
      <c r="H38" s="69"/>
      <c r="I38" s="69"/>
    </row>
    <row r="39" spans="1:9" x14ac:dyDescent="0.25">
      <c r="A39" s="69"/>
      <c r="B39" s="69"/>
      <c r="C39" s="69"/>
      <c r="D39" s="69"/>
      <c r="E39" s="69"/>
      <c r="F39" s="69"/>
      <c r="G39" s="69"/>
      <c r="H39" s="69"/>
      <c r="I39" s="69"/>
    </row>
    <row r="40" spans="1:9" x14ac:dyDescent="0.25">
      <c r="A40" s="69"/>
      <c r="B40" s="69"/>
      <c r="C40" s="69"/>
      <c r="D40" s="69"/>
      <c r="E40" s="69"/>
      <c r="F40" s="69"/>
      <c r="G40" s="69"/>
      <c r="H40" s="69"/>
      <c r="I40" s="69"/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topLeftCell="A4" workbookViewId="0">
      <selection activeCell="B26" sqref="B26"/>
    </sheetView>
  </sheetViews>
  <sheetFormatPr defaultRowHeight="15" x14ac:dyDescent="0.25"/>
  <cols>
    <col min="1" max="1" width="15.140625" customWidth="1"/>
  </cols>
  <sheetData>
    <row r="1" spans="1:9" ht="15.75" x14ac:dyDescent="0.25">
      <c r="A1" s="69"/>
      <c r="B1" s="125" t="s">
        <v>176</v>
      </c>
      <c r="C1" s="125"/>
      <c r="D1" s="125"/>
      <c r="E1" s="125"/>
      <c r="F1" s="69"/>
      <c r="G1" s="69"/>
      <c r="H1" s="69"/>
      <c r="I1" s="69"/>
    </row>
    <row r="2" spans="1:9" ht="15.75" x14ac:dyDescent="0.25">
      <c r="A2" s="69"/>
      <c r="B2" s="125" t="s">
        <v>177</v>
      </c>
      <c r="C2" s="125"/>
      <c r="D2" s="125"/>
      <c r="E2" s="125"/>
      <c r="F2" s="69"/>
      <c r="G2" s="69"/>
      <c r="H2" s="69"/>
      <c r="I2" s="69"/>
    </row>
    <row r="3" spans="1:9" ht="15.75" x14ac:dyDescent="0.25">
      <c r="A3" s="69"/>
      <c r="B3" s="125" t="s">
        <v>248</v>
      </c>
      <c r="C3" s="125"/>
      <c r="D3" s="125"/>
      <c r="E3" s="125"/>
      <c r="F3" s="69"/>
      <c r="G3" s="69"/>
      <c r="H3" s="69"/>
      <c r="I3" s="69"/>
    </row>
    <row r="4" spans="1:9" x14ac:dyDescent="0.25">
      <c r="A4" s="175" t="s">
        <v>3</v>
      </c>
      <c r="B4" s="175" t="s">
        <v>4</v>
      </c>
      <c r="C4" s="175" t="s">
        <v>5</v>
      </c>
      <c r="D4" s="175" t="s">
        <v>6</v>
      </c>
      <c r="E4" s="176" t="s">
        <v>8</v>
      </c>
      <c r="F4" s="177" t="s">
        <v>9</v>
      </c>
      <c r="G4" s="95" t="s">
        <v>144</v>
      </c>
      <c r="H4" s="69"/>
      <c r="I4" s="69"/>
    </row>
    <row r="5" spans="1:9" x14ac:dyDescent="0.25">
      <c r="A5" s="10" t="s">
        <v>190</v>
      </c>
      <c r="B5" s="131">
        <v>1</v>
      </c>
      <c r="C5" s="10">
        <f>'OCTOBER 20'!G5:G19</f>
        <v>0</v>
      </c>
      <c r="D5" s="10">
        <v>2500</v>
      </c>
      <c r="E5" s="10">
        <f>C5+D5</f>
        <v>2500</v>
      </c>
      <c r="F5" s="10">
        <v>2500</v>
      </c>
      <c r="G5" s="10">
        <f>E5-F5</f>
        <v>0</v>
      </c>
      <c r="H5" s="69"/>
      <c r="I5" s="69"/>
    </row>
    <row r="6" spans="1:9" x14ac:dyDescent="0.25">
      <c r="A6" s="10" t="s">
        <v>235</v>
      </c>
      <c r="B6" s="11">
        <v>2</v>
      </c>
      <c r="C6" s="10">
        <f>'OCTOBER 20'!G6:G20</f>
        <v>0</v>
      </c>
      <c r="D6" s="12">
        <v>2500</v>
      </c>
      <c r="E6" s="10">
        <f t="shared" ref="E6:E17" si="0">C6+D6</f>
        <v>2500</v>
      </c>
      <c r="F6" s="91">
        <v>2500</v>
      </c>
      <c r="G6" s="10">
        <f t="shared" ref="G6:G17" si="1">E6-F6</f>
        <v>0</v>
      </c>
      <c r="H6" s="69" t="s">
        <v>31</v>
      </c>
      <c r="I6" s="69"/>
    </row>
    <row r="7" spans="1:9" x14ac:dyDescent="0.25">
      <c r="A7" s="10" t="s">
        <v>31</v>
      </c>
      <c r="B7" s="11">
        <v>3</v>
      </c>
      <c r="C7" s="10">
        <f>'OCTOBER 20'!G7:G21</f>
        <v>0</v>
      </c>
      <c r="D7" s="12">
        <v>2500</v>
      </c>
      <c r="E7" s="10">
        <f>C7+D7</f>
        <v>2500</v>
      </c>
      <c r="F7" s="91">
        <v>2500</v>
      </c>
      <c r="G7" s="10">
        <f t="shared" si="1"/>
        <v>0</v>
      </c>
      <c r="H7" s="69" t="s">
        <v>31</v>
      </c>
      <c r="I7" s="69"/>
    </row>
    <row r="8" spans="1:9" x14ac:dyDescent="0.25">
      <c r="A8" s="163" t="s">
        <v>82</v>
      </c>
      <c r="B8" s="11">
        <v>4</v>
      </c>
      <c r="C8" s="10">
        <f>'OCTOBER 20'!G8:G22</f>
        <v>0</v>
      </c>
      <c r="D8" s="12">
        <v>2500</v>
      </c>
      <c r="E8" s="10">
        <f t="shared" si="0"/>
        <v>2500</v>
      </c>
      <c r="F8" s="91">
        <v>2500</v>
      </c>
      <c r="G8" s="10">
        <f t="shared" si="1"/>
        <v>0</v>
      </c>
      <c r="H8" s="69" t="s">
        <v>31</v>
      </c>
      <c r="I8" s="69"/>
    </row>
    <row r="9" spans="1:9" x14ac:dyDescent="0.25">
      <c r="A9" s="10" t="s">
        <v>82</v>
      </c>
      <c r="B9" s="11">
        <v>5</v>
      </c>
      <c r="C9" s="10">
        <f>'OCTOBER 20'!G9:G23</f>
        <v>0</v>
      </c>
      <c r="D9" s="12">
        <v>2500</v>
      </c>
      <c r="E9" s="10">
        <f t="shared" si="0"/>
        <v>2500</v>
      </c>
      <c r="F9" s="91">
        <v>2500</v>
      </c>
      <c r="G9" s="10">
        <f t="shared" si="1"/>
        <v>0</v>
      </c>
      <c r="H9" s="69" t="s">
        <v>31</v>
      </c>
      <c r="I9" s="69"/>
    </row>
    <row r="10" spans="1:9" x14ac:dyDescent="0.25">
      <c r="A10" s="10" t="s">
        <v>132</v>
      </c>
      <c r="B10" s="11">
        <v>6</v>
      </c>
      <c r="C10" s="10">
        <f>'OCTOBER 20'!G10:G24</f>
        <v>0</v>
      </c>
      <c r="D10" s="12">
        <v>2500</v>
      </c>
      <c r="E10" s="10">
        <f t="shared" si="0"/>
        <v>2500</v>
      </c>
      <c r="F10" s="91">
        <f>2500</f>
        <v>2500</v>
      </c>
      <c r="G10" s="10">
        <f t="shared" si="1"/>
        <v>0</v>
      </c>
      <c r="H10" s="69"/>
      <c r="I10" s="69"/>
    </row>
    <row r="11" spans="1:9" x14ac:dyDescent="0.25">
      <c r="A11" s="104" t="s">
        <v>190</v>
      </c>
      <c r="B11" s="11">
        <v>7</v>
      </c>
      <c r="C11" s="10">
        <f>'OCTOBER 20'!G11:G25</f>
        <v>0</v>
      </c>
      <c r="D11" s="12">
        <v>3000</v>
      </c>
      <c r="E11" s="10">
        <f t="shared" si="0"/>
        <v>3000</v>
      </c>
      <c r="F11" s="91">
        <v>3000</v>
      </c>
      <c r="G11" s="10">
        <f t="shared" si="1"/>
        <v>0</v>
      </c>
      <c r="H11" s="69"/>
      <c r="I11" s="69"/>
    </row>
    <row r="12" spans="1:9" x14ac:dyDescent="0.25">
      <c r="A12" s="104" t="s">
        <v>120</v>
      </c>
      <c r="B12" s="105">
        <v>8</v>
      </c>
      <c r="C12" s="10">
        <f>'OCTOBER 20'!G12:G26</f>
        <v>0</v>
      </c>
      <c r="D12" s="13">
        <v>2500</v>
      </c>
      <c r="E12" s="10">
        <f t="shared" si="0"/>
        <v>2500</v>
      </c>
      <c r="F12" s="91">
        <f>2500</f>
        <v>2500</v>
      </c>
      <c r="G12" s="10">
        <f t="shared" si="1"/>
        <v>0</v>
      </c>
      <c r="H12" s="69"/>
      <c r="I12" s="69"/>
    </row>
    <row r="13" spans="1:9" x14ac:dyDescent="0.25">
      <c r="A13" s="10" t="s">
        <v>119</v>
      </c>
      <c r="B13" s="105">
        <v>9</v>
      </c>
      <c r="C13" s="10">
        <f>'OCTOBER 20'!G13:G27</f>
        <v>2400</v>
      </c>
      <c r="D13" s="13">
        <v>5500</v>
      </c>
      <c r="E13" s="10">
        <f t="shared" si="0"/>
        <v>7900</v>
      </c>
      <c r="F13" s="132">
        <f>5500</f>
        <v>5500</v>
      </c>
      <c r="G13" s="10">
        <f t="shared" si="1"/>
        <v>2400</v>
      </c>
      <c r="H13" s="69"/>
      <c r="I13" s="69"/>
    </row>
    <row r="14" spans="1:9" x14ac:dyDescent="0.25">
      <c r="A14" s="10" t="s">
        <v>31</v>
      </c>
      <c r="B14" s="11">
        <v>10</v>
      </c>
      <c r="C14" s="10">
        <f>'OCTOBER 20'!G14:G28</f>
        <v>0</v>
      </c>
      <c r="D14" s="12">
        <v>2500</v>
      </c>
      <c r="E14" s="10">
        <f t="shared" si="0"/>
        <v>2500</v>
      </c>
      <c r="F14" s="91">
        <v>2500</v>
      </c>
      <c r="G14" s="10">
        <f t="shared" si="1"/>
        <v>0</v>
      </c>
      <c r="H14" s="69" t="s">
        <v>31</v>
      </c>
      <c r="I14" s="69"/>
    </row>
    <row r="15" spans="1:9" x14ac:dyDescent="0.25">
      <c r="A15" s="10" t="s">
        <v>200</v>
      </c>
      <c r="B15" s="11">
        <v>11</v>
      </c>
      <c r="C15" s="10">
        <f>'OCTOBER 20'!G15:G29</f>
        <v>0</v>
      </c>
      <c r="D15" s="12">
        <v>2500</v>
      </c>
      <c r="E15" s="10">
        <f t="shared" si="0"/>
        <v>2500</v>
      </c>
      <c r="F15" s="91">
        <v>2500</v>
      </c>
      <c r="G15" s="10">
        <f t="shared" si="1"/>
        <v>0</v>
      </c>
      <c r="H15" s="69" t="s">
        <v>31</v>
      </c>
      <c r="I15" s="69"/>
    </row>
    <row r="16" spans="1:9" x14ac:dyDescent="0.25">
      <c r="A16" s="104" t="s">
        <v>29</v>
      </c>
      <c r="B16" s="11">
        <v>12</v>
      </c>
      <c r="C16" s="10">
        <f>'OCTOBER 20'!G16:G30</f>
        <v>0</v>
      </c>
      <c r="D16" s="12">
        <v>4500</v>
      </c>
      <c r="E16" s="10">
        <f t="shared" si="0"/>
        <v>4500</v>
      </c>
      <c r="F16" s="91">
        <f>4500</f>
        <v>4500</v>
      </c>
      <c r="G16" s="10">
        <f t="shared" si="1"/>
        <v>0</v>
      </c>
      <c r="H16" s="69" t="s">
        <v>31</v>
      </c>
      <c r="I16" s="69"/>
    </row>
    <row r="17" spans="1:12" x14ac:dyDescent="0.25">
      <c r="A17" s="104" t="s">
        <v>30</v>
      </c>
      <c r="B17" s="11">
        <v>13</v>
      </c>
      <c r="C17" s="10">
        <f>'OCTOBER 20'!G17:G31</f>
        <v>0</v>
      </c>
      <c r="D17" s="12">
        <v>2500</v>
      </c>
      <c r="E17" s="10">
        <f t="shared" si="0"/>
        <v>2500</v>
      </c>
      <c r="F17" s="91">
        <f>2500</f>
        <v>2500</v>
      </c>
      <c r="G17" s="10">
        <f t="shared" si="1"/>
        <v>0</v>
      </c>
      <c r="H17" s="69"/>
      <c r="I17" s="69" t="s">
        <v>74</v>
      </c>
    </row>
    <row r="18" spans="1:12" x14ac:dyDescent="0.25">
      <c r="A18" s="10"/>
      <c r="B18" s="10"/>
      <c r="C18" s="10">
        <f>'OCTOBER 20'!G18:G32</f>
        <v>0</v>
      </c>
      <c r="D18" s="10"/>
      <c r="E18" s="10"/>
      <c r="F18" s="10"/>
      <c r="G18" s="10"/>
      <c r="H18" s="85"/>
      <c r="I18" s="69"/>
    </row>
    <row r="19" spans="1:12" x14ac:dyDescent="0.25">
      <c r="A19" s="164" t="s">
        <v>39</v>
      </c>
      <c r="B19" s="164"/>
      <c r="C19" s="10">
        <f>'OCTOBER 20'!G19:G33</f>
        <v>2400</v>
      </c>
      <c r="D19" s="164">
        <f>SUM(D5:D18)</f>
        <v>38000</v>
      </c>
      <c r="E19" s="164">
        <f>SUM(E5:E18)</f>
        <v>40400</v>
      </c>
      <c r="F19" s="164">
        <f>SUM(F5:F18)</f>
        <v>38000</v>
      </c>
      <c r="G19" s="164">
        <f>SUM(G5:G18)</f>
        <v>2400</v>
      </c>
      <c r="H19" s="85"/>
      <c r="I19" s="69"/>
    </row>
    <row r="20" spans="1:12" x14ac:dyDescent="0.25">
      <c r="A20" s="168"/>
      <c r="B20" s="168"/>
      <c r="C20" s="10">
        <f>SEPTEMBER20!G20:G33</f>
        <v>0</v>
      </c>
      <c r="D20" s="168"/>
      <c r="E20" s="168"/>
      <c r="F20" s="168"/>
      <c r="G20" s="168"/>
      <c r="H20" s="85"/>
      <c r="I20" s="69"/>
    </row>
    <row r="21" spans="1:12" x14ac:dyDescent="0.25">
      <c r="A21" s="167" t="s">
        <v>12</v>
      </c>
      <c r="B21" s="15"/>
      <c r="C21" s="15"/>
      <c r="D21" s="15"/>
      <c r="E21" s="15"/>
      <c r="F21" s="16"/>
      <c r="G21" s="85"/>
      <c r="H21" s="85"/>
      <c r="I21" s="69"/>
    </row>
    <row r="22" spans="1:12" x14ac:dyDescent="0.25">
      <c r="A22" s="172" t="s">
        <v>180</v>
      </c>
      <c r="B22" s="85"/>
      <c r="C22" s="134"/>
      <c r="D22" s="162"/>
      <c r="E22" s="136" t="s">
        <v>9</v>
      </c>
      <c r="F22" s="85"/>
      <c r="G22" s="85"/>
      <c r="H22" s="85"/>
      <c r="I22" s="69"/>
      <c r="L22">
        <f>D19-C26</f>
        <v>34960</v>
      </c>
    </row>
    <row r="23" spans="1:12" x14ac:dyDescent="0.25">
      <c r="A23" s="95" t="s">
        <v>155</v>
      </c>
      <c r="B23" s="95" t="s">
        <v>156</v>
      </c>
      <c r="C23" s="95" t="s">
        <v>157</v>
      </c>
      <c r="D23" s="95" t="s">
        <v>98</v>
      </c>
      <c r="E23" s="95" t="s">
        <v>158</v>
      </c>
      <c r="F23" s="95" t="s">
        <v>156</v>
      </c>
      <c r="G23" s="95" t="s">
        <v>157</v>
      </c>
      <c r="H23" s="95" t="s">
        <v>98</v>
      </c>
      <c r="I23" s="69"/>
      <c r="L23">
        <f>L22-C29</f>
        <v>19960</v>
      </c>
    </row>
    <row r="24" spans="1:12" x14ac:dyDescent="0.25">
      <c r="A24" s="95" t="s">
        <v>219</v>
      </c>
      <c r="B24" s="137">
        <f>D19</f>
        <v>38000</v>
      </c>
      <c r="C24" s="85"/>
      <c r="D24" s="137"/>
      <c r="E24" s="138" t="s">
        <v>219</v>
      </c>
      <c r="F24" s="137">
        <f>F19</f>
        <v>38000</v>
      </c>
      <c r="G24" s="85"/>
      <c r="H24" s="10"/>
      <c r="I24" s="69"/>
      <c r="L24">
        <f>L23-G30</f>
        <v>15460</v>
      </c>
    </row>
    <row r="25" spans="1:12" x14ac:dyDescent="0.25">
      <c r="A25" s="10" t="s">
        <v>160</v>
      </c>
      <c r="B25" s="137">
        <f>'OCTOBER 20'!D34</f>
        <v>-8151</v>
      </c>
      <c r="C25" s="10"/>
      <c r="D25" s="10"/>
      <c r="E25" s="10" t="s">
        <v>160</v>
      </c>
      <c r="F25" s="137">
        <f>'OCTOBER 20'!H34</f>
        <v>-10551</v>
      </c>
      <c r="G25" s="10"/>
      <c r="H25" s="10"/>
      <c r="I25" s="69"/>
    </row>
    <row r="26" spans="1:12" x14ac:dyDescent="0.25">
      <c r="A26" s="10" t="s">
        <v>161</v>
      </c>
      <c r="B26" s="139">
        <v>0.08</v>
      </c>
      <c r="C26" s="10">
        <f>B26*B24</f>
        <v>3040</v>
      </c>
      <c r="D26" s="10"/>
      <c r="E26" s="10"/>
      <c r="F26" s="139">
        <v>0.08</v>
      </c>
      <c r="G26" s="10">
        <f>C26</f>
        <v>3040</v>
      </c>
      <c r="H26" s="10"/>
      <c r="I26" s="69"/>
    </row>
    <row r="27" spans="1:12" x14ac:dyDescent="0.25">
      <c r="A27" s="104" t="s">
        <v>233</v>
      </c>
      <c r="B27" s="137"/>
      <c r="C27" s="137"/>
      <c r="D27" s="137"/>
      <c r="E27" s="137"/>
      <c r="F27" s="137"/>
      <c r="G27" s="10"/>
      <c r="H27" s="10"/>
      <c r="I27" s="69"/>
    </row>
    <row r="28" spans="1:12" x14ac:dyDescent="0.25">
      <c r="A28" s="140" t="s">
        <v>162</v>
      </c>
      <c r="B28" s="10"/>
      <c r="C28" s="10"/>
      <c r="D28" s="10"/>
      <c r="E28" s="140" t="s">
        <v>162</v>
      </c>
      <c r="F28" s="10"/>
      <c r="G28" s="10"/>
      <c r="H28" s="10"/>
      <c r="I28" s="69"/>
      <c r="L28">
        <f>13*4500</f>
        <v>58500</v>
      </c>
    </row>
    <row r="29" spans="1:12" x14ac:dyDescent="0.25">
      <c r="A29" s="49" t="s">
        <v>87</v>
      </c>
      <c r="B29" s="142"/>
      <c r="C29" s="10">
        <f>D6+D7+D8+D9+D14+D15</f>
        <v>15000</v>
      </c>
      <c r="D29" s="10"/>
      <c r="E29" s="49" t="s">
        <v>87</v>
      </c>
      <c r="F29" s="142"/>
      <c r="G29" s="10">
        <f>D6+D7+D8+D9+D14+D15</f>
        <v>15000</v>
      </c>
      <c r="H29" s="10"/>
      <c r="I29" s="69"/>
    </row>
    <row r="30" spans="1:12" x14ac:dyDescent="0.25">
      <c r="A30" s="161" t="s">
        <v>149</v>
      </c>
      <c r="B30" s="83"/>
      <c r="C30" s="83">
        <v>4500</v>
      </c>
      <c r="D30" s="83"/>
      <c r="E30" s="161" t="s">
        <v>149</v>
      </c>
      <c r="F30" s="83"/>
      <c r="G30" s="83">
        <v>4500</v>
      </c>
      <c r="H30" s="10"/>
      <c r="I30" s="69"/>
    </row>
    <row r="31" spans="1:12" x14ac:dyDescent="0.25">
      <c r="A31" s="142" t="s">
        <v>249</v>
      </c>
      <c r="B31" s="10"/>
      <c r="C31" s="10">
        <v>15097</v>
      </c>
      <c r="D31" s="10"/>
      <c r="E31" s="142" t="s">
        <v>249</v>
      </c>
      <c r="F31" s="10"/>
      <c r="G31" s="10">
        <v>15097</v>
      </c>
      <c r="H31" s="10"/>
      <c r="I31" s="69"/>
    </row>
    <row r="32" spans="1:12" x14ac:dyDescent="0.25">
      <c r="A32" s="142"/>
      <c r="B32" s="143"/>
      <c r="C32" s="144"/>
      <c r="D32" s="143"/>
      <c r="E32" s="142"/>
      <c r="F32" s="143"/>
      <c r="G32" s="144"/>
      <c r="H32" s="10"/>
      <c r="I32" s="69"/>
    </row>
    <row r="33" spans="1:10" x14ac:dyDescent="0.25">
      <c r="A33" s="142"/>
      <c r="B33" s="143"/>
      <c r="C33" s="144"/>
      <c r="D33" s="143"/>
      <c r="E33" s="142"/>
      <c r="F33" s="143"/>
      <c r="G33" s="144"/>
      <c r="H33" s="10"/>
      <c r="I33" s="69"/>
    </row>
    <row r="34" spans="1:10" x14ac:dyDescent="0.25">
      <c r="A34" s="164" t="s">
        <v>39</v>
      </c>
      <c r="B34" s="165">
        <f>B24+B25+B27-C26</f>
        <v>26809</v>
      </c>
      <c r="C34" s="164">
        <f>SUM(C29:C33)</f>
        <v>34597</v>
      </c>
      <c r="D34" s="165">
        <f>B34-C34</f>
        <v>-7788</v>
      </c>
      <c r="E34" s="166"/>
      <c r="F34" s="165">
        <f>F24+F25-G26</f>
        <v>24409</v>
      </c>
      <c r="G34" s="165">
        <f>SUM(G29:G32)</f>
        <v>34597</v>
      </c>
      <c r="H34" s="165">
        <f>F34-G34</f>
        <v>-10188</v>
      </c>
      <c r="I34" s="69"/>
    </row>
    <row r="35" spans="1:10" x14ac:dyDescent="0.25">
      <c r="A35" s="69"/>
      <c r="B35" s="69"/>
      <c r="C35" s="69"/>
      <c r="D35" s="69"/>
      <c r="E35" s="69"/>
      <c r="F35" s="69"/>
      <c r="G35" s="69"/>
      <c r="H35" s="69"/>
      <c r="I35" s="69"/>
      <c r="J35" s="65"/>
    </row>
    <row r="36" spans="1:10" x14ac:dyDescent="0.25">
      <c r="A36" s="69" t="s">
        <v>168</v>
      </c>
      <c r="B36" s="69"/>
      <c r="C36" s="69" t="s">
        <v>170</v>
      </c>
      <c r="D36" s="69"/>
      <c r="E36" s="69"/>
      <c r="F36" s="69" t="s">
        <v>171</v>
      </c>
      <c r="G36" s="69"/>
      <c r="H36" s="69"/>
      <c r="I36" s="65">
        <f>D34-H34</f>
        <v>2400</v>
      </c>
    </row>
    <row r="37" spans="1:10" x14ac:dyDescent="0.25">
      <c r="A37" s="69"/>
      <c r="B37" s="69"/>
      <c r="C37" s="69"/>
      <c r="D37" s="69"/>
      <c r="E37" s="69"/>
      <c r="F37" s="69"/>
      <c r="G37" s="69"/>
      <c r="H37" s="69"/>
      <c r="I37" s="65"/>
    </row>
    <row r="38" spans="1:10" x14ac:dyDescent="0.25">
      <c r="A38" s="20" t="s">
        <v>211</v>
      </c>
      <c r="B38" s="20"/>
      <c r="C38" s="20" t="s">
        <v>51</v>
      </c>
      <c r="D38" s="20"/>
      <c r="E38" s="20"/>
      <c r="F38" s="20" t="s">
        <v>172</v>
      </c>
      <c r="G38" s="20"/>
      <c r="H38" s="69"/>
      <c r="I38" s="69"/>
    </row>
    <row r="39" spans="1:10" x14ac:dyDescent="0.25">
      <c r="A39" s="69"/>
      <c r="B39" s="69"/>
      <c r="C39" s="69"/>
      <c r="D39" s="69"/>
      <c r="E39" s="69"/>
      <c r="F39" s="69"/>
      <c r="G39" s="69"/>
      <c r="H39" s="69"/>
      <c r="I39" s="69"/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workbookViewId="0">
      <selection activeCell="B26" sqref="B26"/>
    </sheetView>
  </sheetViews>
  <sheetFormatPr defaultRowHeight="15" x14ac:dyDescent="0.25"/>
  <cols>
    <col min="1" max="1" width="18" customWidth="1"/>
  </cols>
  <sheetData>
    <row r="1" spans="1:9" ht="15.75" x14ac:dyDescent="0.25">
      <c r="A1" s="69"/>
      <c r="B1" s="125" t="s">
        <v>176</v>
      </c>
      <c r="C1" s="125"/>
      <c r="D1" s="125"/>
      <c r="E1" s="125"/>
      <c r="F1" s="69"/>
      <c r="G1" s="69"/>
      <c r="H1" s="69"/>
      <c r="I1" s="69"/>
    </row>
    <row r="2" spans="1:9" ht="15.75" x14ac:dyDescent="0.25">
      <c r="A2" s="69"/>
      <c r="B2" s="125" t="s">
        <v>177</v>
      </c>
      <c r="C2" s="125"/>
      <c r="D2" s="125"/>
      <c r="E2" s="125"/>
      <c r="F2" s="69"/>
      <c r="G2" s="69"/>
      <c r="H2" s="69"/>
      <c r="I2" s="69"/>
    </row>
    <row r="3" spans="1:9" ht="15.75" x14ac:dyDescent="0.25">
      <c r="A3" s="69"/>
      <c r="B3" s="125" t="s">
        <v>250</v>
      </c>
      <c r="C3" s="125"/>
      <c r="D3" s="125"/>
      <c r="E3" s="125"/>
      <c r="F3" s="69"/>
      <c r="G3" s="69"/>
      <c r="H3" s="69"/>
      <c r="I3" s="69"/>
    </row>
    <row r="4" spans="1:9" x14ac:dyDescent="0.25">
      <c r="A4" s="175" t="s">
        <v>3</v>
      </c>
      <c r="B4" s="175" t="s">
        <v>4</v>
      </c>
      <c r="C4" s="175" t="s">
        <v>5</v>
      </c>
      <c r="D4" s="175" t="s">
        <v>6</v>
      </c>
      <c r="E4" s="176" t="s">
        <v>8</v>
      </c>
      <c r="F4" s="177" t="s">
        <v>9</v>
      </c>
      <c r="G4" s="95" t="s">
        <v>144</v>
      </c>
      <c r="H4" s="69"/>
      <c r="I4" s="69"/>
    </row>
    <row r="5" spans="1:9" x14ac:dyDescent="0.25">
      <c r="A5" s="10" t="s">
        <v>190</v>
      </c>
      <c r="B5" s="131">
        <v>1</v>
      </c>
      <c r="C5" s="10">
        <f>NOVEMBER20!G5:G17</f>
        <v>0</v>
      </c>
      <c r="D5" s="10">
        <v>2500</v>
      </c>
      <c r="E5" s="10">
        <f>C5+D5</f>
        <v>2500</v>
      </c>
      <c r="F5" s="10">
        <v>2500</v>
      </c>
      <c r="G5" s="10">
        <f>E5-F5</f>
        <v>0</v>
      </c>
      <c r="H5" s="69"/>
      <c r="I5" s="69"/>
    </row>
    <row r="6" spans="1:9" x14ac:dyDescent="0.25">
      <c r="A6" s="10" t="s">
        <v>235</v>
      </c>
      <c r="B6" s="11">
        <v>2</v>
      </c>
      <c r="C6" s="10">
        <f>NOVEMBER20!G6:G18</f>
        <v>0</v>
      </c>
      <c r="D6" s="12">
        <v>2500</v>
      </c>
      <c r="E6" s="10">
        <f t="shared" ref="E6:E17" si="0">C6+D6</f>
        <v>2500</v>
      </c>
      <c r="F6" s="91">
        <v>2500</v>
      </c>
      <c r="G6" s="10">
        <f t="shared" ref="G6:G17" si="1">E6-F6</f>
        <v>0</v>
      </c>
      <c r="H6" s="69" t="s">
        <v>31</v>
      </c>
      <c r="I6" s="69"/>
    </row>
    <row r="7" spans="1:9" x14ac:dyDescent="0.25">
      <c r="A7" s="10" t="s">
        <v>31</v>
      </c>
      <c r="B7" s="11">
        <v>3</v>
      </c>
      <c r="C7" s="10">
        <f>NOVEMBER20!G7:G19</f>
        <v>0</v>
      </c>
      <c r="D7" s="12">
        <v>2500</v>
      </c>
      <c r="E7" s="10">
        <f>C7+D7</f>
        <v>2500</v>
      </c>
      <c r="F7" s="91">
        <v>2500</v>
      </c>
      <c r="G7" s="10">
        <f t="shared" si="1"/>
        <v>0</v>
      </c>
      <c r="H7" s="69" t="s">
        <v>31</v>
      </c>
      <c r="I7" s="69"/>
    </row>
    <row r="8" spans="1:9" x14ac:dyDescent="0.25">
      <c r="A8" s="163" t="s">
        <v>82</v>
      </c>
      <c r="B8" s="11">
        <v>4</v>
      </c>
      <c r="C8" s="10">
        <f>NOVEMBER20!G8:G20</f>
        <v>0</v>
      </c>
      <c r="D8" s="12">
        <v>2500</v>
      </c>
      <c r="E8" s="10">
        <f t="shared" si="0"/>
        <v>2500</v>
      </c>
      <c r="F8" s="91">
        <v>2500</v>
      </c>
      <c r="G8" s="10">
        <f t="shared" si="1"/>
        <v>0</v>
      </c>
      <c r="H8" s="69" t="s">
        <v>31</v>
      </c>
      <c r="I8" s="69"/>
    </row>
    <row r="9" spans="1:9" x14ac:dyDescent="0.25">
      <c r="A9" s="10" t="s">
        <v>82</v>
      </c>
      <c r="B9" s="11">
        <v>5</v>
      </c>
      <c r="C9" s="10">
        <f>NOVEMBER20!G9:G21</f>
        <v>0</v>
      </c>
      <c r="D9" s="12">
        <v>2500</v>
      </c>
      <c r="E9" s="10">
        <f t="shared" si="0"/>
        <v>2500</v>
      </c>
      <c r="F9" s="91">
        <v>2500</v>
      </c>
      <c r="G9" s="10">
        <f t="shared" si="1"/>
        <v>0</v>
      </c>
      <c r="H9" s="69" t="s">
        <v>31</v>
      </c>
      <c r="I9" s="69"/>
    </row>
    <row r="10" spans="1:9" x14ac:dyDescent="0.25">
      <c r="A10" s="10" t="s">
        <v>132</v>
      </c>
      <c r="B10" s="11">
        <v>6</v>
      </c>
      <c r="C10" s="10">
        <f>NOVEMBER20!G10:G22</f>
        <v>0</v>
      </c>
      <c r="D10" s="12">
        <v>2500</v>
      </c>
      <c r="E10" s="10">
        <f t="shared" si="0"/>
        <v>2500</v>
      </c>
      <c r="F10" s="91">
        <f>2500</f>
        <v>2500</v>
      </c>
      <c r="G10" s="10">
        <f t="shared" si="1"/>
        <v>0</v>
      </c>
      <c r="H10" s="69"/>
      <c r="I10" s="69"/>
    </row>
    <row r="11" spans="1:9" x14ac:dyDescent="0.25">
      <c r="A11" s="104" t="s">
        <v>190</v>
      </c>
      <c r="B11" s="11">
        <v>7</v>
      </c>
      <c r="C11" s="10">
        <f>NOVEMBER20!G11:G23</f>
        <v>0</v>
      </c>
      <c r="D11" s="12">
        <v>3000</v>
      </c>
      <c r="E11" s="10">
        <f t="shared" si="0"/>
        <v>3000</v>
      </c>
      <c r="F11" s="91">
        <v>3000</v>
      </c>
      <c r="G11" s="10">
        <f t="shared" si="1"/>
        <v>0</v>
      </c>
      <c r="H11" s="69"/>
      <c r="I11" s="69"/>
    </row>
    <row r="12" spans="1:9" x14ac:dyDescent="0.25">
      <c r="A12" s="104" t="s">
        <v>120</v>
      </c>
      <c r="B12" s="105">
        <v>8</v>
      </c>
      <c r="C12" s="10">
        <f>NOVEMBER20!G12:G24</f>
        <v>0</v>
      </c>
      <c r="D12" s="13">
        <v>2500</v>
      </c>
      <c r="E12" s="10">
        <f t="shared" si="0"/>
        <v>2500</v>
      </c>
      <c r="F12" s="91">
        <v>2500</v>
      </c>
      <c r="G12" s="10">
        <f t="shared" si="1"/>
        <v>0</v>
      </c>
      <c r="H12" s="69"/>
      <c r="I12" s="69"/>
    </row>
    <row r="13" spans="1:9" x14ac:dyDescent="0.25">
      <c r="A13" s="10" t="s">
        <v>119</v>
      </c>
      <c r="B13" s="105">
        <v>9</v>
      </c>
      <c r="C13" s="10">
        <f>NOVEMBER20!G13:G25</f>
        <v>2400</v>
      </c>
      <c r="D13" s="13">
        <v>5500</v>
      </c>
      <c r="E13" s="10">
        <f t="shared" si="0"/>
        <v>7900</v>
      </c>
      <c r="F13" s="132">
        <v>5500</v>
      </c>
      <c r="G13" s="10">
        <f t="shared" si="1"/>
        <v>2400</v>
      </c>
      <c r="H13" s="69"/>
      <c r="I13" s="69"/>
    </row>
    <row r="14" spans="1:9" x14ac:dyDescent="0.25">
      <c r="A14" s="10" t="s">
        <v>31</v>
      </c>
      <c r="B14" s="11">
        <v>10</v>
      </c>
      <c r="C14" s="10">
        <f>NOVEMBER20!G14:G26</f>
        <v>0</v>
      </c>
      <c r="D14" s="12">
        <v>2500</v>
      </c>
      <c r="E14" s="10">
        <f t="shared" si="0"/>
        <v>2500</v>
      </c>
      <c r="F14" s="91">
        <v>2500</v>
      </c>
      <c r="G14" s="10">
        <f t="shared" si="1"/>
        <v>0</v>
      </c>
      <c r="H14" s="69" t="s">
        <v>31</v>
      </c>
      <c r="I14" s="69"/>
    </row>
    <row r="15" spans="1:9" x14ac:dyDescent="0.25">
      <c r="A15" s="10" t="s">
        <v>200</v>
      </c>
      <c r="B15" s="11">
        <v>11</v>
      </c>
      <c r="C15" s="10">
        <f>NOVEMBER20!G15:G27</f>
        <v>0</v>
      </c>
      <c r="D15" s="12">
        <v>2500</v>
      </c>
      <c r="E15" s="10">
        <f t="shared" si="0"/>
        <v>2500</v>
      </c>
      <c r="F15" s="91">
        <v>2500</v>
      </c>
      <c r="G15" s="10">
        <f t="shared" si="1"/>
        <v>0</v>
      </c>
      <c r="H15" s="69" t="s">
        <v>31</v>
      </c>
      <c r="I15" s="69"/>
    </row>
    <row r="16" spans="1:9" x14ac:dyDescent="0.25">
      <c r="A16" s="104" t="s">
        <v>29</v>
      </c>
      <c r="B16" s="11">
        <v>12</v>
      </c>
      <c r="C16" s="10">
        <f>NOVEMBER20!G16:G28</f>
        <v>0</v>
      </c>
      <c r="D16" s="12">
        <v>4500</v>
      </c>
      <c r="E16" s="10">
        <f t="shared" si="0"/>
        <v>4500</v>
      </c>
      <c r="F16" s="91">
        <v>4500</v>
      </c>
      <c r="G16" s="10">
        <f t="shared" si="1"/>
        <v>0</v>
      </c>
      <c r="H16" s="69" t="s">
        <v>31</v>
      </c>
      <c r="I16" s="69"/>
    </row>
    <row r="17" spans="1:9" x14ac:dyDescent="0.25">
      <c r="A17" s="104" t="s">
        <v>30</v>
      </c>
      <c r="B17" s="11">
        <v>13</v>
      </c>
      <c r="C17" s="10">
        <f>NOVEMBER20!G17:G29</f>
        <v>0</v>
      </c>
      <c r="D17" s="12">
        <v>2500</v>
      </c>
      <c r="E17" s="10">
        <f t="shared" si="0"/>
        <v>2500</v>
      </c>
      <c r="F17" s="91">
        <f>2500</f>
        <v>2500</v>
      </c>
      <c r="G17" s="10">
        <f t="shared" si="1"/>
        <v>0</v>
      </c>
      <c r="H17" s="69"/>
      <c r="I17" s="69" t="s">
        <v>74</v>
      </c>
    </row>
    <row r="18" spans="1:9" x14ac:dyDescent="0.25">
      <c r="A18" s="10"/>
      <c r="B18" s="10"/>
      <c r="C18" s="10">
        <f>NOVEMBER20!G18:G30</f>
        <v>0</v>
      </c>
      <c r="D18" s="10"/>
      <c r="E18" s="10"/>
      <c r="F18" s="10"/>
      <c r="G18" s="10"/>
      <c r="H18" s="85"/>
      <c r="I18" s="69"/>
    </row>
    <row r="19" spans="1:9" x14ac:dyDescent="0.25">
      <c r="A19" s="164" t="s">
        <v>39</v>
      </c>
      <c r="B19" s="164"/>
      <c r="C19" s="10">
        <f>SUM(C5:C18)</f>
        <v>2400</v>
      </c>
      <c r="D19" s="164">
        <f>SUM(D5:D18)</f>
        <v>38000</v>
      </c>
      <c r="E19" s="164">
        <f>SUM(E5:E18)</f>
        <v>40400</v>
      </c>
      <c r="F19" s="164">
        <f>SUM(F5:F18)</f>
        <v>38000</v>
      </c>
      <c r="G19" s="164">
        <f>SUM(G5:G18)</f>
        <v>2400</v>
      </c>
      <c r="H19" s="85"/>
      <c r="I19" s="69"/>
    </row>
    <row r="20" spans="1:9" x14ac:dyDescent="0.25">
      <c r="A20" s="168"/>
      <c r="B20" s="168"/>
      <c r="C20" s="10">
        <f>SEPTEMBER20!G20:G33</f>
        <v>0</v>
      </c>
      <c r="D20" s="168"/>
      <c r="E20" s="168"/>
      <c r="F20" s="168"/>
      <c r="G20" s="168"/>
      <c r="H20" s="85"/>
      <c r="I20" s="69"/>
    </row>
    <row r="21" spans="1:9" x14ac:dyDescent="0.25">
      <c r="A21" s="167" t="s">
        <v>12</v>
      </c>
      <c r="B21" s="15"/>
      <c r="C21" s="15"/>
      <c r="D21" s="15"/>
      <c r="E21" s="15"/>
      <c r="F21" s="16"/>
      <c r="G21" s="85"/>
      <c r="H21" s="85"/>
      <c r="I21" s="69"/>
    </row>
    <row r="22" spans="1:9" x14ac:dyDescent="0.25">
      <c r="A22" s="172" t="s">
        <v>180</v>
      </c>
      <c r="B22" s="85"/>
      <c r="C22" s="134"/>
      <c r="D22" s="162"/>
      <c r="E22" s="136" t="s">
        <v>9</v>
      </c>
      <c r="F22" s="85"/>
      <c r="G22" s="85"/>
      <c r="H22" s="85"/>
      <c r="I22" s="69"/>
    </row>
    <row r="23" spans="1:9" x14ac:dyDescent="0.25">
      <c r="A23" s="95" t="s">
        <v>155</v>
      </c>
      <c r="B23" s="95" t="s">
        <v>156</v>
      </c>
      <c r="C23" s="95" t="s">
        <v>157</v>
      </c>
      <c r="D23" s="95" t="s">
        <v>98</v>
      </c>
      <c r="E23" s="95" t="s">
        <v>158</v>
      </c>
      <c r="F23" s="95" t="s">
        <v>156</v>
      </c>
      <c r="G23" s="95" t="s">
        <v>157</v>
      </c>
      <c r="H23" s="95" t="s">
        <v>98</v>
      </c>
      <c r="I23" s="69"/>
    </row>
    <row r="24" spans="1:9" x14ac:dyDescent="0.25">
      <c r="A24" s="95" t="s">
        <v>223</v>
      </c>
      <c r="B24" s="137">
        <f>D19</f>
        <v>38000</v>
      </c>
      <c r="C24" s="85"/>
      <c r="D24" s="137"/>
      <c r="E24" s="138" t="s">
        <v>223</v>
      </c>
      <c r="F24" s="137">
        <f>F19</f>
        <v>38000</v>
      </c>
      <c r="G24" s="85"/>
      <c r="H24" s="10"/>
      <c r="I24" s="69"/>
    </row>
    <row r="25" spans="1:9" x14ac:dyDescent="0.25">
      <c r="A25" s="10" t="s">
        <v>160</v>
      </c>
      <c r="B25" s="137">
        <f>NOVEMBER20!D34</f>
        <v>-7788</v>
      </c>
      <c r="C25" s="10"/>
      <c r="D25" s="10"/>
      <c r="E25" s="10" t="s">
        <v>160</v>
      </c>
      <c r="F25" s="137">
        <f>NOVEMBER20!H34</f>
        <v>-10188</v>
      </c>
      <c r="G25" s="10"/>
      <c r="H25" s="10"/>
      <c r="I25" s="69"/>
    </row>
    <row r="26" spans="1:9" x14ac:dyDescent="0.25">
      <c r="A26" s="10" t="s">
        <v>161</v>
      </c>
      <c r="B26" s="139">
        <v>0.08</v>
      </c>
      <c r="C26" s="10">
        <f>B26*B24</f>
        <v>3040</v>
      </c>
      <c r="D26" s="10"/>
      <c r="E26" s="10"/>
      <c r="F26" s="139">
        <v>0.08</v>
      </c>
      <c r="G26" s="10">
        <f>C26</f>
        <v>3040</v>
      </c>
      <c r="H26" s="10"/>
      <c r="I26" s="69"/>
    </row>
    <row r="27" spans="1:9" x14ac:dyDescent="0.25">
      <c r="A27" s="104" t="s">
        <v>233</v>
      </c>
      <c r="B27" s="137"/>
      <c r="C27" s="137"/>
      <c r="D27" s="137"/>
      <c r="E27" s="137"/>
      <c r="F27" s="137"/>
      <c r="G27" s="10"/>
      <c r="H27" s="10"/>
      <c r="I27" s="69"/>
    </row>
    <row r="28" spans="1:9" x14ac:dyDescent="0.25">
      <c r="A28" s="140" t="s">
        <v>162</v>
      </c>
      <c r="B28" s="10"/>
      <c r="C28" s="10"/>
      <c r="D28" s="10"/>
      <c r="E28" s="140" t="s">
        <v>162</v>
      </c>
      <c r="F28" s="10"/>
      <c r="G28" s="10"/>
      <c r="H28" s="10"/>
      <c r="I28" s="69"/>
    </row>
    <row r="29" spans="1:9" x14ac:dyDescent="0.25">
      <c r="A29" s="49" t="s">
        <v>87</v>
      </c>
      <c r="B29" s="142"/>
      <c r="C29" s="10">
        <f>D6+D7+D8+D9+D14+D15</f>
        <v>15000</v>
      </c>
      <c r="D29" s="10"/>
      <c r="E29" s="49" t="s">
        <v>87</v>
      </c>
      <c r="F29" s="142"/>
      <c r="G29" s="10">
        <f>D6+D7+D8+D9+D14+D15</f>
        <v>15000</v>
      </c>
      <c r="H29" s="10"/>
      <c r="I29" s="69"/>
    </row>
    <row r="30" spans="1:9" x14ac:dyDescent="0.25">
      <c r="A30" s="161" t="s">
        <v>149</v>
      </c>
      <c r="B30" s="83"/>
      <c r="C30" s="83">
        <v>4500</v>
      </c>
      <c r="D30" s="83"/>
      <c r="E30" s="161" t="s">
        <v>149</v>
      </c>
      <c r="F30" s="83"/>
      <c r="G30" s="83">
        <v>4500</v>
      </c>
      <c r="H30" s="10"/>
      <c r="I30" s="69"/>
    </row>
    <row r="31" spans="1:9" x14ac:dyDescent="0.25">
      <c r="A31" s="142" t="s">
        <v>251</v>
      </c>
      <c r="B31" s="10"/>
      <c r="C31" s="10">
        <v>14697</v>
      </c>
      <c r="D31" s="10"/>
      <c r="E31" s="142" t="s">
        <v>251</v>
      </c>
      <c r="F31" s="10"/>
      <c r="G31" s="10">
        <v>14697</v>
      </c>
      <c r="H31" s="10"/>
      <c r="I31" s="69"/>
    </row>
    <row r="32" spans="1:9" x14ac:dyDescent="0.25">
      <c r="A32" s="142"/>
      <c r="B32" s="143"/>
      <c r="C32" s="144"/>
      <c r="D32" s="143"/>
      <c r="E32" s="142"/>
      <c r="F32" s="143"/>
      <c r="G32" s="144"/>
      <c r="H32" s="10"/>
      <c r="I32" s="69"/>
    </row>
    <row r="33" spans="1:10" x14ac:dyDescent="0.25">
      <c r="A33" s="142"/>
      <c r="B33" s="143"/>
      <c r="C33" s="144"/>
      <c r="D33" s="143"/>
      <c r="E33" s="142"/>
      <c r="F33" s="143"/>
      <c r="G33" s="144"/>
      <c r="H33" s="10"/>
      <c r="I33" s="69"/>
    </row>
    <row r="34" spans="1:10" x14ac:dyDescent="0.25">
      <c r="A34" s="164" t="s">
        <v>39</v>
      </c>
      <c r="B34" s="165">
        <f>B24+B25+B27-C26</f>
        <v>27172</v>
      </c>
      <c r="C34" s="164">
        <f>SUM(C29:C33)</f>
        <v>34197</v>
      </c>
      <c r="D34" s="165">
        <f>B34-C34</f>
        <v>-7025</v>
      </c>
      <c r="E34" s="166"/>
      <c r="F34" s="165">
        <f>F24+F25-G26</f>
        <v>24772</v>
      </c>
      <c r="G34" s="165">
        <f>SUM(G29:G32)</f>
        <v>34197</v>
      </c>
      <c r="H34" s="165">
        <f>F34-G34</f>
        <v>-9425</v>
      </c>
      <c r="I34" s="69"/>
    </row>
    <row r="35" spans="1:10" x14ac:dyDescent="0.25">
      <c r="A35" s="69"/>
      <c r="B35" s="69"/>
      <c r="C35" s="69"/>
      <c r="D35" s="69"/>
      <c r="E35" s="69"/>
      <c r="F35" s="69"/>
      <c r="G35" s="69"/>
      <c r="H35" s="69"/>
      <c r="I35" s="69"/>
      <c r="J35" s="65">
        <f>D34-H34</f>
        <v>2400</v>
      </c>
    </row>
    <row r="36" spans="1:10" x14ac:dyDescent="0.25">
      <c r="A36" s="69" t="s">
        <v>168</v>
      </c>
      <c r="B36" s="69"/>
      <c r="C36" s="69" t="s">
        <v>170</v>
      </c>
      <c r="D36" s="69"/>
      <c r="E36" s="69"/>
      <c r="F36" s="69" t="s">
        <v>171</v>
      </c>
      <c r="G36" s="69"/>
      <c r="H36" s="69"/>
      <c r="I36" s="69"/>
    </row>
    <row r="37" spans="1:10" x14ac:dyDescent="0.25">
      <c r="A37" s="69"/>
      <c r="B37" s="69"/>
      <c r="C37" s="69"/>
      <c r="D37" s="69"/>
      <c r="E37" s="69"/>
      <c r="F37" s="69"/>
      <c r="G37" s="69"/>
      <c r="H37" s="69"/>
      <c r="I37" s="65"/>
    </row>
    <row r="38" spans="1:10" x14ac:dyDescent="0.25">
      <c r="A38" s="20" t="s">
        <v>211</v>
      </c>
      <c r="B38" s="20"/>
      <c r="C38" s="20" t="s">
        <v>51</v>
      </c>
      <c r="D38" s="20"/>
      <c r="E38" s="20"/>
      <c r="F38" s="20" t="s">
        <v>172</v>
      </c>
      <c r="G38" s="20"/>
      <c r="H38" s="69"/>
      <c r="I38" s="69"/>
    </row>
    <row r="39" spans="1:10" x14ac:dyDescent="0.25">
      <c r="A39" s="69"/>
      <c r="B39" s="69"/>
      <c r="C39" s="69"/>
      <c r="D39" s="69"/>
      <c r="E39" s="69"/>
      <c r="F39" s="69"/>
      <c r="G39" s="69"/>
      <c r="H39" s="69"/>
      <c r="I39" s="69"/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workbookViewId="0">
      <selection activeCell="B26" sqref="B26"/>
    </sheetView>
  </sheetViews>
  <sheetFormatPr defaultRowHeight="15" x14ac:dyDescent="0.25"/>
  <cols>
    <col min="1" max="1" width="16.5703125" customWidth="1"/>
    <col min="2" max="2" width="6.5703125" customWidth="1"/>
    <col min="3" max="3" width="7.28515625" customWidth="1"/>
  </cols>
  <sheetData>
    <row r="1" spans="1:8" ht="15.75" x14ac:dyDescent="0.25">
      <c r="A1" s="69"/>
      <c r="B1" s="125" t="s">
        <v>176</v>
      </c>
      <c r="C1" s="125"/>
      <c r="D1" s="125"/>
      <c r="E1" s="125"/>
      <c r="F1" s="69"/>
      <c r="G1" s="69"/>
      <c r="H1" s="69"/>
    </row>
    <row r="2" spans="1:8" ht="15.75" x14ac:dyDescent="0.25">
      <c r="A2" s="69"/>
      <c r="B2" s="125" t="s">
        <v>177</v>
      </c>
      <c r="C2" s="125"/>
      <c r="D2" s="125"/>
      <c r="E2" s="125"/>
      <c r="F2" s="69"/>
      <c r="G2" s="69"/>
      <c r="H2" s="69"/>
    </row>
    <row r="3" spans="1:8" ht="15.75" x14ac:dyDescent="0.25">
      <c r="A3" s="69"/>
      <c r="B3" s="125" t="s">
        <v>252</v>
      </c>
      <c r="C3" s="125"/>
      <c r="D3" s="125"/>
      <c r="E3" s="125"/>
      <c r="F3" s="69"/>
      <c r="G3" s="69"/>
      <c r="H3" s="69"/>
    </row>
    <row r="4" spans="1:8" x14ac:dyDescent="0.25">
      <c r="A4" s="175" t="s">
        <v>3</v>
      </c>
      <c r="B4" s="175" t="s">
        <v>4</v>
      </c>
      <c r="C4" s="175" t="s">
        <v>5</v>
      </c>
      <c r="D4" s="175" t="s">
        <v>6</v>
      </c>
      <c r="E4" s="176" t="s">
        <v>8</v>
      </c>
      <c r="F4" s="177" t="s">
        <v>9</v>
      </c>
      <c r="G4" s="95" t="s">
        <v>144</v>
      </c>
      <c r="H4" s="69"/>
    </row>
    <row r="5" spans="1:8" x14ac:dyDescent="0.25">
      <c r="A5" s="10" t="s">
        <v>190</v>
      </c>
      <c r="B5" s="131">
        <v>1</v>
      </c>
      <c r="C5" s="10">
        <f>'DECEMBER 20'!G5:G18</f>
        <v>0</v>
      </c>
      <c r="D5" s="10">
        <v>2500</v>
      </c>
      <c r="E5" s="10">
        <f>C5+D5</f>
        <v>2500</v>
      </c>
      <c r="F5" s="10">
        <f>2500</f>
        <v>2500</v>
      </c>
      <c r="G5" s="10">
        <f>E5-F5</f>
        <v>0</v>
      </c>
      <c r="H5" s="69"/>
    </row>
    <row r="6" spans="1:8" x14ac:dyDescent="0.25">
      <c r="A6" s="10" t="s">
        <v>235</v>
      </c>
      <c r="B6" s="11">
        <v>2</v>
      </c>
      <c r="C6" s="10">
        <f>'DECEMBER 20'!G6:G19</f>
        <v>0</v>
      </c>
      <c r="D6" s="12">
        <v>2500</v>
      </c>
      <c r="E6" s="10">
        <f t="shared" ref="E6:E17" si="0">C6+D6</f>
        <v>2500</v>
      </c>
      <c r="F6" s="91">
        <v>2500</v>
      </c>
      <c r="G6" s="10">
        <f t="shared" ref="G6:G17" si="1">E6-F6</f>
        <v>0</v>
      </c>
      <c r="H6" s="69" t="s">
        <v>31</v>
      </c>
    </row>
    <row r="7" spans="1:8" x14ac:dyDescent="0.25">
      <c r="A7" s="10" t="s">
        <v>31</v>
      </c>
      <c r="B7" s="11">
        <v>3</v>
      </c>
      <c r="C7" s="10">
        <f>'DECEMBER 20'!G7:G20</f>
        <v>0</v>
      </c>
      <c r="D7" s="12">
        <v>2500</v>
      </c>
      <c r="E7" s="10">
        <f>C7+D7</f>
        <v>2500</v>
      </c>
      <c r="F7" s="91">
        <v>2500</v>
      </c>
      <c r="G7" s="10">
        <f t="shared" si="1"/>
        <v>0</v>
      </c>
      <c r="H7" s="69" t="s">
        <v>31</v>
      </c>
    </row>
    <row r="8" spans="1:8" x14ac:dyDescent="0.25">
      <c r="A8" s="163" t="s">
        <v>82</v>
      </c>
      <c r="B8" s="11">
        <v>4</v>
      </c>
      <c r="C8" s="10">
        <f>'DECEMBER 20'!G8:G21</f>
        <v>0</v>
      </c>
      <c r="D8" s="12">
        <v>2500</v>
      </c>
      <c r="E8" s="10">
        <f t="shared" si="0"/>
        <v>2500</v>
      </c>
      <c r="F8" s="91">
        <v>2500</v>
      </c>
      <c r="G8" s="10">
        <f t="shared" si="1"/>
        <v>0</v>
      </c>
      <c r="H8" s="69" t="s">
        <v>31</v>
      </c>
    </row>
    <row r="9" spans="1:8" x14ac:dyDescent="0.25">
      <c r="A9" s="10" t="s">
        <v>82</v>
      </c>
      <c r="B9" s="11">
        <v>5</v>
      </c>
      <c r="C9" s="10">
        <f>'DECEMBER 20'!G9:G22</f>
        <v>0</v>
      </c>
      <c r="D9" s="12">
        <v>2500</v>
      </c>
      <c r="E9" s="10">
        <f t="shared" si="0"/>
        <v>2500</v>
      </c>
      <c r="F9" s="91">
        <v>2500</v>
      </c>
      <c r="G9" s="10">
        <f t="shared" si="1"/>
        <v>0</v>
      </c>
      <c r="H9" s="69" t="s">
        <v>31</v>
      </c>
    </row>
    <row r="10" spans="1:8" x14ac:dyDescent="0.25">
      <c r="A10" s="10" t="s">
        <v>132</v>
      </c>
      <c r="B10" s="11">
        <v>6</v>
      </c>
      <c r="C10" s="10">
        <f>'DECEMBER 20'!G10:G23</f>
        <v>0</v>
      </c>
      <c r="D10" s="12">
        <v>2500</v>
      </c>
      <c r="E10" s="10">
        <f t="shared" si="0"/>
        <v>2500</v>
      </c>
      <c r="F10" s="91">
        <f>2500</f>
        <v>2500</v>
      </c>
      <c r="G10" s="10">
        <f t="shared" si="1"/>
        <v>0</v>
      </c>
      <c r="H10" s="69"/>
    </row>
    <row r="11" spans="1:8" x14ac:dyDescent="0.25">
      <c r="A11" s="104" t="s">
        <v>253</v>
      </c>
      <c r="B11" s="11">
        <v>7</v>
      </c>
      <c r="C11" s="10">
        <f>'DECEMBER 20'!G11:G24</f>
        <v>0</v>
      </c>
      <c r="D11" s="12">
        <v>3000</v>
      </c>
      <c r="E11" s="10">
        <f t="shared" si="0"/>
        <v>3000</v>
      </c>
      <c r="F11" s="91">
        <f>3000</f>
        <v>3000</v>
      </c>
      <c r="G11" s="10">
        <f t="shared" si="1"/>
        <v>0</v>
      </c>
      <c r="H11" s="69"/>
    </row>
    <row r="12" spans="1:8" x14ac:dyDescent="0.25">
      <c r="A12" s="104" t="s">
        <v>120</v>
      </c>
      <c r="B12" s="105">
        <v>8</v>
      </c>
      <c r="C12" s="10">
        <f>'DECEMBER 20'!G12:G25</f>
        <v>0</v>
      </c>
      <c r="D12" s="13">
        <v>2500</v>
      </c>
      <c r="E12" s="10">
        <f t="shared" si="0"/>
        <v>2500</v>
      </c>
      <c r="F12" s="91">
        <f>2500</f>
        <v>2500</v>
      </c>
      <c r="G12" s="10">
        <f t="shared" si="1"/>
        <v>0</v>
      </c>
      <c r="H12" s="69"/>
    </row>
    <row r="13" spans="1:8" x14ac:dyDescent="0.25">
      <c r="A13" s="10" t="s">
        <v>119</v>
      </c>
      <c r="B13" s="105">
        <v>9</v>
      </c>
      <c r="C13" s="10">
        <f>'DECEMBER 20'!G13:G26</f>
        <v>2400</v>
      </c>
      <c r="D13" s="13">
        <v>5500</v>
      </c>
      <c r="E13" s="10">
        <f t="shared" si="0"/>
        <v>7900</v>
      </c>
      <c r="F13" s="132">
        <f>5500</f>
        <v>5500</v>
      </c>
      <c r="G13" s="10">
        <f t="shared" si="1"/>
        <v>2400</v>
      </c>
      <c r="H13" s="69"/>
    </row>
    <row r="14" spans="1:8" x14ac:dyDescent="0.25">
      <c r="A14" s="10" t="s">
        <v>31</v>
      </c>
      <c r="B14" s="11">
        <v>10</v>
      </c>
      <c r="C14" s="10">
        <f>'DECEMBER 20'!G14:G27</f>
        <v>0</v>
      </c>
      <c r="D14" s="12">
        <v>2500</v>
      </c>
      <c r="E14" s="10">
        <f t="shared" si="0"/>
        <v>2500</v>
      </c>
      <c r="F14" s="91">
        <v>2500</v>
      </c>
      <c r="G14" s="10">
        <f t="shared" si="1"/>
        <v>0</v>
      </c>
      <c r="H14" s="69" t="s">
        <v>31</v>
      </c>
    </row>
    <row r="15" spans="1:8" x14ac:dyDescent="0.25">
      <c r="A15" s="10" t="s">
        <v>200</v>
      </c>
      <c r="B15" s="11">
        <v>11</v>
      </c>
      <c r="C15" s="10">
        <f>'DECEMBER 20'!G15:G28</f>
        <v>0</v>
      </c>
      <c r="D15" s="12">
        <v>2500</v>
      </c>
      <c r="E15" s="10">
        <f t="shared" si="0"/>
        <v>2500</v>
      </c>
      <c r="F15" s="91">
        <v>2500</v>
      </c>
      <c r="G15" s="10">
        <f t="shared" si="1"/>
        <v>0</v>
      </c>
      <c r="H15" s="69" t="s">
        <v>31</v>
      </c>
    </row>
    <row r="16" spans="1:8" x14ac:dyDescent="0.25">
      <c r="A16" s="104" t="s">
        <v>29</v>
      </c>
      <c r="B16" s="11">
        <v>12</v>
      </c>
      <c r="C16" s="10">
        <f>'DECEMBER 20'!G16:G29</f>
        <v>0</v>
      </c>
      <c r="D16" s="12">
        <v>4500</v>
      </c>
      <c r="E16" s="10">
        <f t="shared" si="0"/>
        <v>4500</v>
      </c>
      <c r="F16" s="91">
        <v>4500</v>
      </c>
      <c r="G16" s="10">
        <f t="shared" si="1"/>
        <v>0</v>
      </c>
      <c r="H16" s="69" t="s">
        <v>31</v>
      </c>
    </row>
    <row r="17" spans="1:8" x14ac:dyDescent="0.25">
      <c r="A17" s="104" t="s">
        <v>30</v>
      </c>
      <c r="B17" s="11">
        <v>13</v>
      </c>
      <c r="C17" s="10">
        <f>'DECEMBER 20'!G17:G30</f>
        <v>0</v>
      </c>
      <c r="D17" s="12">
        <v>2500</v>
      </c>
      <c r="E17" s="10">
        <f t="shared" si="0"/>
        <v>2500</v>
      </c>
      <c r="F17" s="91">
        <f>2500</f>
        <v>2500</v>
      </c>
      <c r="G17" s="10">
        <f t="shared" si="1"/>
        <v>0</v>
      </c>
      <c r="H17" s="69"/>
    </row>
    <row r="18" spans="1:8" x14ac:dyDescent="0.25">
      <c r="A18" s="10"/>
      <c r="B18" s="10"/>
      <c r="C18" s="10">
        <f>NOVEMBER20!G18:G30</f>
        <v>0</v>
      </c>
      <c r="D18" s="10"/>
      <c r="E18" s="10"/>
      <c r="F18" s="10"/>
      <c r="G18" s="10"/>
      <c r="H18" s="85"/>
    </row>
    <row r="19" spans="1:8" x14ac:dyDescent="0.25">
      <c r="A19" s="164" t="s">
        <v>39</v>
      </c>
      <c r="B19" s="164"/>
      <c r="C19" s="10">
        <f>SUM(C5:C18)</f>
        <v>2400</v>
      </c>
      <c r="D19" s="164">
        <f>SUM(D5:D18)</f>
        <v>38000</v>
      </c>
      <c r="E19" s="164">
        <f>SUM(E5:E18)</f>
        <v>40400</v>
      </c>
      <c r="F19" s="164">
        <f>SUM(F5:F18)</f>
        <v>38000</v>
      </c>
      <c r="G19" s="164">
        <f>SUM(G5:G18)</f>
        <v>2400</v>
      </c>
      <c r="H19" s="85"/>
    </row>
    <row r="20" spans="1:8" x14ac:dyDescent="0.25">
      <c r="A20" s="168"/>
      <c r="B20" s="168"/>
      <c r="C20" s="10">
        <f>SEPTEMBER20!G20:G33</f>
        <v>0</v>
      </c>
      <c r="D20" s="168"/>
      <c r="E20" s="168"/>
      <c r="F20" s="168"/>
      <c r="G20" s="168"/>
      <c r="H20" s="85"/>
    </row>
    <row r="21" spans="1:8" x14ac:dyDescent="0.25">
      <c r="A21" s="167" t="s">
        <v>12</v>
      </c>
      <c r="B21" s="15"/>
      <c r="C21" s="15"/>
      <c r="D21" s="15"/>
      <c r="E21" s="15"/>
      <c r="F21" s="16"/>
      <c r="G21" s="85"/>
      <c r="H21" s="85"/>
    </row>
    <row r="22" spans="1:8" x14ac:dyDescent="0.25">
      <c r="A22" s="172" t="s">
        <v>180</v>
      </c>
      <c r="B22" s="85"/>
      <c r="C22" s="134"/>
      <c r="D22" s="162"/>
      <c r="E22" s="136" t="s">
        <v>9</v>
      </c>
      <c r="F22" s="85"/>
      <c r="G22" s="85"/>
      <c r="H22" s="85"/>
    </row>
    <row r="23" spans="1:8" x14ac:dyDescent="0.25">
      <c r="A23" s="95" t="s">
        <v>155</v>
      </c>
      <c r="B23" s="95" t="s">
        <v>156</v>
      </c>
      <c r="C23" s="95" t="s">
        <v>157</v>
      </c>
      <c r="D23" s="95" t="s">
        <v>98</v>
      </c>
      <c r="E23" s="95" t="s">
        <v>158</v>
      </c>
      <c r="F23" s="95" t="s">
        <v>156</v>
      </c>
      <c r="G23" s="95" t="s">
        <v>157</v>
      </c>
      <c r="H23" s="95" t="s">
        <v>98</v>
      </c>
    </row>
    <row r="24" spans="1:8" x14ac:dyDescent="0.25">
      <c r="A24" s="95" t="s">
        <v>225</v>
      </c>
      <c r="B24" s="137">
        <f>D19</f>
        <v>38000</v>
      </c>
      <c r="C24" s="85"/>
      <c r="D24" s="137"/>
      <c r="E24" s="138" t="s">
        <v>225</v>
      </c>
      <c r="F24" s="137">
        <f>F19</f>
        <v>38000</v>
      </c>
      <c r="G24" s="85"/>
      <c r="H24" s="10"/>
    </row>
    <row r="25" spans="1:8" x14ac:dyDescent="0.25">
      <c r="A25" s="10" t="s">
        <v>160</v>
      </c>
      <c r="B25" s="137">
        <f>'DECEMBER 20'!D34</f>
        <v>-7025</v>
      </c>
      <c r="C25" s="10"/>
      <c r="D25" s="10"/>
      <c r="E25" s="10" t="s">
        <v>160</v>
      </c>
      <c r="F25" s="137">
        <f>'DECEMBER 20'!H34</f>
        <v>-9425</v>
      </c>
      <c r="G25" s="10"/>
      <c r="H25" s="10"/>
    </row>
    <row r="26" spans="1:8" x14ac:dyDescent="0.25">
      <c r="A26" s="10" t="s">
        <v>161</v>
      </c>
      <c r="B26" s="139">
        <v>0.08</v>
      </c>
      <c r="C26" s="10">
        <f>B26*B24</f>
        <v>3040</v>
      </c>
      <c r="D26" s="10"/>
      <c r="E26" s="10"/>
      <c r="F26" s="139">
        <v>0.08</v>
      </c>
      <c r="G26" s="10">
        <f>C26</f>
        <v>3040</v>
      </c>
      <c r="H26" s="10"/>
    </row>
    <row r="27" spans="1:8" x14ac:dyDescent="0.25">
      <c r="A27" s="104" t="s">
        <v>233</v>
      </c>
      <c r="B27" s="137"/>
      <c r="C27" s="137"/>
      <c r="D27" s="137"/>
      <c r="E27" s="137"/>
      <c r="F27" s="137"/>
      <c r="G27" s="10"/>
      <c r="H27" s="10"/>
    </row>
    <row r="28" spans="1:8" x14ac:dyDescent="0.25">
      <c r="A28" s="140" t="s">
        <v>162</v>
      </c>
      <c r="B28" s="10"/>
      <c r="C28" s="10"/>
      <c r="D28" s="10"/>
      <c r="E28" s="140" t="s">
        <v>162</v>
      </c>
      <c r="F28" s="10"/>
      <c r="G28" s="10"/>
      <c r="H28" s="10"/>
    </row>
    <row r="29" spans="1:8" x14ac:dyDescent="0.25">
      <c r="A29" s="49" t="s">
        <v>87</v>
      </c>
      <c r="B29" s="142"/>
      <c r="C29" s="10">
        <f>D6+D7+D8+D9+D14+D15</f>
        <v>15000</v>
      </c>
      <c r="D29" s="10"/>
      <c r="E29" s="49" t="s">
        <v>87</v>
      </c>
      <c r="F29" s="142"/>
      <c r="G29" s="10">
        <f>D6+D7+D8+D9+D14+D15</f>
        <v>15000</v>
      </c>
      <c r="H29" s="10"/>
    </row>
    <row r="30" spans="1:8" x14ac:dyDescent="0.25">
      <c r="A30" s="161" t="s">
        <v>149</v>
      </c>
      <c r="B30" s="83"/>
      <c r="C30" s="83">
        <v>4500</v>
      </c>
      <c r="D30" s="83"/>
      <c r="E30" s="161" t="s">
        <v>149</v>
      </c>
      <c r="F30" s="83"/>
      <c r="G30" s="83">
        <v>4500</v>
      </c>
      <c r="H30" s="10"/>
    </row>
    <row r="31" spans="1:8" x14ac:dyDescent="0.25">
      <c r="A31" s="142"/>
      <c r="B31" s="10"/>
      <c r="C31" s="10"/>
      <c r="D31" s="10"/>
      <c r="E31" s="142"/>
      <c r="F31" s="10"/>
      <c r="G31" s="10"/>
      <c r="H31" s="10"/>
    </row>
    <row r="32" spans="1:8" x14ac:dyDescent="0.25">
      <c r="A32" s="142"/>
      <c r="B32" s="143"/>
      <c r="C32" s="144"/>
      <c r="D32" s="143"/>
      <c r="E32" s="142"/>
      <c r="F32" s="143"/>
      <c r="G32" s="144"/>
      <c r="H32" s="10"/>
    </row>
    <row r="33" spans="1:8" x14ac:dyDescent="0.25">
      <c r="A33" s="142"/>
      <c r="B33" s="143"/>
      <c r="C33" s="144"/>
      <c r="D33" s="143"/>
      <c r="E33" s="142"/>
      <c r="F33" s="143"/>
      <c r="G33" s="144"/>
      <c r="H33" s="10"/>
    </row>
    <row r="34" spans="1:8" x14ac:dyDescent="0.25">
      <c r="A34" s="164" t="s">
        <v>39</v>
      </c>
      <c r="B34" s="165">
        <f>B24+B25+B27-C26</f>
        <v>27935</v>
      </c>
      <c r="C34" s="164">
        <f>SUM(C29:C33)</f>
        <v>19500</v>
      </c>
      <c r="D34" s="165">
        <f>B34-C34</f>
        <v>8435</v>
      </c>
      <c r="E34" s="166"/>
      <c r="F34" s="165">
        <f>F24+F25-G26</f>
        <v>25535</v>
      </c>
      <c r="G34" s="165">
        <f>SUM(G29:G32)</f>
        <v>19500</v>
      </c>
      <c r="H34" s="165">
        <f>F34-G34</f>
        <v>6035</v>
      </c>
    </row>
    <row r="35" spans="1:8" x14ac:dyDescent="0.25">
      <c r="A35" s="69"/>
      <c r="B35" s="69"/>
      <c r="C35" s="69"/>
      <c r="D35" s="69"/>
      <c r="E35" s="69"/>
      <c r="F35" s="69"/>
      <c r="G35" s="69"/>
      <c r="H35" s="69"/>
    </row>
    <row r="36" spans="1:8" x14ac:dyDescent="0.25">
      <c r="A36" s="69" t="s">
        <v>168</v>
      </c>
      <c r="B36" s="69"/>
      <c r="C36" s="69" t="s">
        <v>170</v>
      </c>
      <c r="D36" s="69"/>
      <c r="E36" s="69"/>
      <c r="F36" s="69" t="s">
        <v>171</v>
      </c>
      <c r="G36" s="69"/>
      <c r="H36" s="69"/>
    </row>
    <row r="37" spans="1:8" x14ac:dyDescent="0.25">
      <c r="A37" s="69"/>
      <c r="B37" s="69"/>
      <c r="C37" s="69"/>
      <c r="D37" s="69"/>
      <c r="E37" s="69"/>
      <c r="F37" s="69"/>
      <c r="G37" s="69"/>
      <c r="H37" s="69"/>
    </row>
    <row r="38" spans="1:8" x14ac:dyDescent="0.25">
      <c r="A38" s="20" t="s">
        <v>211</v>
      </c>
      <c r="B38" s="20"/>
      <c r="C38" s="20" t="s">
        <v>51</v>
      </c>
      <c r="D38" s="20"/>
      <c r="E38" s="20"/>
      <c r="F38" s="20" t="s">
        <v>172</v>
      </c>
      <c r="G38" s="20"/>
      <c r="H38" s="69"/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selection activeCell="B26" sqref="B26"/>
    </sheetView>
  </sheetViews>
  <sheetFormatPr defaultRowHeight="15" x14ac:dyDescent="0.25"/>
  <cols>
    <col min="1" max="1" width="13.5703125" customWidth="1"/>
  </cols>
  <sheetData>
    <row r="1" spans="1:10" ht="15.75" x14ac:dyDescent="0.25">
      <c r="A1" s="69"/>
      <c r="B1" s="125" t="s">
        <v>176</v>
      </c>
      <c r="C1" s="125"/>
      <c r="D1" s="125"/>
      <c r="E1" s="125"/>
      <c r="F1" s="69"/>
      <c r="G1" s="69"/>
      <c r="H1" s="69"/>
      <c r="I1" s="69"/>
      <c r="J1" s="69"/>
    </row>
    <row r="2" spans="1:10" ht="15.75" x14ac:dyDescent="0.25">
      <c r="A2" s="69"/>
      <c r="B2" s="125" t="s">
        <v>177</v>
      </c>
      <c r="C2" s="125"/>
      <c r="D2" s="125"/>
      <c r="E2" s="125"/>
      <c r="F2" s="69"/>
      <c r="G2" s="69"/>
      <c r="H2" s="69"/>
      <c r="I2" s="69"/>
      <c r="J2" s="69"/>
    </row>
    <row r="3" spans="1:10" ht="15.75" x14ac:dyDescent="0.25">
      <c r="A3" s="69"/>
      <c r="B3" s="125" t="s">
        <v>254</v>
      </c>
      <c r="C3" s="125"/>
      <c r="D3" s="125"/>
      <c r="E3" s="125"/>
      <c r="F3" s="69"/>
      <c r="G3" s="69"/>
      <c r="H3" s="69"/>
      <c r="I3" s="69"/>
      <c r="J3" s="69"/>
    </row>
    <row r="4" spans="1:10" x14ac:dyDescent="0.25">
      <c r="A4" s="175" t="s">
        <v>3</v>
      </c>
      <c r="B4" s="175" t="s">
        <v>4</v>
      </c>
      <c r="C4" s="175" t="s">
        <v>5</v>
      </c>
      <c r="D4" s="175" t="s">
        <v>6</v>
      </c>
      <c r="E4" s="176" t="s">
        <v>8</v>
      </c>
      <c r="F4" s="177" t="s">
        <v>9</v>
      </c>
      <c r="G4" s="95" t="s">
        <v>144</v>
      </c>
      <c r="H4" s="69"/>
      <c r="I4" s="69"/>
      <c r="J4" s="69"/>
    </row>
    <row r="5" spans="1:10" x14ac:dyDescent="0.25">
      <c r="A5" s="10" t="s">
        <v>190</v>
      </c>
      <c r="B5" s="131">
        <v>1</v>
      </c>
      <c r="C5" s="10">
        <f>'JANUARY 21'!G5:G18</f>
        <v>0</v>
      </c>
      <c r="D5" s="10">
        <v>2500</v>
      </c>
      <c r="E5" s="10">
        <f>C5+D5</f>
        <v>2500</v>
      </c>
      <c r="F5" s="10">
        <f>2500</f>
        <v>2500</v>
      </c>
      <c r="G5" s="10">
        <f>E5-F5</f>
        <v>0</v>
      </c>
      <c r="H5" s="69"/>
      <c r="I5" s="69"/>
      <c r="J5" s="69"/>
    </row>
    <row r="6" spans="1:10" x14ac:dyDescent="0.25">
      <c r="A6" s="10" t="s">
        <v>235</v>
      </c>
      <c r="B6" s="11">
        <v>2</v>
      </c>
      <c r="C6" s="10">
        <f>'JANUARY 21'!G6:G19</f>
        <v>0</v>
      </c>
      <c r="D6" s="12">
        <v>2500</v>
      </c>
      <c r="E6" s="10">
        <f t="shared" ref="E6:E17" si="0">C6+D6</f>
        <v>2500</v>
      </c>
      <c r="F6" s="91">
        <v>2500</v>
      </c>
      <c r="G6" s="10">
        <f t="shared" ref="G6:G17" si="1">E6-F6</f>
        <v>0</v>
      </c>
      <c r="H6" s="69" t="s">
        <v>31</v>
      </c>
      <c r="I6" s="69"/>
      <c r="J6" s="69"/>
    </row>
    <row r="7" spans="1:10" x14ac:dyDescent="0.25">
      <c r="A7" s="10" t="s">
        <v>31</v>
      </c>
      <c r="B7" s="11">
        <v>3</v>
      </c>
      <c r="C7" s="10">
        <f>'JANUARY 21'!G7:G20</f>
        <v>0</v>
      </c>
      <c r="D7" s="12">
        <v>2500</v>
      </c>
      <c r="E7" s="10">
        <f>C7+D7</f>
        <v>2500</v>
      </c>
      <c r="F7" s="91">
        <v>2500</v>
      </c>
      <c r="G7" s="10">
        <f t="shared" si="1"/>
        <v>0</v>
      </c>
      <c r="H7" s="69" t="s">
        <v>31</v>
      </c>
      <c r="I7" s="69"/>
      <c r="J7" s="69"/>
    </row>
    <row r="8" spans="1:10" x14ac:dyDescent="0.25">
      <c r="A8" s="163" t="s">
        <v>82</v>
      </c>
      <c r="B8" s="11">
        <v>4</v>
      </c>
      <c r="C8" s="10">
        <f>'JANUARY 21'!G8:G21</f>
        <v>0</v>
      </c>
      <c r="D8" s="12">
        <v>2500</v>
      </c>
      <c r="E8" s="10">
        <f t="shared" si="0"/>
        <v>2500</v>
      </c>
      <c r="F8" s="91">
        <v>2500</v>
      </c>
      <c r="G8" s="10">
        <f t="shared" si="1"/>
        <v>0</v>
      </c>
      <c r="H8" s="69" t="s">
        <v>31</v>
      </c>
      <c r="I8" s="69"/>
      <c r="J8" s="69"/>
    </row>
    <row r="9" spans="1:10" x14ac:dyDescent="0.25">
      <c r="A9" s="10" t="s">
        <v>82</v>
      </c>
      <c r="B9" s="11">
        <v>5</v>
      </c>
      <c r="C9" s="10">
        <f>'JANUARY 21'!G9:G22</f>
        <v>0</v>
      </c>
      <c r="D9" s="12">
        <v>2500</v>
      </c>
      <c r="E9" s="10">
        <f t="shared" si="0"/>
        <v>2500</v>
      </c>
      <c r="F9" s="91">
        <v>2500</v>
      </c>
      <c r="G9" s="10">
        <f t="shared" si="1"/>
        <v>0</v>
      </c>
      <c r="H9" s="69" t="s">
        <v>31</v>
      </c>
      <c r="I9" s="69"/>
      <c r="J9" s="69"/>
    </row>
    <row r="10" spans="1:10" x14ac:dyDescent="0.25">
      <c r="A10" s="10" t="s">
        <v>132</v>
      </c>
      <c r="B10" s="11">
        <v>6</v>
      </c>
      <c r="C10" s="10">
        <f>'JANUARY 21'!G10:G23</f>
        <v>0</v>
      </c>
      <c r="D10" s="12">
        <v>2500</v>
      </c>
      <c r="E10" s="10">
        <f t="shared" si="0"/>
        <v>2500</v>
      </c>
      <c r="F10" s="91">
        <f>2500</f>
        <v>2500</v>
      </c>
      <c r="G10" s="10">
        <f t="shared" si="1"/>
        <v>0</v>
      </c>
      <c r="H10" s="69"/>
      <c r="I10" s="69"/>
      <c r="J10" s="69"/>
    </row>
    <row r="11" spans="1:10" x14ac:dyDescent="0.25">
      <c r="A11" s="104" t="s">
        <v>253</v>
      </c>
      <c r="B11" s="11">
        <v>7</v>
      </c>
      <c r="C11" s="10">
        <f>'JANUARY 21'!G11:G24</f>
        <v>0</v>
      </c>
      <c r="D11" s="12">
        <v>3000</v>
      </c>
      <c r="E11" s="10">
        <f t="shared" si="0"/>
        <v>3000</v>
      </c>
      <c r="F11" s="91">
        <v>3000</v>
      </c>
      <c r="G11" s="10">
        <f t="shared" si="1"/>
        <v>0</v>
      </c>
      <c r="H11" s="69"/>
      <c r="I11" s="69"/>
      <c r="J11" s="69"/>
    </row>
    <row r="12" spans="1:10" x14ac:dyDescent="0.25">
      <c r="A12" s="104" t="s">
        <v>120</v>
      </c>
      <c r="B12" s="105">
        <v>8</v>
      </c>
      <c r="C12" s="10">
        <f>'JANUARY 21'!G12:G25</f>
        <v>0</v>
      </c>
      <c r="D12" s="13">
        <v>2500</v>
      </c>
      <c r="E12" s="10">
        <f t="shared" si="0"/>
        <v>2500</v>
      </c>
      <c r="F12" s="91">
        <f>2500</f>
        <v>2500</v>
      </c>
      <c r="G12" s="10">
        <f t="shared" si="1"/>
        <v>0</v>
      </c>
      <c r="H12" s="69"/>
      <c r="I12" s="69"/>
      <c r="J12" s="69"/>
    </row>
    <row r="13" spans="1:10" x14ac:dyDescent="0.25">
      <c r="A13" s="10" t="s">
        <v>119</v>
      </c>
      <c r="B13" s="105">
        <v>9</v>
      </c>
      <c r="C13" s="10">
        <f>'JANUARY 21'!G13:G26</f>
        <v>2400</v>
      </c>
      <c r="D13" s="13">
        <v>5500</v>
      </c>
      <c r="E13" s="10">
        <f t="shared" si="0"/>
        <v>7900</v>
      </c>
      <c r="F13" s="132">
        <f>5500</f>
        <v>5500</v>
      </c>
      <c r="G13" s="10">
        <f t="shared" si="1"/>
        <v>2400</v>
      </c>
      <c r="H13" s="69"/>
      <c r="I13" s="69"/>
      <c r="J13" s="69"/>
    </row>
    <row r="14" spans="1:10" x14ac:dyDescent="0.25">
      <c r="A14" s="10" t="s">
        <v>31</v>
      </c>
      <c r="B14" s="11">
        <v>10</v>
      </c>
      <c r="C14" s="10">
        <f>'JANUARY 21'!G14:G27</f>
        <v>0</v>
      </c>
      <c r="D14" s="12">
        <v>2500</v>
      </c>
      <c r="E14" s="10">
        <f t="shared" si="0"/>
        <v>2500</v>
      </c>
      <c r="F14" s="91">
        <v>2500</v>
      </c>
      <c r="G14" s="10">
        <f t="shared" si="1"/>
        <v>0</v>
      </c>
      <c r="H14" s="69" t="s">
        <v>31</v>
      </c>
      <c r="I14" s="69"/>
      <c r="J14" s="69"/>
    </row>
    <row r="15" spans="1:10" x14ac:dyDescent="0.25">
      <c r="A15" s="10" t="s">
        <v>200</v>
      </c>
      <c r="B15" s="11">
        <v>11</v>
      </c>
      <c r="C15" s="10">
        <f>'JANUARY 21'!G15:G28</f>
        <v>0</v>
      </c>
      <c r="D15" s="12">
        <v>2500</v>
      </c>
      <c r="E15" s="10">
        <f t="shared" si="0"/>
        <v>2500</v>
      </c>
      <c r="F15" s="91">
        <v>2500</v>
      </c>
      <c r="G15" s="10">
        <f t="shared" si="1"/>
        <v>0</v>
      </c>
      <c r="H15" s="69" t="s">
        <v>31</v>
      </c>
      <c r="I15" s="69"/>
      <c r="J15" s="69"/>
    </row>
    <row r="16" spans="1:10" x14ac:dyDescent="0.25">
      <c r="A16" s="104" t="s">
        <v>29</v>
      </c>
      <c r="B16" s="11">
        <v>12</v>
      </c>
      <c r="C16" s="10">
        <f>'JANUARY 21'!G16:G29</f>
        <v>0</v>
      </c>
      <c r="D16" s="12">
        <v>4500</v>
      </c>
      <c r="E16" s="10">
        <f t="shared" si="0"/>
        <v>4500</v>
      </c>
      <c r="F16" s="91">
        <v>4500</v>
      </c>
      <c r="G16" s="10">
        <f t="shared" si="1"/>
        <v>0</v>
      </c>
      <c r="H16" s="69" t="s">
        <v>31</v>
      </c>
      <c r="I16" s="69"/>
      <c r="J16" s="69"/>
    </row>
    <row r="17" spans="1:10" x14ac:dyDescent="0.25">
      <c r="A17" s="104" t="s">
        <v>30</v>
      </c>
      <c r="B17" s="11">
        <v>13</v>
      </c>
      <c r="C17" s="10">
        <f>'JANUARY 21'!G17:G30</f>
        <v>0</v>
      </c>
      <c r="D17" s="12">
        <v>2500</v>
      </c>
      <c r="E17" s="10">
        <f t="shared" si="0"/>
        <v>2500</v>
      </c>
      <c r="F17" s="91">
        <f>2500</f>
        <v>2500</v>
      </c>
      <c r="G17" s="10">
        <f t="shared" si="1"/>
        <v>0</v>
      </c>
      <c r="H17" s="69"/>
      <c r="I17" s="69"/>
      <c r="J17" s="69"/>
    </row>
    <row r="18" spans="1:10" x14ac:dyDescent="0.25">
      <c r="A18" s="10"/>
      <c r="B18" s="10"/>
      <c r="C18" s="10">
        <f>'JANUARY 21'!G18:G31</f>
        <v>0</v>
      </c>
      <c r="D18" s="10"/>
      <c r="E18" s="10"/>
      <c r="F18" s="10"/>
      <c r="G18" s="10"/>
      <c r="H18" s="85"/>
      <c r="I18" s="69"/>
      <c r="J18" s="69"/>
    </row>
    <row r="19" spans="1:10" x14ac:dyDescent="0.25">
      <c r="A19" s="164" t="s">
        <v>39</v>
      </c>
      <c r="B19" s="164"/>
      <c r="C19" s="10">
        <f>SUM(C5:C18)</f>
        <v>2400</v>
      </c>
      <c r="D19" s="164">
        <f>SUM(D5:D18)</f>
        <v>38000</v>
      </c>
      <c r="E19" s="164">
        <f>SUM(E5:E18)</f>
        <v>40400</v>
      </c>
      <c r="F19" s="164">
        <f>SUM(F5:F18)</f>
        <v>38000</v>
      </c>
      <c r="G19" s="164">
        <f>SUM(G5:G18)</f>
        <v>2400</v>
      </c>
      <c r="H19" s="85"/>
      <c r="I19" s="69"/>
      <c r="J19" s="69"/>
    </row>
    <row r="20" spans="1:10" x14ac:dyDescent="0.25">
      <c r="A20" s="168"/>
      <c r="B20" s="168"/>
      <c r="C20" s="10"/>
      <c r="D20" s="168"/>
      <c r="E20" s="168"/>
      <c r="F20" s="168"/>
      <c r="G20" s="168"/>
      <c r="H20" s="85"/>
      <c r="I20" s="69"/>
      <c r="J20" s="69"/>
    </row>
    <row r="21" spans="1:10" x14ac:dyDescent="0.25">
      <c r="A21" s="167" t="s">
        <v>12</v>
      </c>
      <c r="B21" s="15"/>
      <c r="C21" s="15"/>
      <c r="D21" s="15"/>
      <c r="E21" s="15"/>
      <c r="F21" s="16"/>
      <c r="G21" s="85"/>
      <c r="H21" s="85"/>
      <c r="I21" s="69"/>
      <c r="J21" s="69"/>
    </row>
    <row r="22" spans="1:10" x14ac:dyDescent="0.25">
      <c r="A22" s="172" t="s">
        <v>180</v>
      </c>
      <c r="B22" s="85"/>
      <c r="C22" s="134"/>
      <c r="D22" s="162"/>
      <c r="E22" s="136" t="s">
        <v>9</v>
      </c>
      <c r="F22" s="85"/>
      <c r="G22" s="85"/>
      <c r="H22" s="85"/>
      <c r="I22" s="69"/>
      <c r="J22" s="69"/>
    </row>
    <row r="23" spans="1:10" x14ac:dyDescent="0.25">
      <c r="A23" s="95" t="s">
        <v>155</v>
      </c>
      <c r="B23" s="95" t="s">
        <v>156</v>
      </c>
      <c r="C23" s="95" t="s">
        <v>157</v>
      </c>
      <c r="D23" s="95" t="s">
        <v>98</v>
      </c>
      <c r="E23" s="95" t="s">
        <v>158</v>
      </c>
      <c r="F23" s="95" t="s">
        <v>156</v>
      </c>
      <c r="G23" s="95" t="s">
        <v>157</v>
      </c>
      <c r="H23" s="95" t="s">
        <v>98</v>
      </c>
      <c r="I23" s="69"/>
      <c r="J23" s="69"/>
    </row>
    <row r="24" spans="1:10" x14ac:dyDescent="0.25">
      <c r="A24" s="95" t="s">
        <v>228</v>
      </c>
      <c r="B24" s="137">
        <f>D19</f>
        <v>38000</v>
      </c>
      <c r="C24" s="85"/>
      <c r="D24" s="137"/>
      <c r="E24" s="138" t="s">
        <v>228</v>
      </c>
      <c r="F24" s="137">
        <f>F19</f>
        <v>38000</v>
      </c>
      <c r="G24" s="85"/>
      <c r="H24" s="10"/>
      <c r="I24" s="69"/>
      <c r="J24" s="69"/>
    </row>
    <row r="25" spans="1:10" x14ac:dyDescent="0.25">
      <c r="A25" s="10" t="s">
        <v>160</v>
      </c>
      <c r="B25" s="137">
        <f>'JANUARY 21'!D34</f>
        <v>8435</v>
      </c>
      <c r="C25" s="10"/>
      <c r="D25" s="10"/>
      <c r="E25" s="10" t="s">
        <v>160</v>
      </c>
      <c r="F25" s="137">
        <f>'JANUARY 21'!H34</f>
        <v>6035</v>
      </c>
      <c r="G25" s="10"/>
      <c r="H25" s="10"/>
      <c r="I25" s="69"/>
      <c r="J25" s="69"/>
    </row>
    <row r="26" spans="1:10" x14ac:dyDescent="0.25">
      <c r="A26" s="10" t="s">
        <v>161</v>
      </c>
      <c r="B26" s="139">
        <v>0.08</v>
      </c>
      <c r="C26" s="10">
        <f>B26*B24</f>
        <v>3040</v>
      </c>
      <c r="D26" s="10"/>
      <c r="E26" s="10"/>
      <c r="F26" s="139">
        <v>0.08</v>
      </c>
      <c r="G26" s="10">
        <f>C26</f>
        <v>3040</v>
      </c>
      <c r="H26" s="10"/>
      <c r="I26" s="69"/>
      <c r="J26" s="69"/>
    </row>
    <row r="27" spans="1:10" x14ac:dyDescent="0.25">
      <c r="A27" s="104" t="s">
        <v>233</v>
      </c>
      <c r="B27" s="137"/>
      <c r="C27" s="137"/>
      <c r="D27" s="137"/>
      <c r="E27" s="137"/>
      <c r="F27" s="137"/>
      <c r="G27" s="10"/>
      <c r="H27" s="10"/>
      <c r="I27" s="69"/>
      <c r="J27" s="69"/>
    </row>
    <row r="28" spans="1:10" x14ac:dyDescent="0.25">
      <c r="A28" s="140" t="s">
        <v>162</v>
      </c>
      <c r="B28" s="10"/>
      <c r="C28" s="10"/>
      <c r="D28" s="10"/>
      <c r="E28" s="140" t="s">
        <v>162</v>
      </c>
      <c r="F28" s="10"/>
      <c r="G28" s="10"/>
      <c r="H28" s="10"/>
      <c r="I28" s="69"/>
      <c r="J28" s="69"/>
    </row>
    <row r="29" spans="1:10" x14ac:dyDescent="0.25">
      <c r="A29" s="49" t="s">
        <v>87</v>
      </c>
      <c r="B29" s="142"/>
      <c r="C29" s="10">
        <f>D6+D7+D8+D9+D14+D15</f>
        <v>15000</v>
      </c>
      <c r="D29" s="10"/>
      <c r="E29" s="49" t="s">
        <v>87</v>
      </c>
      <c r="F29" s="142"/>
      <c r="G29" s="10">
        <f>D6+D7+D8+D9+D14+D15</f>
        <v>15000</v>
      </c>
      <c r="H29" s="10"/>
      <c r="I29" s="69"/>
      <c r="J29" s="69"/>
    </row>
    <row r="30" spans="1:10" x14ac:dyDescent="0.25">
      <c r="A30" s="161" t="s">
        <v>149</v>
      </c>
      <c r="B30" s="83"/>
      <c r="C30" s="83">
        <v>4500</v>
      </c>
      <c r="D30" s="83"/>
      <c r="E30" s="161" t="s">
        <v>149</v>
      </c>
      <c r="F30" s="83"/>
      <c r="G30" s="83">
        <v>4500</v>
      </c>
      <c r="H30" s="10"/>
      <c r="I30" s="69"/>
      <c r="J30" s="69"/>
    </row>
    <row r="31" spans="1:10" x14ac:dyDescent="0.25">
      <c r="A31" s="142"/>
      <c r="B31" s="10"/>
      <c r="C31" s="10"/>
      <c r="D31" s="10"/>
      <c r="E31" s="142"/>
      <c r="F31" s="10"/>
      <c r="G31" s="10"/>
      <c r="H31" s="10"/>
      <c r="I31" s="69"/>
      <c r="J31" s="69"/>
    </row>
    <row r="32" spans="1:10" x14ac:dyDescent="0.25">
      <c r="A32" s="142"/>
      <c r="B32" s="143"/>
      <c r="C32" s="144"/>
      <c r="D32" s="143"/>
      <c r="E32" s="142"/>
      <c r="F32" s="143"/>
      <c r="G32" s="144"/>
      <c r="H32" s="10"/>
      <c r="I32" s="69"/>
      <c r="J32" s="69"/>
    </row>
    <row r="33" spans="1:10" x14ac:dyDescent="0.25">
      <c r="A33" s="142"/>
      <c r="B33" s="143"/>
      <c r="C33" s="144"/>
      <c r="D33" s="143"/>
      <c r="E33" s="142"/>
      <c r="F33" s="143"/>
      <c r="G33" s="144"/>
      <c r="H33" s="10"/>
      <c r="I33" s="69"/>
      <c r="J33" s="69"/>
    </row>
    <row r="34" spans="1:10" x14ac:dyDescent="0.25">
      <c r="A34" s="164" t="s">
        <v>39</v>
      </c>
      <c r="B34" s="165">
        <f>B24+B25+B27-C26</f>
        <v>43395</v>
      </c>
      <c r="C34" s="164">
        <f>SUM(C29:C33)</f>
        <v>19500</v>
      </c>
      <c r="D34" s="165">
        <f>B34-C34</f>
        <v>23895</v>
      </c>
      <c r="E34" s="166"/>
      <c r="F34" s="165">
        <f>F24+F25-G26</f>
        <v>40995</v>
      </c>
      <c r="G34" s="165">
        <f>SUM(G29:G32)</f>
        <v>19500</v>
      </c>
      <c r="H34" s="165">
        <f>F34-G34</f>
        <v>21495</v>
      </c>
      <c r="I34" s="69"/>
      <c r="J34" s="69"/>
    </row>
    <row r="35" spans="1:10" x14ac:dyDescent="0.25">
      <c r="A35" s="69"/>
      <c r="B35" s="69"/>
      <c r="C35" s="69"/>
      <c r="D35" s="69"/>
      <c r="E35" s="69"/>
      <c r="F35" s="69"/>
      <c r="G35" s="69"/>
      <c r="H35" s="69"/>
      <c r="I35" s="69"/>
      <c r="J35" s="69"/>
    </row>
    <row r="36" spans="1:10" x14ac:dyDescent="0.25">
      <c r="A36" s="69" t="s">
        <v>168</v>
      </c>
      <c r="B36" s="69"/>
      <c r="C36" s="69" t="s">
        <v>170</v>
      </c>
      <c r="D36" s="69"/>
      <c r="E36" s="69"/>
      <c r="F36" s="69" t="s">
        <v>171</v>
      </c>
      <c r="G36" s="69"/>
      <c r="H36" s="69"/>
      <c r="I36" s="69"/>
      <c r="J36" s="69"/>
    </row>
    <row r="37" spans="1:10" x14ac:dyDescent="0.25">
      <c r="A37" s="69"/>
      <c r="B37" s="69"/>
      <c r="C37" s="69"/>
      <c r="D37" s="69"/>
      <c r="E37" s="69"/>
      <c r="F37" s="69"/>
      <c r="G37" s="69"/>
      <c r="H37" s="69"/>
      <c r="I37" s="69"/>
      <c r="J37" s="69"/>
    </row>
    <row r="38" spans="1:10" x14ac:dyDescent="0.25">
      <c r="A38" s="20" t="s">
        <v>211</v>
      </c>
      <c r="B38" s="20"/>
      <c r="C38" s="20" t="s">
        <v>51</v>
      </c>
      <c r="D38" s="20"/>
      <c r="E38" s="20"/>
      <c r="F38" s="20" t="s">
        <v>172</v>
      </c>
      <c r="G38" s="20"/>
      <c r="H38" s="69"/>
      <c r="I38" s="69"/>
      <c r="J38" s="69"/>
    </row>
    <row r="39" spans="1:10" x14ac:dyDescent="0.25">
      <c r="A39" s="69"/>
      <c r="B39" s="69"/>
      <c r="C39" s="69"/>
      <c r="D39" s="69"/>
      <c r="E39" s="69"/>
      <c r="F39" s="69"/>
      <c r="G39" s="69"/>
      <c r="H39" s="69"/>
      <c r="I39" s="69"/>
      <c r="J39" s="69"/>
    </row>
    <row r="40" spans="1:10" x14ac:dyDescent="0.25">
      <c r="A40" s="69"/>
      <c r="B40" s="69"/>
      <c r="C40" s="69"/>
      <c r="D40" s="69"/>
      <c r="E40" s="69"/>
      <c r="F40" s="69"/>
      <c r="G40" s="69"/>
      <c r="H40" s="69"/>
      <c r="I40" s="69"/>
      <c r="J40" s="69"/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selection activeCell="B26" sqref="B26"/>
    </sheetView>
  </sheetViews>
  <sheetFormatPr defaultRowHeight="15" x14ac:dyDescent="0.25"/>
  <cols>
    <col min="1" max="1" width="19" customWidth="1"/>
  </cols>
  <sheetData>
    <row r="1" spans="1:10" ht="15.75" x14ac:dyDescent="0.25">
      <c r="A1" s="69"/>
      <c r="B1" s="125" t="s">
        <v>176</v>
      </c>
      <c r="C1" s="125"/>
      <c r="D1" s="125"/>
      <c r="E1" s="125"/>
      <c r="F1" s="69"/>
      <c r="G1" s="69"/>
      <c r="H1" s="69"/>
      <c r="I1" s="69"/>
      <c r="J1" s="69"/>
    </row>
    <row r="2" spans="1:10" ht="15.75" x14ac:dyDescent="0.25">
      <c r="A2" s="69"/>
      <c r="B2" s="125" t="s">
        <v>177</v>
      </c>
      <c r="C2" s="125"/>
      <c r="D2" s="125"/>
      <c r="E2" s="125"/>
      <c r="F2" s="69"/>
      <c r="G2" s="69"/>
      <c r="H2" s="69"/>
      <c r="I2" s="69"/>
      <c r="J2" s="69"/>
    </row>
    <row r="3" spans="1:10" ht="15.75" x14ac:dyDescent="0.25">
      <c r="A3" s="69"/>
      <c r="B3" s="125" t="s">
        <v>255</v>
      </c>
      <c r="C3" s="125"/>
      <c r="D3" s="125"/>
      <c r="E3" s="125"/>
      <c r="F3" s="69"/>
      <c r="G3" s="69"/>
      <c r="H3" s="69"/>
      <c r="I3" s="69"/>
      <c r="J3" s="69"/>
    </row>
    <row r="4" spans="1:10" x14ac:dyDescent="0.25">
      <c r="A4" s="175" t="s">
        <v>3</v>
      </c>
      <c r="B4" s="175" t="s">
        <v>4</v>
      </c>
      <c r="C4" s="175" t="s">
        <v>5</v>
      </c>
      <c r="D4" s="175" t="s">
        <v>6</v>
      </c>
      <c r="E4" s="176" t="s">
        <v>8</v>
      </c>
      <c r="F4" s="177" t="s">
        <v>9</v>
      </c>
      <c r="G4" s="95" t="s">
        <v>144</v>
      </c>
      <c r="H4" s="69"/>
      <c r="I4" s="69"/>
      <c r="J4" s="69"/>
    </row>
    <row r="5" spans="1:10" x14ac:dyDescent="0.25">
      <c r="A5" s="10" t="s">
        <v>190</v>
      </c>
      <c r="B5" s="131">
        <v>1</v>
      </c>
      <c r="C5" s="10">
        <f>'FEBRUARY 21'!G5:G18</f>
        <v>0</v>
      </c>
      <c r="D5" s="10">
        <v>2500</v>
      </c>
      <c r="E5" s="10">
        <f>C5+D5</f>
        <v>2500</v>
      </c>
      <c r="F5" s="10">
        <v>2500</v>
      </c>
      <c r="G5" s="10">
        <f>E5-F5</f>
        <v>0</v>
      </c>
      <c r="H5" s="69"/>
      <c r="I5" s="69"/>
      <c r="J5" s="69"/>
    </row>
    <row r="6" spans="1:10" x14ac:dyDescent="0.25">
      <c r="A6" s="10" t="s">
        <v>235</v>
      </c>
      <c r="B6" s="11">
        <v>2</v>
      </c>
      <c r="C6" s="10">
        <f>'FEBRUARY 21'!G6:G19</f>
        <v>0</v>
      </c>
      <c r="D6" s="12">
        <v>2500</v>
      </c>
      <c r="E6" s="10">
        <f t="shared" ref="E6:E17" si="0">C6+D6</f>
        <v>2500</v>
      </c>
      <c r="F6" s="91">
        <v>2500</v>
      </c>
      <c r="G6" s="10">
        <f t="shared" ref="G6:G17" si="1">E6-F6</f>
        <v>0</v>
      </c>
      <c r="H6" s="69" t="s">
        <v>31</v>
      </c>
      <c r="I6" s="69"/>
      <c r="J6" s="69"/>
    </row>
    <row r="7" spans="1:10" x14ac:dyDescent="0.25">
      <c r="A7" s="10" t="s">
        <v>31</v>
      </c>
      <c r="B7" s="11">
        <v>3</v>
      </c>
      <c r="C7" s="10">
        <f>'FEBRUARY 21'!G7:G20</f>
        <v>0</v>
      </c>
      <c r="D7" s="12">
        <v>2500</v>
      </c>
      <c r="E7" s="10">
        <f>C7+D7</f>
        <v>2500</v>
      </c>
      <c r="F7" s="91">
        <v>2500</v>
      </c>
      <c r="G7" s="10">
        <f t="shared" si="1"/>
        <v>0</v>
      </c>
      <c r="H7" s="69" t="s">
        <v>31</v>
      </c>
      <c r="I7" s="69"/>
      <c r="J7" s="69"/>
    </row>
    <row r="8" spans="1:10" x14ac:dyDescent="0.25">
      <c r="A8" s="163" t="s">
        <v>82</v>
      </c>
      <c r="B8" s="11">
        <v>4</v>
      </c>
      <c r="C8" s="10">
        <f>'FEBRUARY 21'!G8:G21</f>
        <v>0</v>
      </c>
      <c r="D8" s="12">
        <v>2500</v>
      </c>
      <c r="E8" s="10">
        <f t="shared" si="0"/>
        <v>2500</v>
      </c>
      <c r="F8" s="91">
        <v>2500</v>
      </c>
      <c r="G8" s="10">
        <f t="shared" si="1"/>
        <v>0</v>
      </c>
      <c r="H8" s="69" t="s">
        <v>31</v>
      </c>
      <c r="I8" s="69"/>
      <c r="J8" s="69"/>
    </row>
    <row r="9" spans="1:10" x14ac:dyDescent="0.25">
      <c r="A9" s="10" t="s">
        <v>82</v>
      </c>
      <c r="B9" s="11">
        <v>5</v>
      </c>
      <c r="C9" s="10">
        <f>'FEBRUARY 21'!G9:G22</f>
        <v>0</v>
      </c>
      <c r="D9" s="12">
        <v>2500</v>
      </c>
      <c r="E9" s="10">
        <f t="shared" si="0"/>
        <v>2500</v>
      </c>
      <c r="F9" s="91">
        <v>2500</v>
      </c>
      <c r="G9" s="10">
        <f t="shared" si="1"/>
        <v>0</v>
      </c>
      <c r="H9" s="69" t="s">
        <v>31</v>
      </c>
      <c r="I9" s="69"/>
      <c r="J9" s="69"/>
    </row>
    <row r="10" spans="1:10" x14ac:dyDescent="0.25">
      <c r="A10" s="10" t="s">
        <v>132</v>
      </c>
      <c r="B10" s="11">
        <v>6</v>
      </c>
      <c r="C10" s="10">
        <f>'FEBRUARY 21'!G10:G23</f>
        <v>0</v>
      </c>
      <c r="D10" s="12">
        <v>2500</v>
      </c>
      <c r="E10" s="10">
        <f t="shared" si="0"/>
        <v>2500</v>
      </c>
      <c r="F10" s="91">
        <v>2500</v>
      </c>
      <c r="G10" s="10">
        <f t="shared" si="1"/>
        <v>0</v>
      </c>
      <c r="H10" s="69"/>
      <c r="I10" s="69"/>
      <c r="J10" s="69"/>
    </row>
    <row r="11" spans="1:10" x14ac:dyDescent="0.25">
      <c r="A11" s="104" t="s">
        <v>253</v>
      </c>
      <c r="B11" s="11">
        <v>7</v>
      </c>
      <c r="C11" s="10">
        <f>'FEBRUARY 21'!G11:G24</f>
        <v>0</v>
      </c>
      <c r="D11" s="12">
        <v>3000</v>
      </c>
      <c r="E11" s="10">
        <f t="shared" si="0"/>
        <v>3000</v>
      </c>
      <c r="F11" s="91">
        <v>3000</v>
      </c>
      <c r="G11" s="10">
        <f t="shared" si="1"/>
        <v>0</v>
      </c>
      <c r="H11" s="69"/>
      <c r="I11" s="69"/>
      <c r="J11" s="69"/>
    </row>
    <row r="12" spans="1:10" x14ac:dyDescent="0.25">
      <c r="A12" s="104" t="s">
        <v>120</v>
      </c>
      <c r="B12" s="105">
        <v>8</v>
      </c>
      <c r="C12" s="10">
        <f>'FEBRUARY 21'!G12:G25</f>
        <v>0</v>
      </c>
      <c r="D12" s="13">
        <v>2500</v>
      </c>
      <c r="E12" s="10">
        <f t="shared" si="0"/>
        <v>2500</v>
      </c>
      <c r="F12" s="91">
        <f>2500</f>
        <v>2500</v>
      </c>
      <c r="G12" s="10">
        <f t="shared" si="1"/>
        <v>0</v>
      </c>
      <c r="H12" s="69"/>
      <c r="I12" s="69"/>
      <c r="J12" s="69"/>
    </row>
    <row r="13" spans="1:10" x14ac:dyDescent="0.25">
      <c r="A13" s="10" t="s">
        <v>119</v>
      </c>
      <c r="B13" s="105">
        <v>9</v>
      </c>
      <c r="C13" s="10">
        <f>'FEBRUARY 21'!G13:G26</f>
        <v>2400</v>
      </c>
      <c r="D13" s="13">
        <v>5500</v>
      </c>
      <c r="E13" s="10">
        <f t="shared" si="0"/>
        <v>7900</v>
      </c>
      <c r="F13" s="132">
        <f>5500</f>
        <v>5500</v>
      </c>
      <c r="G13" s="10">
        <f t="shared" si="1"/>
        <v>2400</v>
      </c>
      <c r="H13" s="69"/>
      <c r="I13" s="69"/>
      <c r="J13" s="69"/>
    </row>
    <row r="14" spans="1:10" x14ac:dyDescent="0.25">
      <c r="A14" s="10" t="s">
        <v>31</v>
      </c>
      <c r="B14" s="11">
        <v>10</v>
      </c>
      <c r="C14" s="10">
        <f>'FEBRUARY 21'!G14:G27</f>
        <v>0</v>
      </c>
      <c r="D14" s="12">
        <v>2500</v>
      </c>
      <c r="E14" s="10">
        <f t="shared" si="0"/>
        <v>2500</v>
      </c>
      <c r="F14" s="91">
        <v>2500</v>
      </c>
      <c r="G14" s="10">
        <f t="shared" si="1"/>
        <v>0</v>
      </c>
      <c r="H14" s="69" t="s">
        <v>31</v>
      </c>
      <c r="I14" s="69"/>
      <c r="J14" s="69"/>
    </row>
    <row r="15" spans="1:10" x14ac:dyDescent="0.25">
      <c r="A15" s="10" t="s">
        <v>200</v>
      </c>
      <c r="B15" s="11">
        <v>11</v>
      </c>
      <c r="C15" s="10">
        <f>'FEBRUARY 21'!G15:G28</f>
        <v>0</v>
      </c>
      <c r="D15" s="12">
        <v>2500</v>
      </c>
      <c r="E15" s="10">
        <f t="shared" si="0"/>
        <v>2500</v>
      </c>
      <c r="F15" s="91">
        <v>2500</v>
      </c>
      <c r="G15" s="10">
        <f t="shared" si="1"/>
        <v>0</v>
      </c>
      <c r="H15" s="69" t="s">
        <v>31</v>
      </c>
      <c r="I15" s="69"/>
      <c r="J15" s="69"/>
    </row>
    <row r="16" spans="1:10" x14ac:dyDescent="0.25">
      <c r="A16" s="104" t="s">
        <v>29</v>
      </c>
      <c r="B16" s="11">
        <v>12</v>
      </c>
      <c r="C16" s="10">
        <f>'FEBRUARY 21'!G16:G29</f>
        <v>0</v>
      </c>
      <c r="D16" s="12">
        <v>4500</v>
      </c>
      <c r="E16" s="10">
        <f t="shared" si="0"/>
        <v>4500</v>
      </c>
      <c r="F16" s="91">
        <v>4500</v>
      </c>
      <c r="G16" s="10">
        <f t="shared" si="1"/>
        <v>0</v>
      </c>
      <c r="H16" s="69" t="s">
        <v>31</v>
      </c>
      <c r="I16" s="69"/>
      <c r="J16" s="69"/>
    </row>
    <row r="17" spans="1:10" x14ac:dyDescent="0.25">
      <c r="A17" s="104" t="s">
        <v>30</v>
      </c>
      <c r="B17" s="11">
        <v>13</v>
      </c>
      <c r="C17" s="10">
        <f>'FEBRUARY 21'!G17:G30</f>
        <v>0</v>
      </c>
      <c r="D17" s="12">
        <v>2500</v>
      </c>
      <c r="E17" s="10">
        <f t="shared" si="0"/>
        <v>2500</v>
      </c>
      <c r="F17" s="91">
        <v>2500</v>
      </c>
      <c r="G17" s="10">
        <f t="shared" si="1"/>
        <v>0</v>
      </c>
      <c r="H17" s="69"/>
      <c r="I17" s="69"/>
      <c r="J17" s="69"/>
    </row>
    <row r="18" spans="1:10" x14ac:dyDescent="0.25">
      <c r="A18" s="10"/>
      <c r="B18" s="10"/>
      <c r="C18" s="10">
        <f>'FEBRUARY 21'!G18:G31</f>
        <v>0</v>
      </c>
      <c r="D18" s="10"/>
      <c r="E18" s="10"/>
      <c r="F18" s="10"/>
      <c r="G18" s="10"/>
      <c r="H18" s="85"/>
      <c r="I18" s="69"/>
      <c r="J18" s="69"/>
    </row>
    <row r="19" spans="1:10" x14ac:dyDescent="0.25">
      <c r="A19" s="164" t="s">
        <v>39</v>
      </c>
      <c r="B19" s="164"/>
      <c r="C19" s="10">
        <f>SUM(C5:C18)</f>
        <v>2400</v>
      </c>
      <c r="D19" s="164">
        <f>SUM(D5:D18)</f>
        <v>38000</v>
      </c>
      <c r="E19" s="164">
        <f>SUM(E5:E18)</f>
        <v>40400</v>
      </c>
      <c r="F19" s="164">
        <f>SUM(F5:F18)</f>
        <v>38000</v>
      </c>
      <c r="G19" s="164">
        <f>SUM(G5:G18)</f>
        <v>2400</v>
      </c>
      <c r="H19" s="85"/>
      <c r="I19" s="69"/>
      <c r="J19" s="69"/>
    </row>
    <row r="20" spans="1:10" x14ac:dyDescent="0.25">
      <c r="A20" s="168"/>
      <c r="B20" s="168"/>
      <c r="C20" s="10"/>
      <c r="D20" s="168"/>
      <c r="E20" s="168"/>
      <c r="F20" s="168"/>
      <c r="G20" s="168"/>
      <c r="H20" s="85"/>
      <c r="I20" s="69"/>
      <c r="J20" s="69"/>
    </row>
    <row r="21" spans="1:10" x14ac:dyDescent="0.25">
      <c r="A21" s="167" t="s">
        <v>12</v>
      </c>
      <c r="B21" s="15"/>
      <c r="C21" s="15"/>
      <c r="D21" s="15"/>
      <c r="E21" s="15"/>
      <c r="F21" s="16"/>
      <c r="G21" s="85"/>
      <c r="H21" s="85"/>
      <c r="I21" s="69"/>
      <c r="J21" s="69"/>
    </row>
    <row r="22" spans="1:10" x14ac:dyDescent="0.25">
      <c r="A22" s="172" t="s">
        <v>180</v>
      </c>
      <c r="B22" s="85"/>
      <c r="C22" s="134"/>
      <c r="D22" s="162"/>
      <c r="E22" s="136" t="s">
        <v>9</v>
      </c>
      <c r="F22" s="85"/>
      <c r="G22" s="85"/>
      <c r="H22" s="85"/>
      <c r="I22" s="69"/>
      <c r="J22" s="69"/>
    </row>
    <row r="23" spans="1:10" x14ac:dyDescent="0.25">
      <c r="A23" s="95" t="s">
        <v>155</v>
      </c>
      <c r="B23" s="95" t="s">
        <v>156</v>
      </c>
      <c r="C23" s="95" t="s">
        <v>157</v>
      </c>
      <c r="D23" s="95" t="s">
        <v>98</v>
      </c>
      <c r="E23" s="95" t="s">
        <v>158</v>
      </c>
      <c r="F23" s="95" t="s">
        <v>156</v>
      </c>
      <c r="G23" s="95" t="s">
        <v>157</v>
      </c>
      <c r="H23" s="95" t="s">
        <v>98</v>
      </c>
      <c r="I23" s="69"/>
      <c r="J23" s="69"/>
    </row>
    <row r="24" spans="1:10" x14ac:dyDescent="0.25">
      <c r="A24" s="95" t="s">
        <v>2</v>
      </c>
      <c r="B24" s="137">
        <f>D19</f>
        <v>38000</v>
      </c>
      <c r="C24" s="85"/>
      <c r="D24" s="137"/>
      <c r="E24" s="138" t="s">
        <v>2</v>
      </c>
      <c r="F24" s="137">
        <f>F19</f>
        <v>38000</v>
      </c>
      <c r="G24" s="85"/>
      <c r="H24" s="10"/>
      <c r="I24" s="69"/>
      <c r="J24" s="69"/>
    </row>
    <row r="25" spans="1:10" x14ac:dyDescent="0.25">
      <c r="A25" s="10" t="s">
        <v>160</v>
      </c>
      <c r="B25" s="137">
        <f>'FEBRUARY 21'!D34</f>
        <v>23895</v>
      </c>
      <c r="C25" s="10"/>
      <c r="D25" s="10"/>
      <c r="E25" s="10" t="s">
        <v>160</v>
      </c>
      <c r="F25" s="137">
        <f>'FEBRUARY 21'!H34</f>
        <v>21495</v>
      </c>
      <c r="G25" s="10"/>
      <c r="H25" s="10"/>
      <c r="I25" s="69"/>
      <c r="J25" s="69"/>
    </row>
    <row r="26" spans="1:10" x14ac:dyDescent="0.25">
      <c r="A26" s="10" t="s">
        <v>161</v>
      </c>
      <c r="B26" s="139">
        <v>0.08</v>
      </c>
      <c r="C26" s="10">
        <f>B26*B24</f>
        <v>3040</v>
      </c>
      <c r="D26" s="10"/>
      <c r="E26" s="10"/>
      <c r="F26" s="139">
        <v>0.08</v>
      </c>
      <c r="G26" s="10">
        <f>C26</f>
        <v>3040</v>
      </c>
      <c r="H26" s="10"/>
      <c r="I26" s="69"/>
      <c r="J26" s="69"/>
    </row>
    <row r="27" spans="1:10" x14ac:dyDescent="0.25">
      <c r="A27" s="104" t="s">
        <v>233</v>
      </c>
      <c r="B27" s="137"/>
      <c r="C27" s="137"/>
      <c r="D27" s="137"/>
      <c r="E27" s="137"/>
      <c r="F27" s="137"/>
      <c r="G27" s="10"/>
      <c r="H27" s="10"/>
      <c r="I27" s="69"/>
      <c r="J27" s="69"/>
    </row>
    <row r="28" spans="1:10" x14ac:dyDescent="0.25">
      <c r="A28" s="140" t="s">
        <v>162</v>
      </c>
      <c r="B28" s="10"/>
      <c r="C28" s="10"/>
      <c r="D28" s="10"/>
      <c r="E28" s="140" t="s">
        <v>162</v>
      </c>
      <c r="F28" s="10"/>
      <c r="G28" s="10"/>
      <c r="H28" s="10"/>
      <c r="I28" s="69"/>
      <c r="J28" s="69"/>
    </row>
    <row r="29" spans="1:10" x14ac:dyDescent="0.25">
      <c r="A29" s="49" t="s">
        <v>87</v>
      </c>
      <c r="B29" s="142"/>
      <c r="C29" s="10">
        <f>D6+D7+D8+D9+D14+D15</f>
        <v>15000</v>
      </c>
      <c r="D29" s="10"/>
      <c r="E29" s="49" t="s">
        <v>87</v>
      </c>
      <c r="F29" s="142"/>
      <c r="G29" s="10">
        <f>D6+D7+D8+D9+D14+D15</f>
        <v>15000</v>
      </c>
      <c r="H29" s="10"/>
      <c r="I29" s="69"/>
      <c r="J29" s="69"/>
    </row>
    <row r="30" spans="1:10" x14ac:dyDescent="0.25">
      <c r="A30" s="161" t="s">
        <v>149</v>
      </c>
      <c r="B30" s="83"/>
      <c r="C30" s="83">
        <v>4500</v>
      </c>
      <c r="D30" s="83"/>
      <c r="E30" s="161" t="s">
        <v>149</v>
      </c>
      <c r="F30" s="83"/>
      <c r="G30" s="83">
        <v>4500</v>
      </c>
      <c r="H30" s="10"/>
      <c r="I30" s="69"/>
      <c r="J30" s="69"/>
    </row>
    <row r="31" spans="1:10" x14ac:dyDescent="0.25">
      <c r="A31" s="142" t="s">
        <v>256</v>
      </c>
      <c r="B31" s="10"/>
      <c r="C31" s="10">
        <v>43405</v>
      </c>
      <c r="D31" s="10"/>
      <c r="E31" s="142" t="s">
        <v>256</v>
      </c>
      <c r="F31" s="10"/>
      <c r="G31" s="10">
        <v>43405</v>
      </c>
      <c r="H31" s="10"/>
      <c r="I31" s="69"/>
      <c r="J31" s="69"/>
    </row>
    <row r="32" spans="1:10" x14ac:dyDescent="0.25">
      <c r="A32" s="142"/>
      <c r="B32" s="143"/>
      <c r="C32" s="144"/>
      <c r="D32" s="143"/>
      <c r="E32" s="142"/>
      <c r="F32" s="143"/>
      <c r="G32" s="144"/>
      <c r="H32" s="10"/>
      <c r="I32" s="69"/>
      <c r="J32" s="69"/>
    </row>
    <row r="33" spans="1:10" x14ac:dyDescent="0.25">
      <c r="A33" s="142"/>
      <c r="B33" s="143"/>
      <c r="C33" s="144"/>
      <c r="D33" s="143"/>
      <c r="E33" s="142"/>
      <c r="F33" s="143"/>
      <c r="G33" s="144"/>
      <c r="H33" s="10"/>
      <c r="I33" s="69"/>
      <c r="J33" s="69"/>
    </row>
    <row r="34" spans="1:10" x14ac:dyDescent="0.25">
      <c r="A34" s="164" t="s">
        <v>39</v>
      </c>
      <c r="B34" s="165">
        <f>B24+B25+B27-C26</f>
        <v>58855</v>
      </c>
      <c r="C34" s="164">
        <f>SUM(C29:C33)</f>
        <v>62905</v>
      </c>
      <c r="D34" s="165">
        <f>B34-C34</f>
        <v>-4050</v>
      </c>
      <c r="E34" s="166"/>
      <c r="F34" s="165">
        <f>F24+F25-G26</f>
        <v>56455</v>
      </c>
      <c r="G34" s="165">
        <f>SUM(G29:G32)</f>
        <v>62905</v>
      </c>
      <c r="H34" s="165">
        <f>F34-G34</f>
        <v>-6450</v>
      </c>
      <c r="I34" s="69"/>
      <c r="J34" s="69"/>
    </row>
    <row r="35" spans="1:10" x14ac:dyDescent="0.25">
      <c r="A35" s="69"/>
      <c r="B35" s="69"/>
      <c r="C35" s="69"/>
      <c r="D35" s="69"/>
      <c r="E35" s="69"/>
      <c r="F35" s="69"/>
      <c r="G35" s="69"/>
      <c r="H35" s="69"/>
      <c r="I35" s="69"/>
      <c r="J35" s="69"/>
    </row>
    <row r="36" spans="1:10" x14ac:dyDescent="0.25">
      <c r="A36" s="69" t="s">
        <v>168</v>
      </c>
      <c r="B36" s="69"/>
      <c r="C36" s="69" t="s">
        <v>170</v>
      </c>
      <c r="D36" s="69"/>
      <c r="E36" s="69"/>
      <c r="F36" s="69" t="s">
        <v>171</v>
      </c>
      <c r="G36" s="69"/>
      <c r="H36" s="69"/>
      <c r="I36" s="69"/>
      <c r="J36" s="69"/>
    </row>
    <row r="37" spans="1:10" x14ac:dyDescent="0.25">
      <c r="A37" s="69"/>
      <c r="B37" s="69"/>
      <c r="C37" s="69"/>
      <c r="D37" s="69"/>
      <c r="E37" s="69"/>
      <c r="F37" s="69"/>
      <c r="G37" s="69"/>
      <c r="H37" s="69"/>
      <c r="I37" s="69"/>
      <c r="J37" s="69"/>
    </row>
    <row r="38" spans="1:10" x14ac:dyDescent="0.25">
      <c r="A38" s="20" t="s">
        <v>211</v>
      </c>
      <c r="B38" s="20"/>
      <c r="C38" s="20" t="s">
        <v>51</v>
      </c>
      <c r="D38" s="20"/>
      <c r="E38" s="20"/>
      <c r="F38" s="20" t="s">
        <v>172</v>
      </c>
      <c r="G38" s="20"/>
      <c r="H38" s="69"/>
      <c r="I38" s="69"/>
      <c r="J38" s="69"/>
    </row>
    <row r="39" spans="1:10" x14ac:dyDescent="0.25">
      <c r="A39" s="69"/>
      <c r="B39" s="69"/>
      <c r="C39" s="69"/>
      <c r="D39" s="69"/>
      <c r="E39" s="69"/>
      <c r="F39" s="69"/>
      <c r="G39" s="69"/>
      <c r="H39" s="69"/>
      <c r="I39" s="69"/>
      <c r="J39" s="69"/>
    </row>
    <row r="40" spans="1:10" x14ac:dyDescent="0.25">
      <c r="A40" s="69"/>
      <c r="B40" s="69"/>
      <c r="C40" s="69"/>
      <c r="D40" s="69"/>
      <c r="E40" s="69"/>
      <c r="F40" s="69"/>
      <c r="G40" s="69"/>
      <c r="H40" s="69"/>
      <c r="I40" s="69"/>
      <c r="J40" s="69"/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workbookViewId="0">
      <selection activeCell="B26" sqref="B26"/>
    </sheetView>
  </sheetViews>
  <sheetFormatPr defaultRowHeight="15" x14ac:dyDescent="0.25"/>
  <cols>
    <col min="1" max="1" width="20" customWidth="1"/>
  </cols>
  <sheetData>
    <row r="1" spans="1:9" ht="15.75" x14ac:dyDescent="0.25">
      <c r="A1" s="69"/>
      <c r="B1" s="125" t="s">
        <v>176</v>
      </c>
      <c r="C1" s="125"/>
      <c r="D1" s="125"/>
      <c r="E1" s="125"/>
      <c r="F1" s="69"/>
      <c r="G1" s="69"/>
      <c r="H1" s="69"/>
      <c r="I1" s="69"/>
    </row>
    <row r="2" spans="1:9" ht="15.75" x14ac:dyDescent="0.25">
      <c r="A2" s="69"/>
      <c r="B2" s="125" t="s">
        <v>177</v>
      </c>
      <c r="C2" s="125"/>
      <c r="D2" s="125"/>
      <c r="E2" s="125"/>
      <c r="F2" s="69"/>
      <c r="G2" s="69"/>
      <c r="H2" s="69"/>
      <c r="I2" s="69"/>
    </row>
    <row r="3" spans="1:9" ht="15.75" x14ac:dyDescent="0.25">
      <c r="A3" s="69"/>
      <c r="B3" s="125" t="s">
        <v>257</v>
      </c>
      <c r="C3" s="125"/>
      <c r="D3" s="125"/>
      <c r="E3" s="125"/>
      <c r="F3" s="69"/>
      <c r="G3" s="69"/>
      <c r="H3" s="69"/>
      <c r="I3" s="69"/>
    </row>
    <row r="4" spans="1:9" x14ac:dyDescent="0.25">
      <c r="A4" s="175" t="s">
        <v>3</v>
      </c>
      <c r="B4" s="175" t="s">
        <v>4</v>
      </c>
      <c r="C4" s="175" t="s">
        <v>5</v>
      </c>
      <c r="D4" s="175" t="s">
        <v>6</v>
      </c>
      <c r="E4" s="176" t="s">
        <v>8</v>
      </c>
      <c r="F4" s="177" t="s">
        <v>9</v>
      </c>
      <c r="G4" s="95" t="s">
        <v>144</v>
      </c>
      <c r="H4" s="69"/>
      <c r="I4" s="69"/>
    </row>
    <row r="5" spans="1:9" x14ac:dyDescent="0.25">
      <c r="A5" s="10" t="s">
        <v>190</v>
      </c>
      <c r="B5" s="131">
        <v>1</v>
      </c>
      <c r="C5" s="10">
        <f>'MARCH 21'!G5:G19</f>
        <v>0</v>
      </c>
      <c r="D5" s="10">
        <v>2500</v>
      </c>
      <c r="E5" s="10">
        <f>C5+D5</f>
        <v>2500</v>
      </c>
      <c r="F5" s="10">
        <v>2500</v>
      </c>
      <c r="G5" s="10">
        <f>E5-F5</f>
        <v>0</v>
      </c>
      <c r="H5" s="69"/>
      <c r="I5" s="69"/>
    </row>
    <row r="6" spans="1:9" x14ac:dyDescent="0.25">
      <c r="A6" s="10" t="s">
        <v>235</v>
      </c>
      <c r="B6" s="11">
        <v>2</v>
      </c>
      <c r="C6" s="10">
        <f>'MARCH 21'!G6:G20</f>
        <v>0</v>
      </c>
      <c r="D6" s="12">
        <v>2500</v>
      </c>
      <c r="E6" s="10">
        <f t="shared" ref="E6:E17" si="0">C6+D6</f>
        <v>2500</v>
      </c>
      <c r="F6" s="91">
        <v>2500</v>
      </c>
      <c r="G6" s="10">
        <f t="shared" ref="G6:G17" si="1">E6-F6</f>
        <v>0</v>
      </c>
      <c r="H6" s="69" t="s">
        <v>31</v>
      </c>
      <c r="I6" s="69"/>
    </row>
    <row r="7" spans="1:9" x14ac:dyDescent="0.25">
      <c r="A7" s="10" t="s">
        <v>31</v>
      </c>
      <c r="B7" s="11">
        <v>3</v>
      </c>
      <c r="C7" s="10">
        <f>'MARCH 21'!G7:G21</f>
        <v>0</v>
      </c>
      <c r="D7" s="12">
        <v>2500</v>
      </c>
      <c r="E7" s="10">
        <f>C7+D7</f>
        <v>2500</v>
      </c>
      <c r="F7" s="91">
        <v>2500</v>
      </c>
      <c r="G7" s="10">
        <f t="shared" si="1"/>
        <v>0</v>
      </c>
      <c r="H7" s="69" t="s">
        <v>31</v>
      </c>
      <c r="I7" s="69"/>
    </row>
    <row r="8" spans="1:9" x14ac:dyDescent="0.25">
      <c r="A8" s="163" t="s">
        <v>82</v>
      </c>
      <c r="B8" s="11">
        <v>4</v>
      </c>
      <c r="C8" s="10">
        <f>'MARCH 21'!G8:G22</f>
        <v>0</v>
      </c>
      <c r="D8" s="12">
        <v>2500</v>
      </c>
      <c r="E8" s="10">
        <f t="shared" si="0"/>
        <v>2500</v>
      </c>
      <c r="F8" s="91">
        <v>2500</v>
      </c>
      <c r="G8" s="10">
        <f t="shared" si="1"/>
        <v>0</v>
      </c>
      <c r="H8" s="69" t="s">
        <v>31</v>
      </c>
      <c r="I8" s="69"/>
    </row>
    <row r="9" spans="1:9" x14ac:dyDescent="0.25">
      <c r="A9" s="10" t="s">
        <v>82</v>
      </c>
      <c r="B9" s="11">
        <v>5</v>
      </c>
      <c r="C9" s="10">
        <f>'MARCH 21'!G9:G23</f>
        <v>0</v>
      </c>
      <c r="D9" s="12">
        <v>2500</v>
      </c>
      <c r="E9" s="10">
        <f t="shared" si="0"/>
        <v>2500</v>
      </c>
      <c r="F9" s="91">
        <v>2500</v>
      </c>
      <c r="G9" s="10">
        <f t="shared" si="1"/>
        <v>0</v>
      </c>
      <c r="H9" s="69" t="s">
        <v>31</v>
      </c>
      <c r="I9" s="69"/>
    </row>
    <row r="10" spans="1:9" x14ac:dyDescent="0.25">
      <c r="A10" s="10" t="s">
        <v>132</v>
      </c>
      <c r="B10" s="11">
        <v>6</v>
      </c>
      <c r="C10" s="10">
        <f>'MARCH 21'!G10:G24</f>
        <v>0</v>
      </c>
      <c r="D10" s="12">
        <v>2500</v>
      </c>
      <c r="E10" s="10">
        <f t="shared" si="0"/>
        <v>2500</v>
      </c>
      <c r="F10" s="91">
        <f>2500</f>
        <v>2500</v>
      </c>
      <c r="G10" s="10">
        <f t="shared" si="1"/>
        <v>0</v>
      </c>
      <c r="H10" s="69"/>
      <c r="I10" s="69"/>
    </row>
    <row r="11" spans="1:9" x14ac:dyDescent="0.25">
      <c r="A11" s="104" t="s">
        <v>253</v>
      </c>
      <c r="B11" s="11">
        <v>7</v>
      </c>
      <c r="C11" s="10">
        <f>'MARCH 21'!G11:G25</f>
        <v>0</v>
      </c>
      <c r="D11" s="12">
        <v>3000</v>
      </c>
      <c r="E11" s="10">
        <f t="shared" si="0"/>
        <v>3000</v>
      </c>
      <c r="F11" s="91">
        <v>3000</v>
      </c>
      <c r="G11" s="10">
        <f t="shared" si="1"/>
        <v>0</v>
      </c>
      <c r="H11" s="69"/>
      <c r="I11" s="69"/>
    </row>
    <row r="12" spans="1:9" x14ac:dyDescent="0.25">
      <c r="A12" s="104" t="s">
        <v>120</v>
      </c>
      <c r="B12" s="105">
        <v>8</v>
      </c>
      <c r="C12" s="10">
        <f>'MARCH 21'!G12:G26</f>
        <v>0</v>
      </c>
      <c r="D12" s="13">
        <v>2500</v>
      </c>
      <c r="E12" s="10">
        <f t="shared" si="0"/>
        <v>2500</v>
      </c>
      <c r="F12" s="91">
        <v>2500</v>
      </c>
      <c r="G12" s="10">
        <f t="shared" si="1"/>
        <v>0</v>
      </c>
      <c r="H12" s="69"/>
      <c r="I12" s="69"/>
    </row>
    <row r="13" spans="1:9" x14ac:dyDescent="0.25">
      <c r="A13" s="10" t="s">
        <v>119</v>
      </c>
      <c r="B13" s="105">
        <v>9</v>
      </c>
      <c r="C13" s="10">
        <f>'MARCH 21'!G13:G27</f>
        <v>2400</v>
      </c>
      <c r="D13" s="13">
        <v>5500</v>
      </c>
      <c r="E13" s="10">
        <f t="shared" si="0"/>
        <v>7900</v>
      </c>
      <c r="F13" s="132">
        <f>5500</f>
        <v>5500</v>
      </c>
      <c r="G13" s="10">
        <f t="shared" si="1"/>
        <v>2400</v>
      </c>
      <c r="H13" s="69"/>
      <c r="I13" s="69"/>
    </row>
    <row r="14" spans="1:9" x14ac:dyDescent="0.25">
      <c r="A14" s="10" t="s">
        <v>31</v>
      </c>
      <c r="B14" s="11">
        <v>10</v>
      </c>
      <c r="C14" s="10">
        <f>'MARCH 21'!G14:G28</f>
        <v>0</v>
      </c>
      <c r="D14" s="12">
        <v>2500</v>
      </c>
      <c r="E14" s="10">
        <f t="shared" si="0"/>
        <v>2500</v>
      </c>
      <c r="F14" s="91">
        <v>2500</v>
      </c>
      <c r="G14" s="10">
        <f t="shared" si="1"/>
        <v>0</v>
      </c>
      <c r="H14" s="69" t="s">
        <v>31</v>
      </c>
      <c r="I14" s="69"/>
    </row>
    <row r="15" spans="1:9" x14ac:dyDescent="0.25">
      <c r="A15" s="10" t="s">
        <v>200</v>
      </c>
      <c r="B15" s="11">
        <v>11</v>
      </c>
      <c r="C15" s="10">
        <f>'MARCH 21'!G15:G29</f>
        <v>0</v>
      </c>
      <c r="D15" s="12">
        <v>2500</v>
      </c>
      <c r="E15" s="10">
        <f t="shared" si="0"/>
        <v>2500</v>
      </c>
      <c r="F15" s="91">
        <v>2500</v>
      </c>
      <c r="G15" s="10">
        <f t="shared" si="1"/>
        <v>0</v>
      </c>
      <c r="H15" s="69" t="s">
        <v>31</v>
      </c>
      <c r="I15" s="69"/>
    </row>
    <row r="16" spans="1:9" x14ac:dyDescent="0.25">
      <c r="A16" s="104" t="s">
        <v>29</v>
      </c>
      <c r="B16" s="11">
        <v>12</v>
      </c>
      <c r="C16" s="10">
        <f>'MARCH 21'!G16:G30</f>
        <v>0</v>
      </c>
      <c r="D16" s="12">
        <v>4500</v>
      </c>
      <c r="E16" s="10">
        <f t="shared" si="0"/>
        <v>4500</v>
      </c>
      <c r="F16" s="91">
        <v>4500</v>
      </c>
      <c r="G16" s="10">
        <f t="shared" si="1"/>
        <v>0</v>
      </c>
      <c r="H16" s="69" t="s">
        <v>31</v>
      </c>
      <c r="I16" s="69"/>
    </row>
    <row r="17" spans="1:10" x14ac:dyDescent="0.25">
      <c r="A17" s="104" t="s">
        <v>30</v>
      </c>
      <c r="B17" s="11">
        <v>13</v>
      </c>
      <c r="C17" s="10">
        <f>'MARCH 21'!G17:G31</f>
        <v>0</v>
      </c>
      <c r="D17" s="12">
        <v>2500</v>
      </c>
      <c r="E17" s="10">
        <f t="shared" si="0"/>
        <v>2500</v>
      </c>
      <c r="F17" s="91">
        <v>2500</v>
      </c>
      <c r="G17" s="10">
        <f t="shared" si="1"/>
        <v>0</v>
      </c>
      <c r="H17" s="69"/>
      <c r="I17" s="69"/>
    </row>
    <row r="18" spans="1:10" x14ac:dyDescent="0.25">
      <c r="A18" s="10"/>
      <c r="B18" s="10"/>
      <c r="C18" s="10">
        <f>'MARCH 21'!G18:G32</f>
        <v>0</v>
      </c>
      <c r="D18" s="10"/>
      <c r="E18" s="10"/>
      <c r="F18" s="10"/>
      <c r="G18" s="10"/>
      <c r="H18" s="85"/>
      <c r="I18" s="69"/>
    </row>
    <row r="19" spans="1:10" x14ac:dyDescent="0.25">
      <c r="A19" s="164" t="s">
        <v>39</v>
      </c>
      <c r="B19" s="164"/>
      <c r="C19" s="10">
        <f>'MARCH 21'!G19:G33</f>
        <v>2400</v>
      </c>
      <c r="D19" s="164">
        <f>SUM(D5:D18)</f>
        <v>38000</v>
      </c>
      <c r="E19" s="164">
        <f>SUM(E5:E18)</f>
        <v>40400</v>
      </c>
      <c r="F19" s="164">
        <f>SUM(F5:F18)</f>
        <v>38000</v>
      </c>
      <c r="G19" s="164">
        <f>SUM(G5:G18)</f>
        <v>2400</v>
      </c>
      <c r="H19" s="85"/>
      <c r="I19" s="69"/>
    </row>
    <row r="20" spans="1:10" x14ac:dyDescent="0.25">
      <c r="A20" s="168"/>
      <c r="B20" s="168"/>
      <c r="C20" s="10"/>
      <c r="D20" s="168"/>
      <c r="E20" s="168"/>
      <c r="F20" s="168"/>
      <c r="G20" s="168">
        <f>G5+G10+G11+G12+G13</f>
        <v>2400</v>
      </c>
      <c r="H20" s="85"/>
      <c r="I20" s="69"/>
    </row>
    <row r="21" spans="1:10" x14ac:dyDescent="0.25">
      <c r="A21" s="167" t="s">
        <v>12</v>
      </c>
      <c r="B21" s="15"/>
      <c r="C21" s="15"/>
      <c r="D21" s="15"/>
      <c r="E21" s="15"/>
      <c r="F21" s="16"/>
      <c r="G21" s="85"/>
      <c r="H21" s="85"/>
      <c r="I21" s="69"/>
    </row>
    <row r="22" spans="1:10" x14ac:dyDescent="0.25">
      <c r="A22" s="172" t="s">
        <v>180</v>
      </c>
      <c r="B22" s="85"/>
      <c r="C22" s="134"/>
      <c r="D22" s="162"/>
      <c r="E22" s="136" t="s">
        <v>9</v>
      </c>
      <c r="F22" s="85"/>
      <c r="G22" s="85"/>
      <c r="H22" s="85"/>
      <c r="I22" s="69"/>
    </row>
    <row r="23" spans="1:10" x14ac:dyDescent="0.25">
      <c r="A23" s="95" t="s">
        <v>155</v>
      </c>
      <c r="B23" s="95" t="s">
        <v>156</v>
      </c>
      <c r="C23" s="95" t="s">
        <v>157</v>
      </c>
      <c r="D23" s="95" t="s">
        <v>98</v>
      </c>
      <c r="E23" s="95" t="s">
        <v>158</v>
      </c>
      <c r="F23" s="95" t="s">
        <v>156</v>
      </c>
      <c r="G23" s="95" t="s">
        <v>157</v>
      </c>
      <c r="H23" s="95" t="s">
        <v>98</v>
      </c>
      <c r="I23" s="69"/>
    </row>
    <row r="24" spans="1:10" x14ac:dyDescent="0.25">
      <c r="A24" s="95" t="s">
        <v>57</v>
      </c>
      <c r="B24" s="137">
        <f>D19</f>
        <v>38000</v>
      </c>
      <c r="C24" s="85"/>
      <c r="D24" s="137"/>
      <c r="E24" s="138" t="s">
        <v>57</v>
      </c>
      <c r="F24" s="137">
        <f>F19</f>
        <v>38000</v>
      </c>
      <c r="G24" s="85"/>
      <c r="H24" s="10"/>
      <c r="I24" s="69"/>
    </row>
    <row r="25" spans="1:10" x14ac:dyDescent="0.25">
      <c r="A25" s="10" t="s">
        <v>160</v>
      </c>
      <c r="B25" s="137">
        <f>'MARCH 21'!D34</f>
        <v>-4050</v>
      </c>
      <c r="C25" s="10"/>
      <c r="D25" s="10"/>
      <c r="E25" s="10" t="s">
        <v>160</v>
      </c>
      <c r="F25" s="137">
        <f>'MARCH 21'!H34</f>
        <v>-6450</v>
      </c>
      <c r="G25" s="10"/>
      <c r="H25" s="10"/>
      <c r="I25" s="69"/>
    </row>
    <row r="26" spans="1:10" x14ac:dyDescent="0.25">
      <c r="A26" s="10" t="s">
        <v>161</v>
      </c>
      <c r="B26" s="139">
        <v>0.08</v>
      </c>
      <c r="C26" s="10">
        <f>B26*B24</f>
        <v>3040</v>
      </c>
      <c r="D26" s="10"/>
      <c r="E26" s="10"/>
      <c r="F26" s="139">
        <v>0.08</v>
      </c>
      <c r="G26" s="10">
        <f>C26</f>
        <v>3040</v>
      </c>
      <c r="H26" s="10"/>
      <c r="I26" s="69"/>
    </row>
    <row r="27" spans="1:10" x14ac:dyDescent="0.25">
      <c r="A27" s="104" t="s">
        <v>233</v>
      </c>
      <c r="B27" s="137"/>
      <c r="C27" s="137"/>
      <c r="D27" s="137"/>
      <c r="E27" s="137"/>
      <c r="F27" s="137"/>
      <c r="G27" s="10"/>
      <c r="H27" s="10"/>
      <c r="I27" s="69"/>
    </row>
    <row r="28" spans="1:10" x14ac:dyDescent="0.25">
      <c r="A28" s="140" t="s">
        <v>162</v>
      </c>
      <c r="B28" s="10"/>
      <c r="C28" s="10"/>
      <c r="D28" s="10"/>
      <c r="E28" s="140" t="s">
        <v>162</v>
      </c>
      <c r="F28" s="10"/>
      <c r="G28" s="10"/>
      <c r="H28" s="10"/>
      <c r="I28" s="69"/>
    </row>
    <row r="29" spans="1:10" x14ac:dyDescent="0.25">
      <c r="A29" s="49" t="s">
        <v>87</v>
      </c>
      <c r="B29" s="142"/>
      <c r="C29" s="10">
        <f>D6+D7+D8+D9+D14+D15</f>
        <v>15000</v>
      </c>
      <c r="D29" s="10"/>
      <c r="E29" s="49" t="s">
        <v>87</v>
      </c>
      <c r="F29" s="142"/>
      <c r="G29" s="10">
        <f>C29</f>
        <v>15000</v>
      </c>
      <c r="H29" s="10"/>
      <c r="I29" s="69"/>
    </row>
    <row r="30" spans="1:10" x14ac:dyDescent="0.25">
      <c r="A30" s="161" t="s">
        <v>149</v>
      </c>
      <c r="B30" s="83"/>
      <c r="C30" s="83">
        <f>D16</f>
        <v>4500</v>
      </c>
      <c r="D30" s="83"/>
      <c r="E30" s="161" t="s">
        <v>149</v>
      </c>
      <c r="F30" s="83"/>
      <c r="G30" s="83">
        <f>C30</f>
        <v>4500</v>
      </c>
      <c r="H30" s="10"/>
      <c r="I30" s="69"/>
    </row>
    <row r="31" spans="1:10" x14ac:dyDescent="0.25">
      <c r="A31" s="142"/>
      <c r="B31" s="10"/>
      <c r="C31" s="10"/>
      <c r="D31" s="10"/>
      <c r="E31" s="142"/>
      <c r="F31" s="10"/>
      <c r="G31" s="10"/>
      <c r="H31" s="10"/>
      <c r="I31" s="69"/>
      <c r="J31" s="65">
        <f>B24-C26</f>
        <v>34960</v>
      </c>
    </row>
    <row r="32" spans="1:10" x14ac:dyDescent="0.25">
      <c r="A32" s="142"/>
      <c r="B32" s="143"/>
      <c r="C32" s="144"/>
      <c r="D32" s="143"/>
      <c r="E32" s="142"/>
      <c r="F32" s="143"/>
      <c r="G32" s="144"/>
      <c r="H32" s="10"/>
      <c r="I32" s="69"/>
      <c r="J32" s="65">
        <f>J31-C29-C30</f>
        <v>15460</v>
      </c>
    </row>
    <row r="33" spans="1:9" x14ac:dyDescent="0.25">
      <c r="A33" s="142"/>
      <c r="B33" s="143"/>
      <c r="C33" s="144"/>
      <c r="D33" s="143"/>
      <c r="E33" s="142"/>
      <c r="F33" s="143"/>
      <c r="G33" s="144"/>
      <c r="H33" s="10"/>
      <c r="I33" s="69"/>
    </row>
    <row r="34" spans="1:9" x14ac:dyDescent="0.25">
      <c r="A34" s="164" t="s">
        <v>39</v>
      </c>
      <c r="B34" s="165">
        <f>B24+B25+B27-C26</f>
        <v>30910</v>
      </c>
      <c r="C34" s="164">
        <f>SUM(C29:C33)</f>
        <v>19500</v>
      </c>
      <c r="D34" s="165">
        <f>B34-C34</f>
        <v>11410</v>
      </c>
      <c r="E34" s="166"/>
      <c r="F34" s="165">
        <f>F24+F25-G26</f>
        <v>28510</v>
      </c>
      <c r="G34" s="165">
        <f>SUM(G29:G32)</f>
        <v>19500</v>
      </c>
      <c r="H34" s="165">
        <f>F34-G34</f>
        <v>9010</v>
      </c>
      <c r="I34" s="69"/>
    </row>
    <row r="35" spans="1:9" x14ac:dyDescent="0.25">
      <c r="A35" s="69"/>
      <c r="B35" s="69"/>
      <c r="C35" s="69"/>
      <c r="D35" s="69"/>
      <c r="E35" s="69"/>
      <c r="F35" s="69"/>
      <c r="G35" s="69"/>
      <c r="H35" s="69"/>
      <c r="I35" s="69"/>
    </row>
    <row r="36" spans="1:9" x14ac:dyDescent="0.25">
      <c r="A36" s="69" t="s">
        <v>168</v>
      </c>
      <c r="B36" s="69"/>
      <c r="C36" s="69" t="s">
        <v>170</v>
      </c>
      <c r="D36" s="69"/>
      <c r="E36" s="69"/>
      <c r="F36" s="69" t="s">
        <v>171</v>
      </c>
      <c r="G36" s="69"/>
      <c r="H36" s="69"/>
      <c r="I36" s="69"/>
    </row>
    <row r="37" spans="1:9" x14ac:dyDescent="0.25">
      <c r="A37" s="69"/>
      <c r="B37" s="69"/>
      <c r="C37" s="69"/>
      <c r="D37" s="69"/>
      <c r="E37" s="69"/>
      <c r="F37" s="69"/>
      <c r="G37" s="69"/>
      <c r="H37" s="69"/>
      <c r="I37" s="69"/>
    </row>
    <row r="38" spans="1:9" x14ac:dyDescent="0.25">
      <c r="A38" s="20" t="s">
        <v>211</v>
      </c>
      <c r="B38" s="20"/>
      <c r="C38" s="20" t="s">
        <v>51</v>
      </c>
      <c r="D38" s="20"/>
      <c r="E38" s="20"/>
      <c r="F38" s="20" t="s">
        <v>172</v>
      </c>
      <c r="G38" s="20"/>
      <c r="H38" s="69"/>
      <c r="I38" s="69"/>
    </row>
    <row r="39" spans="1:9" x14ac:dyDescent="0.25">
      <c r="A39" s="69"/>
      <c r="B39" s="69"/>
      <c r="C39" s="69"/>
      <c r="D39" s="69"/>
      <c r="E39" s="69"/>
      <c r="F39" s="69"/>
      <c r="G39" s="69"/>
      <c r="H39" s="69"/>
      <c r="I39" s="69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"/>
  <sheetViews>
    <sheetView workbookViewId="0">
      <selection sqref="A1:G37"/>
    </sheetView>
  </sheetViews>
  <sheetFormatPr defaultRowHeight="15" x14ac:dyDescent="0.25"/>
  <cols>
    <col min="1" max="1" width="20.42578125" customWidth="1"/>
    <col min="4" max="4" width="13" customWidth="1"/>
  </cols>
  <sheetData>
    <row r="1" spans="1:7" ht="33.75" x14ac:dyDescent="0.25">
      <c r="A1" s="76"/>
      <c r="B1" s="2"/>
      <c r="C1" s="2"/>
      <c r="D1" s="3" t="s">
        <v>0</v>
      </c>
      <c r="E1" s="3"/>
      <c r="F1" s="2"/>
      <c r="G1" s="69"/>
    </row>
    <row r="2" spans="1:7" ht="18.75" x14ac:dyDescent="0.3">
      <c r="A2" s="4" t="s">
        <v>26</v>
      </c>
      <c r="B2" s="4"/>
      <c r="C2" s="4"/>
      <c r="D2" s="4"/>
      <c r="E2" s="4"/>
      <c r="F2" s="4"/>
      <c r="G2" s="4"/>
    </row>
    <row r="3" spans="1:7" ht="15.75" x14ac:dyDescent="0.25">
      <c r="A3" s="5" t="s">
        <v>1</v>
      </c>
      <c r="B3" s="5" t="s">
        <v>57</v>
      </c>
      <c r="C3" s="5"/>
      <c r="D3" s="5">
        <v>2015</v>
      </c>
      <c r="E3" s="69"/>
      <c r="F3" s="5"/>
      <c r="G3" s="5"/>
    </row>
    <row r="4" spans="1:7" x14ac:dyDescent="0.25">
      <c r="A4" s="6" t="s">
        <v>3</v>
      </c>
      <c r="B4" s="6" t="s">
        <v>4</v>
      </c>
      <c r="C4" s="6" t="s">
        <v>5</v>
      </c>
      <c r="D4" s="6" t="s">
        <v>6</v>
      </c>
      <c r="E4" s="6" t="s">
        <v>7</v>
      </c>
      <c r="F4" s="7" t="s">
        <v>8</v>
      </c>
      <c r="G4" s="8" t="s">
        <v>9</v>
      </c>
    </row>
    <row r="5" spans="1:7" x14ac:dyDescent="0.25">
      <c r="A5" s="10" t="s">
        <v>27</v>
      </c>
      <c r="B5" s="11">
        <v>1</v>
      </c>
      <c r="C5" s="10"/>
      <c r="D5" s="12">
        <v>2500</v>
      </c>
      <c r="E5" s="12"/>
      <c r="F5" s="12">
        <f>C5+D5</f>
        <v>2500</v>
      </c>
      <c r="G5" s="12"/>
    </row>
    <row r="6" spans="1:7" x14ac:dyDescent="0.25">
      <c r="A6" s="10" t="s">
        <v>36</v>
      </c>
      <c r="B6" s="11">
        <v>2</v>
      </c>
      <c r="C6" s="10"/>
      <c r="D6" s="12">
        <v>2500</v>
      </c>
      <c r="E6" s="12"/>
      <c r="F6" s="12">
        <f>C6+D6</f>
        <v>2500</v>
      </c>
      <c r="G6" s="12"/>
    </row>
    <row r="7" spans="1:7" x14ac:dyDescent="0.25">
      <c r="A7" s="10" t="s">
        <v>52</v>
      </c>
      <c r="B7" s="11"/>
      <c r="C7" s="10"/>
      <c r="D7" s="12">
        <v>0</v>
      </c>
      <c r="E7" s="12"/>
      <c r="F7" s="12"/>
      <c r="G7" s="12"/>
    </row>
    <row r="8" spans="1:7" x14ac:dyDescent="0.25">
      <c r="A8" s="10" t="s">
        <v>52</v>
      </c>
      <c r="B8" s="11"/>
      <c r="C8" s="10"/>
      <c r="D8" s="12">
        <v>0</v>
      </c>
      <c r="E8" s="12"/>
      <c r="F8" s="12"/>
      <c r="G8" s="12"/>
    </row>
    <row r="9" spans="1:7" x14ac:dyDescent="0.25">
      <c r="A9" s="10" t="s">
        <v>33</v>
      </c>
      <c r="B9" s="11">
        <v>5</v>
      </c>
      <c r="C9" s="10"/>
      <c r="D9" s="12">
        <v>2500</v>
      </c>
      <c r="E9" s="12"/>
      <c r="F9" s="12">
        <f>C9+D9</f>
        <v>2500</v>
      </c>
      <c r="G9" s="12">
        <v>2500</v>
      </c>
    </row>
    <row r="10" spans="1:7" x14ac:dyDescent="0.25">
      <c r="A10" s="10" t="s">
        <v>34</v>
      </c>
      <c r="B10" s="11">
        <v>6</v>
      </c>
      <c r="C10" s="10"/>
      <c r="D10" s="12">
        <v>5500</v>
      </c>
      <c r="E10" s="12"/>
      <c r="F10" s="12">
        <f>C10+D10</f>
        <v>5500</v>
      </c>
      <c r="G10" s="12"/>
    </row>
    <row r="11" spans="1:7" x14ac:dyDescent="0.25">
      <c r="A11" s="10" t="s">
        <v>28</v>
      </c>
      <c r="B11" s="11">
        <v>7</v>
      </c>
      <c r="C11" s="10"/>
      <c r="D11" s="12">
        <v>5500</v>
      </c>
      <c r="E11" s="12"/>
      <c r="F11" s="12">
        <v>5500</v>
      </c>
      <c r="G11" s="12">
        <v>2500</v>
      </c>
    </row>
    <row r="12" spans="1:7" x14ac:dyDescent="0.25">
      <c r="A12" s="10" t="s">
        <v>35</v>
      </c>
      <c r="B12" s="11">
        <v>8</v>
      </c>
      <c r="C12" s="10"/>
      <c r="D12" s="80">
        <v>2500</v>
      </c>
      <c r="E12" s="12"/>
      <c r="F12" s="12">
        <f>C12+D12</f>
        <v>2500</v>
      </c>
      <c r="G12" s="12"/>
    </row>
    <row r="13" spans="1:7" x14ac:dyDescent="0.25">
      <c r="A13" s="10" t="s">
        <v>52</v>
      </c>
      <c r="B13" s="77"/>
      <c r="C13" s="69"/>
      <c r="D13" s="81">
        <v>0</v>
      </c>
      <c r="E13" s="79"/>
      <c r="F13" s="83"/>
      <c r="G13" s="83"/>
    </row>
    <row r="14" spans="1:7" x14ac:dyDescent="0.25">
      <c r="A14" s="10" t="s">
        <v>30</v>
      </c>
      <c r="B14" s="11">
        <v>10</v>
      </c>
      <c r="C14" s="10"/>
      <c r="D14" s="80">
        <v>2500</v>
      </c>
      <c r="E14" s="12"/>
      <c r="F14" s="12">
        <v>2500</v>
      </c>
      <c r="G14" s="12">
        <v>2500</v>
      </c>
    </row>
    <row r="15" spans="1:7" x14ac:dyDescent="0.25">
      <c r="A15" s="49" t="s">
        <v>29</v>
      </c>
      <c r="B15" s="11">
        <v>11</v>
      </c>
      <c r="C15" s="10"/>
      <c r="D15" s="80">
        <v>2500</v>
      </c>
      <c r="E15" s="12"/>
      <c r="F15" s="12">
        <v>2500</v>
      </c>
      <c r="G15" s="12">
        <v>4500</v>
      </c>
    </row>
    <row r="16" spans="1:7" x14ac:dyDescent="0.25">
      <c r="A16" s="49" t="s">
        <v>29</v>
      </c>
      <c r="B16" s="77">
        <v>12</v>
      </c>
      <c r="C16" s="69"/>
      <c r="D16" s="78">
        <v>2000</v>
      </c>
      <c r="E16" s="78"/>
      <c r="F16" s="83"/>
      <c r="G16" s="83"/>
    </row>
    <row r="17" spans="1:7" x14ac:dyDescent="0.25">
      <c r="A17" s="10" t="s">
        <v>38</v>
      </c>
      <c r="B17" s="11">
        <v>14</v>
      </c>
      <c r="C17" s="10"/>
      <c r="D17" s="80">
        <v>2700</v>
      </c>
      <c r="E17" s="12"/>
      <c r="F17" s="12">
        <v>2700</v>
      </c>
      <c r="G17" s="13">
        <v>2500</v>
      </c>
    </row>
    <row r="18" spans="1:7" x14ac:dyDescent="0.25">
      <c r="A18" s="83"/>
      <c r="B18" s="83"/>
      <c r="C18" s="83"/>
      <c r="D18" s="83"/>
      <c r="E18" s="83"/>
      <c r="F18" s="83"/>
      <c r="G18" s="83"/>
    </row>
    <row r="19" spans="1:7" x14ac:dyDescent="0.25">
      <c r="A19" s="14" t="s">
        <v>39</v>
      </c>
      <c r="B19" s="14"/>
      <c r="C19" s="10">
        <v>0</v>
      </c>
      <c r="D19" s="82">
        <f>SUM(D5:D17)</f>
        <v>30700</v>
      </c>
      <c r="E19" s="14"/>
      <c r="F19" s="14">
        <f>SUM(F5:F17)</f>
        <v>28700</v>
      </c>
      <c r="G19" s="10">
        <f>SUM(G5:G17)</f>
        <v>14500</v>
      </c>
    </row>
    <row r="20" spans="1:7" x14ac:dyDescent="0.25">
      <c r="A20" s="15"/>
      <c r="B20" s="15"/>
      <c r="C20" s="15"/>
      <c r="D20" s="15"/>
      <c r="E20" s="15"/>
      <c r="F20" s="15"/>
      <c r="G20" s="16"/>
    </row>
    <row r="21" spans="1:7" x14ac:dyDescent="0.25">
      <c r="A21" s="17" t="s">
        <v>12</v>
      </c>
      <c r="B21" s="69"/>
      <c r="C21" s="18"/>
      <c r="D21" s="19"/>
      <c r="E21" s="20"/>
      <c r="F21" s="21"/>
      <c r="G21" s="70"/>
    </row>
    <row r="22" spans="1:7" x14ac:dyDescent="0.25">
      <c r="A22" s="23" t="s">
        <v>13</v>
      </c>
      <c r="B22" s="69"/>
      <c r="C22" s="18"/>
      <c r="D22" s="24">
        <f>D19</f>
        <v>30700</v>
      </c>
      <c r="E22" s="20"/>
      <c r="F22" s="21"/>
      <c r="G22" s="70"/>
    </row>
    <row r="23" spans="1:7" x14ac:dyDescent="0.25">
      <c r="A23" s="23"/>
      <c r="B23" s="69"/>
      <c r="C23" s="18"/>
      <c r="D23" s="24"/>
      <c r="E23" s="20"/>
      <c r="F23" s="21"/>
      <c r="G23" s="70"/>
    </row>
    <row r="24" spans="1:7" ht="16.5" x14ac:dyDescent="0.35">
      <c r="A24" s="23" t="s">
        <v>62</v>
      </c>
      <c r="B24" s="69"/>
      <c r="C24" s="18"/>
      <c r="D24" s="26">
        <f>D22*F24</f>
        <v>2456</v>
      </c>
      <c r="E24" s="20"/>
      <c r="F24" s="68">
        <v>0.08</v>
      </c>
      <c r="G24" s="70"/>
    </row>
    <row r="25" spans="1:7" ht="16.5" x14ac:dyDescent="0.35">
      <c r="A25" s="23"/>
      <c r="B25" s="69"/>
      <c r="C25" s="18"/>
      <c r="D25" s="27"/>
      <c r="E25" s="20"/>
      <c r="F25" s="20"/>
      <c r="G25" s="70"/>
    </row>
    <row r="26" spans="1:7" x14ac:dyDescent="0.25">
      <c r="A26" s="30"/>
      <c r="B26" s="69"/>
      <c r="C26" s="18"/>
      <c r="D26" s="31">
        <f>D22-D24</f>
        <v>28244</v>
      </c>
      <c r="E26" s="69"/>
      <c r="F26" s="32"/>
      <c r="G26" s="69"/>
    </row>
    <row r="27" spans="1:7" x14ac:dyDescent="0.25">
      <c r="A27" s="23"/>
      <c r="B27" s="69"/>
      <c r="C27" s="18"/>
      <c r="D27" s="33"/>
      <c r="E27" s="69"/>
      <c r="F27" s="69"/>
      <c r="G27" s="69"/>
    </row>
    <row r="28" spans="1:7" x14ac:dyDescent="0.25">
      <c r="A28" s="35" t="s">
        <v>17</v>
      </c>
      <c r="B28" s="69"/>
      <c r="C28" s="18"/>
      <c r="D28" s="33"/>
      <c r="E28" s="69"/>
      <c r="F28" s="69"/>
      <c r="G28" s="69"/>
    </row>
    <row r="29" spans="1:7" x14ac:dyDescent="0.25">
      <c r="A29" s="37" t="s">
        <v>64</v>
      </c>
      <c r="B29" s="32"/>
      <c r="C29" s="32"/>
      <c r="D29" s="84">
        <v>20000</v>
      </c>
      <c r="E29" s="23"/>
      <c r="F29" s="23"/>
      <c r="G29" s="23"/>
    </row>
    <row r="30" spans="1:7" x14ac:dyDescent="0.25">
      <c r="A30" s="37" t="s">
        <v>65</v>
      </c>
      <c r="B30" s="23"/>
      <c r="C30" s="23"/>
      <c r="D30" s="59">
        <v>8210</v>
      </c>
      <c r="E30" s="23"/>
      <c r="F30" s="23"/>
      <c r="G30" s="23"/>
    </row>
    <row r="31" spans="1:7" x14ac:dyDescent="0.25">
      <c r="A31" s="37"/>
      <c r="B31" s="23"/>
      <c r="C31" s="23"/>
      <c r="D31" s="65">
        <f>SUM(D29:D30)</f>
        <v>28210</v>
      </c>
      <c r="E31" s="23"/>
      <c r="F31" s="23"/>
      <c r="G31" s="23"/>
    </row>
    <row r="32" spans="1:7" x14ac:dyDescent="0.25">
      <c r="A32" s="23" t="s">
        <v>40</v>
      </c>
      <c r="B32" s="69"/>
      <c r="C32" s="18"/>
      <c r="D32" s="59">
        <f>D26-D31</f>
        <v>34</v>
      </c>
      <c r="E32" s="23"/>
      <c r="F32" s="23"/>
      <c r="G32" s="23"/>
    </row>
    <row r="33" spans="1:7" x14ac:dyDescent="0.25">
      <c r="A33" s="37"/>
      <c r="B33" s="32" t="s">
        <v>19</v>
      </c>
      <c r="C33" s="32"/>
      <c r="D33" s="23" t="s">
        <v>20</v>
      </c>
      <c r="E33" s="23"/>
      <c r="F33" s="23" t="s">
        <v>21</v>
      </c>
      <c r="G33" s="23"/>
    </row>
    <row r="34" spans="1:7" x14ac:dyDescent="0.25">
      <c r="A34" s="37"/>
      <c r="B34" s="23"/>
      <c r="C34" s="23"/>
      <c r="D34" s="23"/>
      <c r="E34" s="23"/>
      <c r="F34" s="23"/>
      <c r="G34" s="23"/>
    </row>
    <row r="35" spans="1:7" x14ac:dyDescent="0.25">
      <c r="A35" s="37"/>
      <c r="B35" s="23" t="s">
        <v>51</v>
      </c>
      <c r="C35" s="23"/>
      <c r="D35" s="23" t="s">
        <v>22</v>
      </c>
      <c r="E35" s="23"/>
      <c r="F35" s="23" t="s">
        <v>63</v>
      </c>
      <c r="G35" s="23"/>
    </row>
    <row r="36" spans="1:7" x14ac:dyDescent="0.25">
      <c r="A36" s="39" t="s">
        <v>23</v>
      </c>
      <c r="B36" s="23" t="s">
        <v>24</v>
      </c>
      <c r="C36" s="23"/>
      <c r="D36" s="23" t="s">
        <v>24</v>
      </c>
      <c r="E36" s="23"/>
      <c r="F36" s="23" t="s">
        <v>25</v>
      </c>
      <c r="G36" s="23"/>
    </row>
    <row r="37" spans="1:7" x14ac:dyDescent="0.25">
      <c r="A37" s="69"/>
      <c r="B37" s="69"/>
      <c r="C37" s="69"/>
      <c r="D37" s="69"/>
      <c r="E37" s="69"/>
      <c r="F37" s="69"/>
      <c r="G37" s="69"/>
    </row>
    <row r="38" spans="1:7" x14ac:dyDescent="0.25">
      <c r="A38" s="69"/>
      <c r="B38" s="69"/>
      <c r="C38" s="69"/>
      <c r="D38" s="69"/>
      <c r="E38" s="69"/>
      <c r="F38" s="69"/>
      <c r="G38" s="69"/>
    </row>
    <row r="39" spans="1:7" x14ac:dyDescent="0.25">
      <c r="A39" s="69"/>
      <c r="B39" s="69"/>
      <c r="C39" s="69"/>
      <c r="D39" s="69"/>
      <c r="E39" s="69"/>
      <c r="F39" s="69"/>
      <c r="G39" s="69"/>
    </row>
    <row r="40" spans="1:7" x14ac:dyDescent="0.25">
      <c r="A40" s="69"/>
      <c r="B40" s="69"/>
      <c r="C40" s="69"/>
      <c r="D40" s="69"/>
      <c r="E40" s="69"/>
      <c r="F40" s="69"/>
      <c r="G40" s="69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workbookViewId="0">
      <selection activeCell="I18" sqref="I18"/>
    </sheetView>
  </sheetViews>
  <sheetFormatPr defaultRowHeight="15" x14ac:dyDescent="0.25"/>
  <cols>
    <col min="1" max="1" width="16.28515625" customWidth="1"/>
  </cols>
  <sheetData>
    <row r="1" spans="1:9" ht="15.75" x14ac:dyDescent="0.25">
      <c r="A1" s="69"/>
      <c r="B1" s="125" t="s">
        <v>176</v>
      </c>
      <c r="C1" s="125"/>
      <c r="D1" s="125"/>
      <c r="E1" s="125"/>
      <c r="F1" s="69"/>
      <c r="G1" s="69"/>
      <c r="H1" s="69"/>
      <c r="I1" s="69"/>
    </row>
    <row r="2" spans="1:9" ht="15.75" x14ac:dyDescent="0.25">
      <c r="A2" s="69"/>
      <c r="B2" s="125" t="s">
        <v>177</v>
      </c>
      <c r="C2" s="125"/>
      <c r="D2" s="125"/>
      <c r="E2" s="125"/>
      <c r="F2" s="69"/>
      <c r="G2" s="69"/>
      <c r="H2" s="69"/>
      <c r="I2" s="69"/>
    </row>
    <row r="3" spans="1:9" ht="15.75" x14ac:dyDescent="0.25">
      <c r="A3" s="69"/>
      <c r="B3" s="125" t="s">
        <v>258</v>
      </c>
      <c r="C3" s="125"/>
      <c r="D3" s="125"/>
      <c r="E3" s="125"/>
      <c r="F3" s="69"/>
      <c r="G3" s="69"/>
      <c r="H3" s="69"/>
      <c r="I3" s="69"/>
    </row>
    <row r="4" spans="1:9" x14ac:dyDescent="0.25">
      <c r="A4" s="175" t="s">
        <v>3</v>
      </c>
      <c r="B4" s="175" t="s">
        <v>4</v>
      </c>
      <c r="C4" s="175" t="s">
        <v>5</v>
      </c>
      <c r="D4" s="175" t="s">
        <v>6</v>
      </c>
      <c r="E4" s="176" t="s">
        <v>8</v>
      </c>
      <c r="F4" s="177" t="s">
        <v>9</v>
      </c>
      <c r="G4" s="95" t="s">
        <v>144</v>
      </c>
      <c r="H4" s="69"/>
      <c r="I4" s="69"/>
    </row>
    <row r="5" spans="1:9" x14ac:dyDescent="0.25">
      <c r="A5" s="10" t="s">
        <v>190</v>
      </c>
      <c r="B5" s="131">
        <v>1</v>
      </c>
      <c r="C5" s="10">
        <f>'MARCH 21'!G5:G19</f>
        <v>0</v>
      </c>
      <c r="D5" s="10">
        <v>2500</v>
      </c>
      <c r="E5" s="10">
        <f>C5+D5</f>
        <v>2500</v>
      </c>
      <c r="F5" s="10">
        <f>2500</f>
        <v>2500</v>
      </c>
      <c r="G5" s="10">
        <f>E5-F5</f>
        <v>0</v>
      </c>
      <c r="H5" s="69"/>
      <c r="I5" s="69"/>
    </row>
    <row r="6" spans="1:9" x14ac:dyDescent="0.25">
      <c r="A6" s="10" t="s">
        <v>235</v>
      </c>
      <c r="B6" s="11">
        <v>2</v>
      </c>
      <c r="C6" s="10">
        <f>'MARCH 21'!G6:G20</f>
        <v>0</v>
      </c>
      <c r="D6" s="12">
        <v>2500</v>
      </c>
      <c r="E6" s="10">
        <f t="shared" ref="E6:E17" si="0">C6+D6</f>
        <v>2500</v>
      </c>
      <c r="F6" s="91">
        <v>2500</v>
      </c>
      <c r="G6" s="10">
        <f t="shared" ref="G6:G17" si="1">E6-F6</f>
        <v>0</v>
      </c>
      <c r="H6" s="69" t="s">
        <v>31</v>
      </c>
      <c r="I6" s="69"/>
    </row>
    <row r="7" spans="1:9" x14ac:dyDescent="0.25">
      <c r="A7" s="10" t="s">
        <v>31</v>
      </c>
      <c r="B7" s="11">
        <v>3</v>
      </c>
      <c r="C7" s="10">
        <f>'MARCH 21'!G7:G21</f>
        <v>0</v>
      </c>
      <c r="D7" s="12">
        <v>2500</v>
      </c>
      <c r="E7" s="10">
        <f>C7+D7</f>
        <v>2500</v>
      </c>
      <c r="F7" s="91">
        <v>2500</v>
      </c>
      <c r="G7" s="10">
        <f t="shared" si="1"/>
        <v>0</v>
      </c>
      <c r="H7" s="69" t="s">
        <v>31</v>
      </c>
      <c r="I7" s="69"/>
    </row>
    <row r="8" spans="1:9" x14ac:dyDescent="0.25">
      <c r="A8" s="163" t="s">
        <v>82</v>
      </c>
      <c r="B8" s="11">
        <v>4</v>
      </c>
      <c r="C8" s="10">
        <f>'MARCH 21'!G8:G22</f>
        <v>0</v>
      </c>
      <c r="D8" s="12">
        <v>2500</v>
      </c>
      <c r="E8" s="10">
        <f t="shared" si="0"/>
        <v>2500</v>
      </c>
      <c r="F8" s="91">
        <v>2500</v>
      </c>
      <c r="G8" s="10">
        <f t="shared" si="1"/>
        <v>0</v>
      </c>
      <c r="H8" s="69" t="s">
        <v>31</v>
      </c>
      <c r="I8" s="69"/>
    </row>
    <row r="9" spans="1:9" x14ac:dyDescent="0.25">
      <c r="A9" s="10" t="s">
        <v>82</v>
      </c>
      <c r="B9" s="11">
        <v>5</v>
      </c>
      <c r="C9" s="10">
        <f>'MARCH 21'!G9:G23</f>
        <v>0</v>
      </c>
      <c r="D9" s="12">
        <v>2500</v>
      </c>
      <c r="E9" s="10">
        <f t="shared" si="0"/>
        <v>2500</v>
      </c>
      <c r="F9" s="91">
        <v>2500</v>
      </c>
      <c r="G9" s="10">
        <f t="shared" si="1"/>
        <v>0</v>
      </c>
      <c r="H9" s="69" t="s">
        <v>31</v>
      </c>
      <c r="I9" s="69"/>
    </row>
    <row r="10" spans="1:9" x14ac:dyDescent="0.25">
      <c r="A10" s="10" t="s">
        <v>132</v>
      </c>
      <c r="B10" s="11">
        <v>6</v>
      </c>
      <c r="C10" s="10">
        <f>'MARCH 21'!G10:G24</f>
        <v>0</v>
      </c>
      <c r="D10" s="12">
        <v>2500</v>
      </c>
      <c r="E10" s="10">
        <f t="shared" si="0"/>
        <v>2500</v>
      </c>
      <c r="F10" s="91">
        <f>2500</f>
        <v>2500</v>
      </c>
      <c r="G10" s="10">
        <f t="shared" si="1"/>
        <v>0</v>
      </c>
      <c r="H10" s="69"/>
      <c r="I10" s="69"/>
    </row>
    <row r="11" spans="1:9" x14ac:dyDescent="0.25">
      <c r="A11" s="104" t="s">
        <v>253</v>
      </c>
      <c r="B11" s="11">
        <v>7</v>
      </c>
      <c r="C11" s="10">
        <f>'MARCH 21'!G11:G25</f>
        <v>0</v>
      </c>
      <c r="D11" s="12">
        <v>3000</v>
      </c>
      <c r="E11" s="10">
        <f t="shared" si="0"/>
        <v>3000</v>
      </c>
      <c r="F11" s="91">
        <f>3000</f>
        <v>3000</v>
      </c>
      <c r="G11" s="10">
        <f t="shared" si="1"/>
        <v>0</v>
      </c>
      <c r="H11" s="69"/>
      <c r="I11" s="69"/>
    </row>
    <row r="12" spans="1:9" x14ac:dyDescent="0.25">
      <c r="A12" s="104" t="s">
        <v>120</v>
      </c>
      <c r="B12" s="105">
        <v>8</v>
      </c>
      <c r="C12" s="10">
        <f>'MARCH 21'!G12:G26</f>
        <v>0</v>
      </c>
      <c r="D12" s="13">
        <v>2500</v>
      </c>
      <c r="E12" s="10">
        <f t="shared" si="0"/>
        <v>2500</v>
      </c>
      <c r="F12" s="91">
        <f>2500</f>
        <v>2500</v>
      </c>
      <c r="G12" s="10">
        <f t="shared" si="1"/>
        <v>0</v>
      </c>
      <c r="H12" s="69"/>
      <c r="I12" s="69"/>
    </row>
    <row r="13" spans="1:9" x14ac:dyDescent="0.25">
      <c r="A13" s="10" t="s">
        <v>119</v>
      </c>
      <c r="B13" s="105">
        <v>9</v>
      </c>
      <c r="C13" s="10">
        <f>'MARCH 21'!G13:G27</f>
        <v>2400</v>
      </c>
      <c r="D13" s="13">
        <v>5500</v>
      </c>
      <c r="E13" s="10">
        <f t="shared" si="0"/>
        <v>7900</v>
      </c>
      <c r="F13" s="132">
        <f>5500</f>
        <v>5500</v>
      </c>
      <c r="G13" s="10">
        <f t="shared" si="1"/>
        <v>2400</v>
      </c>
      <c r="H13" s="69"/>
      <c r="I13" s="69"/>
    </row>
    <row r="14" spans="1:9" x14ac:dyDescent="0.25">
      <c r="A14" s="10" t="s">
        <v>31</v>
      </c>
      <c r="B14" s="11">
        <v>10</v>
      </c>
      <c r="C14" s="10">
        <f>'MARCH 21'!G14:G28</f>
        <v>0</v>
      </c>
      <c r="D14" s="12">
        <v>2500</v>
      </c>
      <c r="E14" s="10">
        <f t="shared" si="0"/>
        <v>2500</v>
      </c>
      <c r="F14" s="91">
        <v>2500</v>
      </c>
      <c r="G14" s="10">
        <f t="shared" si="1"/>
        <v>0</v>
      </c>
      <c r="H14" s="69" t="s">
        <v>31</v>
      </c>
      <c r="I14" s="69"/>
    </row>
    <row r="15" spans="1:9" x14ac:dyDescent="0.25">
      <c r="A15" s="10" t="s">
        <v>200</v>
      </c>
      <c r="B15" s="11">
        <v>11</v>
      </c>
      <c r="C15" s="10">
        <f>'MARCH 21'!G15:G29</f>
        <v>0</v>
      </c>
      <c r="D15" s="12">
        <v>2500</v>
      </c>
      <c r="E15" s="10">
        <f t="shared" si="0"/>
        <v>2500</v>
      </c>
      <c r="F15" s="91">
        <v>2500</v>
      </c>
      <c r="G15" s="10">
        <f t="shared" si="1"/>
        <v>0</v>
      </c>
      <c r="H15" s="69" t="s">
        <v>31</v>
      </c>
      <c r="I15" s="69"/>
    </row>
    <row r="16" spans="1:9" x14ac:dyDescent="0.25">
      <c r="A16" s="104" t="s">
        <v>29</v>
      </c>
      <c r="B16" s="11">
        <v>12</v>
      </c>
      <c r="C16" s="10">
        <f>'MARCH 21'!G16:G30</f>
        <v>0</v>
      </c>
      <c r="D16" s="12">
        <v>4500</v>
      </c>
      <c r="E16" s="10">
        <f t="shared" si="0"/>
        <v>4500</v>
      </c>
      <c r="F16" s="91">
        <v>4500</v>
      </c>
      <c r="G16" s="10">
        <f t="shared" si="1"/>
        <v>0</v>
      </c>
      <c r="H16" s="69" t="s">
        <v>31</v>
      </c>
      <c r="I16" s="69"/>
    </row>
    <row r="17" spans="1:9" x14ac:dyDescent="0.25">
      <c r="A17" s="104" t="s">
        <v>30</v>
      </c>
      <c r="B17" s="11">
        <v>13</v>
      </c>
      <c r="C17" s="10">
        <f>'MARCH 21'!G17:G31</f>
        <v>0</v>
      </c>
      <c r="D17" s="12">
        <v>2500</v>
      </c>
      <c r="E17" s="10">
        <f t="shared" si="0"/>
        <v>2500</v>
      </c>
      <c r="F17" s="91">
        <v>2500</v>
      </c>
      <c r="G17" s="10">
        <f t="shared" si="1"/>
        <v>0</v>
      </c>
      <c r="H17" s="69"/>
      <c r="I17" s="69"/>
    </row>
    <row r="18" spans="1:9" x14ac:dyDescent="0.25">
      <c r="A18" s="10"/>
      <c r="B18" s="10"/>
      <c r="C18" s="10">
        <f>'MARCH 21'!G18:G32</f>
        <v>0</v>
      </c>
      <c r="D18" s="10"/>
      <c r="E18" s="10"/>
      <c r="F18" s="10"/>
      <c r="G18" s="10"/>
      <c r="H18" s="85"/>
      <c r="I18" s="69"/>
    </row>
    <row r="19" spans="1:9" x14ac:dyDescent="0.25">
      <c r="A19" s="164" t="s">
        <v>39</v>
      </c>
      <c r="B19" s="164"/>
      <c r="C19" s="10">
        <f>'MARCH 21'!G19:G33</f>
        <v>2400</v>
      </c>
      <c r="D19" s="164">
        <f>SUM(D5:D18)</f>
        <v>38000</v>
      </c>
      <c r="E19" s="164">
        <f>SUM(E5:E18)</f>
        <v>40400</v>
      </c>
      <c r="F19" s="164">
        <f>SUM(F5:F18)</f>
        <v>38000</v>
      </c>
      <c r="G19" s="164">
        <f>SUM(G5:G18)</f>
        <v>2400</v>
      </c>
      <c r="H19" s="85"/>
      <c r="I19" s="69"/>
    </row>
    <row r="20" spans="1:9" x14ac:dyDescent="0.25">
      <c r="A20" s="168"/>
      <c r="B20" s="168"/>
      <c r="C20" s="10"/>
      <c r="D20" s="168"/>
      <c r="E20" s="168"/>
      <c r="F20" s="168"/>
      <c r="G20" s="168">
        <f>G5+G10+G11+G12+G13</f>
        <v>2400</v>
      </c>
      <c r="H20" s="85"/>
      <c r="I20" s="69"/>
    </row>
    <row r="21" spans="1:9" x14ac:dyDescent="0.25">
      <c r="A21" s="167" t="s">
        <v>12</v>
      </c>
      <c r="B21" s="15"/>
      <c r="C21" s="15"/>
      <c r="D21" s="15"/>
      <c r="E21" s="15"/>
      <c r="F21" s="16"/>
      <c r="G21" s="85"/>
      <c r="H21" s="85"/>
      <c r="I21" s="69"/>
    </row>
    <row r="22" spans="1:9" x14ac:dyDescent="0.25">
      <c r="A22" s="172" t="s">
        <v>180</v>
      </c>
      <c r="B22" s="85"/>
      <c r="C22" s="134"/>
      <c r="D22" s="162"/>
      <c r="E22" s="136" t="s">
        <v>9</v>
      </c>
      <c r="F22" s="85"/>
      <c r="G22" s="85"/>
      <c r="H22" s="85"/>
      <c r="I22" s="69"/>
    </row>
    <row r="23" spans="1:9" x14ac:dyDescent="0.25">
      <c r="A23" s="95" t="s">
        <v>155</v>
      </c>
      <c r="B23" s="95" t="s">
        <v>156</v>
      </c>
      <c r="C23" s="95" t="s">
        <v>157</v>
      </c>
      <c r="D23" s="95" t="s">
        <v>98</v>
      </c>
      <c r="E23" s="95" t="s">
        <v>158</v>
      </c>
      <c r="F23" s="95" t="s">
        <v>156</v>
      </c>
      <c r="G23" s="95" t="s">
        <v>157</v>
      </c>
      <c r="H23" s="95" t="s">
        <v>98</v>
      </c>
      <c r="I23" s="69"/>
    </row>
    <row r="24" spans="1:9" x14ac:dyDescent="0.25">
      <c r="A24" s="95" t="s">
        <v>195</v>
      </c>
      <c r="B24" s="137">
        <f>D19</f>
        <v>38000</v>
      </c>
      <c r="C24" s="85"/>
      <c r="D24" s="137"/>
      <c r="E24" s="138" t="s">
        <v>195</v>
      </c>
      <c r="F24" s="137">
        <f>F19</f>
        <v>38000</v>
      </c>
      <c r="G24" s="85"/>
      <c r="H24" s="10"/>
      <c r="I24" s="69"/>
    </row>
    <row r="25" spans="1:9" x14ac:dyDescent="0.25">
      <c r="A25" s="10" t="s">
        <v>160</v>
      </c>
      <c r="B25" s="137">
        <f>APRIL21!D34</f>
        <v>11410</v>
      </c>
      <c r="C25" s="10"/>
      <c r="D25" s="10"/>
      <c r="E25" s="10" t="s">
        <v>160</v>
      </c>
      <c r="F25" s="137">
        <f>APRIL21!H34</f>
        <v>9010</v>
      </c>
      <c r="G25" s="10"/>
      <c r="H25" s="10"/>
      <c r="I25" s="69"/>
    </row>
    <row r="26" spans="1:9" x14ac:dyDescent="0.25">
      <c r="A26" s="10" t="s">
        <v>161</v>
      </c>
      <c r="B26" s="139">
        <v>0.08</v>
      </c>
      <c r="C26" s="10">
        <f>B26*B24</f>
        <v>3040</v>
      </c>
      <c r="D26" s="10"/>
      <c r="E26" s="10"/>
      <c r="F26" s="139">
        <v>0.08</v>
      </c>
      <c r="G26" s="10">
        <f>C26</f>
        <v>3040</v>
      </c>
      <c r="H26" s="10"/>
      <c r="I26" s="69"/>
    </row>
    <row r="27" spans="1:9" x14ac:dyDescent="0.25">
      <c r="A27" s="104" t="s">
        <v>233</v>
      </c>
      <c r="B27" s="137"/>
      <c r="C27" s="137"/>
      <c r="D27" s="137"/>
      <c r="E27" s="137"/>
      <c r="F27" s="137"/>
      <c r="G27" s="10"/>
      <c r="H27" s="10"/>
      <c r="I27" s="69"/>
    </row>
    <row r="28" spans="1:9" x14ac:dyDescent="0.25">
      <c r="A28" s="140" t="s">
        <v>162</v>
      </c>
      <c r="B28" s="10"/>
      <c r="C28" s="10"/>
      <c r="D28" s="10"/>
      <c r="E28" s="140" t="s">
        <v>162</v>
      </c>
      <c r="F28" s="10"/>
      <c r="G28" s="10"/>
      <c r="H28" s="10"/>
      <c r="I28" s="69"/>
    </row>
    <row r="29" spans="1:9" x14ac:dyDescent="0.25">
      <c r="A29" s="49" t="s">
        <v>87</v>
      </c>
      <c r="B29" s="142"/>
      <c r="C29" s="10">
        <f>D6+D7+D8+D9+D14+D15</f>
        <v>15000</v>
      </c>
      <c r="D29" s="10"/>
      <c r="E29" s="49" t="s">
        <v>87</v>
      </c>
      <c r="F29" s="142"/>
      <c r="G29" s="10">
        <f>C29</f>
        <v>15000</v>
      </c>
      <c r="H29" s="10"/>
      <c r="I29" s="69"/>
    </row>
    <row r="30" spans="1:9" x14ac:dyDescent="0.25">
      <c r="A30" s="161" t="s">
        <v>149</v>
      </c>
      <c r="B30" s="83"/>
      <c r="C30" s="83">
        <f>D16</f>
        <v>4500</v>
      </c>
      <c r="D30" s="83"/>
      <c r="E30" s="161" t="s">
        <v>149</v>
      </c>
      <c r="F30" s="83"/>
      <c r="G30" s="83">
        <f>C30</f>
        <v>4500</v>
      </c>
      <c r="H30" s="10"/>
      <c r="I30" s="69"/>
    </row>
    <row r="31" spans="1:9" x14ac:dyDescent="0.25">
      <c r="A31" s="142" t="s">
        <v>259</v>
      </c>
      <c r="B31" s="10"/>
      <c r="C31" s="10">
        <v>28105</v>
      </c>
      <c r="D31" s="10"/>
      <c r="E31" s="142" t="s">
        <v>259</v>
      </c>
      <c r="F31" s="10"/>
      <c r="G31" s="10">
        <v>28105</v>
      </c>
      <c r="H31" s="10"/>
      <c r="I31" s="69"/>
    </row>
    <row r="32" spans="1:9" x14ac:dyDescent="0.25">
      <c r="A32" s="142"/>
      <c r="B32" s="143"/>
      <c r="C32" s="144"/>
      <c r="D32" s="143"/>
      <c r="E32" s="142"/>
      <c r="F32" s="143"/>
      <c r="G32" s="144"/>
      <c r="H32" s="10"/>
      <c r="I32" s="69"/>
    </row>
    <row r="33" spans="1:9" x14ac:dyDescent="0.25">
      <c r="A33" s="142"/>
      <c r="B33" s="143"/>
      <c r="C33" s="144"/>
      <c r="D33" s="143"/>
      <c r="E33" s="142"/>
      <c r="F33" s="143"/>
      <c r="G33" s="144"/>
      <c r="H33" s="10"/>
      <c r="I33" s="69"/>
    </row>
    <row r="34" spans="1:9" x14ac:dyDescent="0.25">
      <c r="A34" s="164" t="s">
        <v>39</v>
      </c>
      <c r="B34" s="165">
        <f>B24+B25+B27-C26</f>
        <v>46370</v>
      </c>
      <c r="C34" s="164">
        <f>SUM(C29:C33)</f>
        <v>47605</v>
      </c>
      <c r="D34" s="165">
        <f>B34-C34</f>
        <v>-1235</v>
      </c>
      <c r="E34" s="166"/>
      <c r="F34" s="165">
        <f>F24+F25-G26</f>
        <v>43970</v>
      </c>
      <c r="G34" s="165">
        <f>SUM(G29:G32)</f>
        <v>47605</v>
      </c>
      <c r="H34" s="165">
        <f>F34-G34</f>
        <v>-3635</v>
      </c>
      <c r="I34" s="69"/>
    </row>
    <row r="35" spans="1:9" x14ac:dyDescent="0.25">
      <c r="A35" s="69"/>
      <c r="B35" s="69"/>
      <c r="C35" s="69"/>
      <c r="D35" s="69"/>
      <c r="E35" s="69"/>
      <c r="F35" s="69"/>
      <c r="G35" s="69"/>
      <c r="H35" s="69"/>
      <c r="I35" s="69"/>
    </row>
    <row r="36" spans="1:9" x14ac:dyDescent="0.25">
      <c r="A36" s="69" t="s">
        <v>168</v>
      </c>
      <c r="B36" s="69"/>
      <c r="C36" s="69" t="s">
        <v>170</v>
      </c>
      <c r="D36" s="69"/>
      <c r="E36" s="69"/>
      <c r="F36" s="69" t="s">
        <v>171</v>
      </c>
      <c r="G36" s="69"/>
      <c r="H36" s="65"/>
      <c r="I36" s="69"/>
    </row>
    <row r="37" spans="1:9" x14ac:dyDescent="0.25">
      <c r="A37" s="69"/>
      <c r="B37" s="69"/>
      <c r="C37" s="69"/>
      <c r="D37" s="69"/>
      <c r="E37" s="69"/>
      <c r="F37" s="69"/>
      <c r="G37" s="69"/>
      <c r="H37" s="69"/>
      <c r="I37" s="69"/>
    </row>
    <row r="38" spans="1:9" x14ac:dyDescent="0.25">
      <c r="A38" s="20" t="s">
        <v>211</v>
      </c>
      <c r="B38" s="20"/>
      <c r="C38" s="20" t="s">
        <v>51</v>
      </c>
      <c r="D38" s="20"/>
      <c r="E38" s="20"/>
      <c r="F38" s="20" t="s">
        <v>172</v>
      </c>
      <c r="G38" s="20"/>
      <c r="H38" s="65"/>
      <c r="I38" s="69"/>
    </row>
    <row r="39" spans="1:9" x14ac:dyDescent="0.25">
      <c r="A39" s="69"/>
      <c r="B39" s="69"/>
      <c r="C39" s="69"/>
      <c r="D39" s="69"/>
      <c r="E39" s="69"/>
      <c r="F39" s="69"/>
      <c r="G39" s="69"/>
      <c r="H39" s="69"/>
      <c r="I39" s="69"/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7"/>
  <sheetViews>
    <sheetView topLeftCell="C13" workbookViewId="0">
      <selection activeCell="R25" sqref="R25"/>
    </sheetView>
  </sheetViews>
  <sheetFormatPr defaultRowHeight="15" x14ac:dyDescent="0.25"/>
  <cols>
    <col min="1" max="1" width="19" customWidth="1"/>
    <col min="12" max="12" width="18.42578125" bestFit="1" customWidth="1"/>
  </cols>
  <sheetData>
    <row r="1" spans="1:20" ht="15.75" x14ac:dyDescent="0.25">
      <c r="A1" s="69"/>
      <c r="B1" s="125" t="s">
        <v>176</v>
      </c>
      <c r="C1" s="125"/>
      <c r="D1" s="125"/>
      <c r="E1" s="125"/>
      <c r="F1" s="69"/>
      <c r="G1" s="69"/>
      <c r="H1" s="69"/>
      <c r="I1" s="69"/>
      <c r="N1" s="125" t="s">
        <v>176</v>
      </c>
      <c r="O1" s="125"/>
      <c r="P1" s="125"/>
      <c r="Q1" s="125"/>
    </row>
    <row r="2" spans="1:20" ht="15.75" x14ac:dyDescent="0.25">
      <c r="A2" s="69"/>
      <c r="B2" s="125" t="s">
        <v>177</v>
      </c>
      <c r="C2" s="125"/>
      <c r="D2" s="125"/>
      <c r="E2" s="125"/>
      <c r="F2" s="69"/>
      <c r="G2" s="69"/>
      <c r="H2" s="69"/>
      <c r="I2" s="69"/>
      <c r="N2" s="125" t="s">
        <v>177</v>
      </c>
      <c r="O2" s="125"/>
      <c r="P2" s="125"/>
      <c r="Q2" s="125"/>
    </row>
    <row r="3" spans="1:20" ht="15.75" x14ac:dyDescent="0.25">
      <c r="A3" s="69"/>
      <c r="B3" s="125" t="s">
        <v>258</v>
      </c>
      <c r="C3" s="125"/>
      <c r="D3" s="125"/>
      <c r="E3" s="125"/>
      <c r="F3" s="69"/>
      <c r="G3" s="69"/>
      <c r="H3" s="69"/>
      <c r="I3" s="69"/>
      <c r="N3" s="125" t="s">
        <v>262</v>
      </c>
      <c r="O3" s="125"/>
      <c r="P3" s="125"/>
      <c r="Q3" s="125"/>
    </row>
    <row r="4" spans="1:20" x14ac:dyDescent="0.25">
      <c r="A4" s="175" t="s">
        <v>3</v>
      </c>
      <c r="B4" s="175" t="s">
        <v>4</v>
      </c>
      <c r="C4" s="175" t="s">
        <v>5</v>
      </c>
      <c r="D4" s="175" t="s">
        <v>6</v>
      </c>
      <c r="E4" s="176" t="s">
        <v>8</v>
      </c>
      <c r="F4" s="177" t="s">
        <v>9</v>
      </c>
      <c r="G4" s="95" t="s">
        <v>144</v>
      </c>
      <c r="H4" s="69"/>
      <c r="I4" s="69"/>
      <c r="L4" s="119" t="s">
        <v>263</v>
      </c>
      <c r="M4" s="119" t="s">
        <v>264</v>
      </c>
      <c r="N4" s="119" t="s">
        <v>265</v>
      </c>
      <c r="O4" s="119" t="s">
        <v>266</v>
      </c>
      <c r="P4" s="119" t="s">
        <v>267</v>
      </c>
      <c r="Q4" s="119" t="s">
        <v>8</v>
      </c>
      <c r="R4" s="119" t="s">
        <v>9</v>
      </c>
      <c r="S4" s="119" t="s">
        <v>98</v>
      </c>
    </row>
    <row r="5" spans="1:20" x14ac:dyDescent="0.25">
      <c r="A5" s="10" t="s">
        <v>190</v>
      </c>
      <c r="B5" s="131">
        <v>1</v>
      </c>
      <c r="C5" s="10">
        <f>'MARCH 21'!G5:G19</f>
        <v>0</v>
      </c>
      <c r="D5" s="10">
        <v>2500</v>
      </c>
      <c r="E5" s="10">
        <f>C5+D5</f>
        <v>2500</v>
      </c>
      <c r="F5" s="10">
        <f>2500</f>
        <v>2500</v>
      </c>
      <c r="G5" s="10">
        <f>E5-F5</f>
        <v>0</v>
      </c>
      <c r="H5" s="69"/>
      <c r="I5" s="69"/>
      <c r="L5" s="83" t="s">
        <v>326</v>
      </c>
      <c r="M5" s="83" t="s">
        <v>268</v>
      </c>
      <c r="N5" s="83">
        <v>2500</v>
      </c>
      <c r="O5" s="83"/>
      <c r="P5" s="83"/>
      <c r="Q5" s="83">
        <f>N5+O5+P5</f>
        <v>2500</v>
      </c>
      <c r="R5" s="83">
        <f>2500</f>
        <v>2500</v>
      </c>
      <c r="S5" s="83">
        <f>Q5-R5</f>
        <v>0</v>
      </c>
    </row>
    <row r="6" spans="1:20" x14ac:dyDescent="0.25">
      <c r="A6" s="10" t="s">
        <v>235</v>
      </c>
      <c r="B6" s="11">
        <v>2</v>
      </c>
      <c r="C6" s="10">
        <f>'MARCH 21'!G6:G20</f>
        <v>0</v>
      </c>
      <c r="D6" s="12">
        <v>2500</v>
      </c>
      <c r="E6" s="10">
        <f t="shared" ref="E6:E17" si="0">C6+D6</f>
        <v>2500</v>
      </c>
      <c r="F6" s="91">
        <v>2500</v>
      </c>
      <c r="G6" s="10">
        <f t="shared" ref="G6:G17" si="1">E6-F6</f>
        <v>0</v>
      </c>
      <c r="H6" s="69" t="s">
        <v>31</v>
      </c>
      <c r="I6" s="69"/>
      <c r="L6" s="83" t="s">
        <v>328</v>
      </c>
      <c r="M6" s="83" t="s">
        <v>269</v>
      </c>
      <c r="N6" s="83">
        <v>2500</v>
      </c>
      <c r="O6" s="83"/>
      <c r="P6" s="83"/>
      <c r="Q6" s="83">
        <f t="shared" ref="Q6:Q27" si="2">N6+O6+P6</f>
        <v>2500</v>
      </c>
      <c r="R6" s="83"/>
      <c r="S6" s="83">
        <f t="shared" ref="S6:S43" si="3">Q6-R6</f>
        <v>2500</v>
      </c>
    </row>
    <row r="7" spans="1:20" x14ac:dyDescent="0.25">
      <c r="A7" s="10" t="s">
        <v>31</v>
      </c>
      <c r="B7" s="11">
        <v>3</v>
      </c>
      <c r="C7" s="10">
        <f>'MARCH 21'!G7:G21</f>
        <v>0</v>
      </c>
      <c r="D7" s="12">
        <v>2500</v>
      </c>
      <c r="E7" s="10">
        <f>C7+D7</f>
        <v>2500</v>
      </c>
      <c r="F7" s="91">
        <v>2500</v>
      </c>
      <c r="G7" s="10">
        <f t="shared" si="1"/>
        <v>0</v>
      </c>
      <c r="H7" s="69" t="s">
        <v>31</v>
      </c>
      <c r="I7" s="69"/>
      <c r="L7" s="83" t="s">
        <v>305</v>
      </c>
      <c r="M7" s="83" t="s">
        <v>270</v>
      </c>
      <c r="N7" s="83">
        <v>2500</v>
      </c>
      <c r="O7" s="83"/>
      <c r="P7" s="83"/>
      <c r="Q7" s="83">
        <f t="shared" si="2"/>
        <v>2500</v>
      </c>
      <c r="R7" s="83"/>
      <c r="S7" s="83">
        <f t="shared" si="3"/>
        <v>2500</v>
      </c>
    </row>
    <row r="8" spans="1:20" x14ac:dyDescent="0.25">
      <c r="A8" s="163" t="s">
        <v>82</v>
      </c>
      <c r="B8" s="11">
        <v>4</v>
      </c>
      <c r="C8" s="10">
        <f>'MARCH 21'!G8:G22</f>
        <v>0</v>
      </c>
      <c r="D8" s="12">
        <v>2500</v>
      </c>
      <c r="E8" s="10">
        <f t="shared" si="0"/>
        <v>2500</v>
      </c>
      <c r="F8" s="91">
        <v>2500</v>
      </c>
      <c r="G8" s="10">
        <f t="shared" si="1"/>
        <v>0</v>
      </c>
      <c r="H8" s="69" t="s">
        <v>31</v>
      </c>
      <c r="I8" s="69"/>
      <c r="L8" s="83" t="s">
        <v>329</v>
      </c>
      <c r="M8" s="83" t="s">
        <v>271</v>
      </c>
      <c r="N8" s="83">
        <v>2500</v>
      </c>
      <c r="O8" s="83"/>
      <c r="P8" s="83"/>
      <c r="Q8" s="83">
        <f t="shared" si="2"/>
        <v>2500</v>
      </c>
      <c r="R8" s="83"/>
      <c r="S8" s="83">
        <f t="shared" si="3"/>
        <v>2500</v>
      </c>
    </row>
    <row r="9" spans="1:20" x14ac:dyDescent="0.25">
      <c r="A9" s="10" t="s">
        <v>82</v>
      </c>
      <c r="B9" s="11">
        <v>5</v>
      </c>
      <c r="C9" s="10">
        <f>'MARCH 21'!G9:G23</f>
        <v>0</v>
      </c>
      <c r="D9" s="12">
        <v>2500</v>
      </c>
      <c r="E9" s="10">
        <f t="shared" si="0"/>
        <v>2500</v>
      </c>
      <c r="F9" s="91">
        <v>2500</v>
      </c>
      <c r="G9" s="10">
        <f t="shared" si="1"/>
        <v>0</v>
      </c>
      <c r="H9" s="69" t="s">
        <v>31</v>
      </c>
      <c r="I9" s="69"/>
      <c r="L9" s="83" t="s">
        <v>306</v>
      </c>
      <c r="M9" s="83" t="s">
        <v>272</v>
      </c>
      <c r="N9" s="83">
        <v>2500</v>
      </c>
      <c r="O9" s="83"/>
      <c r="P9" s="83"/>
      <c r="Q9" s="83">
        <f t="shared" si="2"/>
        <v>2500</v>
      </c>
      <c r="R9" s="83">
        <f>2500</f>
        <v>2500</v>
      </c>
      <c r="S9" s="83">
        <f t="shared" si="3"/>
        <v>0</v>
      </c>
    </row>
    <row r="10" spans="1:20" ht="14.25" customHeight="1" x14ac:dyDescent="0.25">
      <c r="A10" s="10" t="s">
        <v>132</v>
      </c>
      <c r="B10" s="11">
        <v>6</v>
      </c>
      <c r="C10" s="10">
        <f>'MARCH 21'!G10:G24</f>
        <v>0</v>
      </c>
      <c r="D10" s="12">
        <v>2500</v>
      </c>
      <c r="E10" s="10">
        <f t="shared" si="0"/>
        <v>2500</v>
      </c>
      <c r="F10" s="91">
        <f>2500</f>
        <v>2500</v>
      </c>
      <c r="G10" s="10">
        <f t="shared" si="1"/>
        <v>0</v>
      </c>
      <c r="H10" s="69"/>
      <c r="I10" s="69"/>
      <c r="L10" s="83" t="s">
        <v>307</v>
      </c>
      <c r="M10" s="83" t="s">
        <v>308</v>
      </c>
      <c r="N10" s="83">
        <v>5000</v>
      </c>
      <c r="O10" s="83"/>
      <c r="P10" s="83"/>
      <c r="Q10" s="83">
        <f t="shared" si="2"/>
        <v>5000</v>
      </c>
      <c r="R10" s="83"/>
      <c r="S10" s="83">
        <f t="shared" si="3"/>
        <v>5000</v>
      </c>
      <c r="T10" s="20"/>
    </row>
    <row r="11" spans="1:20" x14ac:dyDescent="0.25">
      <c r="A11" s="104" t="s">
        <v>253</v>
      </c>
      <c r="B11" s="11">
        <v>7</v>
      </c>
      <c r="C11" s="10">
        <f>'MARCH 21'!G11:G25</f>
        <v>0</v>
      </c>
      <c r="D11" s="12">
        <v>3000</v>
      </c>
      <c r="E11" s="10">
        <f t="shared" si="0"/>
        <v>3000</v>
      </c>
      <c r="F11" s="91">
        <f>3000</f>
        <v>3000</v>
      </c>
      <c r="G11" s="10">
        <f t="shared" si="1"/>
        <v>0</v>
      </c>
      <c r="H11" s="69"/>
      <c r="I11" s="69"/>
      <c r="L11" s="83" t="s">
        <v>309</v>
      </c>
      <c r="M11" s="83" t="s">
        <v>273</v>
      </c>
      <c r="N11" s="83">
        <v>2500</v>
      </c>
      <c r="O11" s="83"/>
      <c r="P11" s="83"/>
      <c r="Q11" s="83">
        <f t="shared" si="2"/>
        <v>2500</v>
      </c>
      <c r="R11" s="83"/>
      <c r="S11" s="83">
        <f t="shared" si="3"/>
        <v>2500</v>
      </c>
      <c r="T11" s="20"/>
    </row>
    <row r="12" spans="1:20" x14ac:dyDescent="0.25">
      <c r="A12" s="104" t="s">
        <v>120</v>
      </c>
      <c r="B12" s="105">
        <v>8</v>
      </c>
      <c r="C12" s="10">
        <f>'MARCH 21'!G12:G26</f>
        <v>0</v>
      </c>
      <c r="D12" s="13">
        <v>2500</v>
      </c>
      <c r="E12" s="10">
        <f t="shared" si="0"/>
        <v>2500</v>
      </c>
      <c r="F12" s="91">
        <f>2500</f>
        <v>2500</v>
      </c>
      <c r="G12" s="10">
        <f t="shared" si="1"/>
        <v>0</v>
      </c>
      <c r="H12" s="69"/>
      <c r="I12" s="69"/>
      <c r="L12" s="94" t="s">
        <v>136</v>
      </c>
      <c r="M12" s="83" t="s">
        <v>274</v>
      </c>
      <c r="N12" s="83"/>
      <c r="O12" s="83"/>
      <c r="P12" s="83"/>
      <c r="Q12" s="83">
        <f t="shared" si="2"/>
        <v>0</v>
      </c>
      <c r="R12" s="83"/>
      <c r="S12" s="83">
        <f t="shared" si="3"/>
        <v>0</v>
      </c>
      <c r="T12" s="20"/>
    </row>
    <row r="13" spans="1:20" x14ac:dyDescent="0.25">
      <c r="A13" s="10" t="s">
        <v>119</v>
      </c>
      <c r="B13" s="105">
        <v>9</v>
      </c>
      <c r="C13" s="10">
        <f>'MARCH 21'!G13:G27</f>
        <v>2400</v>
      </c>
      <c r="D13" s="13">
        <v>5500</v>
      </c>
      <c r="E13" s="10">
        <f t="shared" si="0"/>
        <v>7900</v>
      </c>
      <c r="F13" s="132">
        <f>5500</f>
        <v>5500</v>
      </c>
      <c r="G13" s="10">
        <f t="shared" si="1"/>
        <v>2400</v>
      </c>
      <c r="H13" s="69"/>
      <c r="I13" s="69"/>
      <c r="L13" s="94" t="s">
        <v>310</v>
      </c>
      <c r="M13" s="83" t="s">
        <v>275</v>
      </c>
      <c r="N13" s="83"/>
      <c r="O13" s="83"/>
      <c r="P13" s="83"/>
      <c r="Q13" s="83">
        <f t="shared" si="2"/>
        <v>0</v>
      </c>
      <c r="R13" s="83"/>
      <c r="S13" s="83">
        <f t="shared" si="3"/>
        <v>0</v>
      </c>
      <c r="T13" s="20"/>
    </row>
    <row r="14" spans="1:20" x14ac:dyDescent="0.25">
      <c r="A14" s="10" t="s">
        <v>31</v>
      </c>
      <c r="B14" s="11">
        <v>10</v>
      </c>
      <c r="C14" s="10">
        <f>'MARCH 21'!G14:G28</f>
        <v>0</v>
      </c>
      <c r="D14" s="12">
        <v>2500</v>
      </c>
      <c r="E14" s="10">
        <f t="shared" si="0"/>
        <v>2500</v>
      </c>
      <c r="F14" s="91">
        <v>2500</v>
      </c>
      <c r="G14" s="10">
        <f t="shared" si="1"/>
        <v>0</v>
      </c>
      <c r="H14" s="69" t="s">
        <v>31</v>
      </c>
      <c r="I14" s="69"/>
      <c r="L14" s="94" t="s">
        <v>310</v>
      </c>
      <c r="M14" s="83" t="s">
        <v>276</v>
      </c>
      <c r="N14" s="83"/>
      <c r="O14" s="83"/>
      <c r="P14" s="83"/>
      <c r="Q14" s="83">
        <f t="shared" si="2"/>
        <v>0</v>
      </c>
      <c r="R14" s="83"/>
      <c r="S14" s="83">
        <f t="shared" si="3"/>
        <v>0</v>
      </c>
      <c r="T14" s="20"/>
    </row>
    <row r="15" spans="1:20" x14ac:dyDescent="0.25">
      <c r="A15" s="10" t="s">
        <v>200</v>
      </c>
      <c r="B15" s="11">
        <v>11</v>
      </c>
      <c r="C15" s="10">
        <f>'MARCH 21'!G15:G29</f>
        <v>0</v>
      </c>
      <c r="D15" s="12">
        <v>2500</v>
      </c>
      <c r="E15" s="10">
        <f t="shared" si="0"/>
        <v>2500</v>
      </c>
      <c r="F15" s="91">
        <v>2500</v>
      </c>
      <c r="G15" s="10">
        <f t="shared" si="1"/>
        <v>0</v>
      </c>
      <c r="H15" s="69" t="s">
        <v>31</v>
      </c>
      <c r="I15" s="69"/>
      <c r="L15" s="94" t="s">
        <v>136</v>
      </c>
      <c r="M15" s="83" t="s">
        <v>277</v>
      </c>
      <c r="N15" s="83"/>
      <c r="O15" s="83"/>
      <c r="P15" s="83"/>
      <c r="Q15" s="83">
        <f t="shared" si="2"/>
        <v>0</v>
      </c>
      <c r="R15" s="83"/>
      <c r="S15" s="83">
        <f t="shared" si="3"/>
        <v>0</v>
      </c>
      <c r="T15" s="20"/>
    </row>
    <row r="16" spans="1:20" x14ac:dyDescent="0.25">
      <c r="A16" s="104" t="s">
        <v>29</v>
      </c>
      <c r="B16" s="11">
        <v>12</v>
      </c>
      <c r="C16" s="10">
        <f>'MARCH 21'!G16:G30</f>
        <v>0</v>
      </c>
      <c r="D16" s="12">
        <v>4500</v>
      </c>
      <c r="E16" s="10">
        <f t="shared" si="0"/>
        <v>4500</v>
      </c>
      <c r="F16" s="91">
        <v>4500</v>
      </c>
      <c r="G16" s="10">
        <f t="shared" si="1"/>
        <v>0</v>
      </c>
      <c r="H16" s="69" t="s">
        <v>31</v>
      </c>
      <c r="I16" s="69"/>
      <c r="L16" s="94" t="s">
        <v>136</v>
      </c>
      <c r="M16" s="83" t="s">
        <v>278</v>
      </c>
      <c r="N16" s="83"/>
      <c r="O16" s="83"/>
      <c r="P16" s="83"/>
      <c r="Q16" s="83">
        <f t="shared" si="2"/>
        <v>0</v>
      </c>
      <c r="R16" s="83"/>
      <c r="S16" s="83">
        <f t="shared" si="3"/>
        <v>0</v>
      </c>
      <c r="T16" s="20"/>
    </row>
    <row r="17" spans="1:20" x14ac:dyDescent="0.25">
      <c r="A17" s="104" t="s">
        <v>30</v>
      </c>
      <c r="B17" s="11">
        <v>13</v>
      </c>
      <c r="C17" s="10">
        <f>'MARCH 21'!G17:G31</f>
        <v>0</v>
      </c>
      <c r="D17" s="12">
        <v>2500</v>
      </c>
      <c r="E17" s="10">
        <f t="shared" si="0"/>
        <v>2500</v>
      </c>
      <c r="F17" s="91">
        <v>2500</v>
      </c>
      <c r="G17" s="10">
        <f t="shared" si="1"/>
        <v>0</v>
      </c>
      <c r="H17" s="69"/>
      <c r="I17" s="69"/>
      <c r="L17" s="94" t="s">
        <v>136</v>
      </c>
      <c r="M17" s="83" t="s">
        <v>279</v>
      </c>
      <c r="N17" s="83"/>
      <c r="O17" s="83"/>
      <c r="P17" s="83"/>
      <c r="Q17" s="83">
        <f t="shared" si="2"/>
        <v>0</v>
      </c>
      <c r="R17" s="83"/>
      <c r="S17" s="83">
        <f t="shared" si="3"/>
        <v>0</v>
      </c>
      <c r="T17" s="20"/>
    </row>
    <row r="18" spans="1:20" x14ac:dyDescent="0.25">
      <c r="A18" s="10"/>
      <c r="B18" s="10"/>
      <c r="C18" s="10">
        <f>'MARCH 21'!G18:G32</f>
        <v>0</v>
      </c>
      <c r="D18" s="10"/>
      <c r="E18" s="10"/>
      <c r="F18" s="10"/>
      <c r="G18" s="10"/>
      <c r="H18" s="85"/>
      <c r="I18" s="69"/>
      <c r="L18" s="94" t="s">
        <v>136</v>
      </c>
      <c r="M18" s="83" t="s">
        <v>280</v>
      </c>
      <c r="N18" s="83"/>
      <c r="O18" s="83"/>
      <c r="P18" s="83"/>
      <c r="Q18" s="83">
        <f t="shared" si="2"/>
        <v>0</v>
      </c>
      <c r="R18" s="83"/>
      <c r="S18" s="83">
        <f t="shared" si="3"/>
        <v>0</v>
      </c>
      <c r="T18" s="20"/>
    </row>
    <row r="19" spans="1:20" x14ac:dyDescent="0.25">
      <c r="A19" s="164" t="s">
        <v>39</v>
      </c>
      <c r="B19" s="164"/>
      <c r="C19" s="10">
        <f>'MARCH 21'!G19:G33</f>
        <v>2400</v>
      </c>
      <c r="D19" s="164">
        <f>SUM(D5:D18)</f>
        <v>38000</v>
      </c>
      <c r="E19" s="164">
        <f>SUM(E5:E18)</f>
        <v>40400</v>
      </c>
      <c r="F19" s="164">
        <f>SUM(F5:F18)</f>
        <v>38000</v>
      </c>
      <c r="G19" s="164">
        <f>SUM(G5:G18)</f>
        <v>2400</v>
      </c>
      <c r="H19" s="85"/>
      <c r="I19" s="69"/>
      <c r="L19" s="83" t="s">
        <v>330</v>
      </c>
      <c r="M19" s="83" t="s">
        <v>281</v>
      </c>
      <c r="N19" s="83">
        <v>2500</v>
      </c>
      <c r="O19" s="83"/>
      <c r="P19" s="83"/>
      <c r="Q19" s="83">
        <f t="shared" si="2"/>
        <v>2500</v>
      </c>
      <c r="R19" s="83"/>
      <c r="S19" s="83">
        <f t="shared" si="3"/>
        <v>2500</v>
      </c>
      <c r="T19" s="20"/>
    </row>
    <row r="20" spans="1:20" x14ac:dyDescent="0.25">
      <c r="A20" s="168"/>
      <c r="B20" s="168"/>
      <c r="C20" s="10"/>
      <c r="D20" s="168"/>
      <c r="E20" s="168"/>
      <c r="F20" s="168"/>
      <c r="G20" s="168">
        <f>G5+G10+G11+G12+G13</f>
        <v>2400</v>
      </c>
      <c r="H20" s="85"/>
      <c r="I20" s="69"/>
      <c r="L20" s="83" t="s">
        <v>311</v>
      </c>
      <c r="M20" s="83" t="s">
        <v>282</v>
      </c>
      <c r="N20" s="83">
        <v>2500</v>
      </c>
      <c r="O20" s="83"/>
      <c r="P20" s="83"/>
      <c r="Q20" s="83">
        <f t="shared" si="2"/>
        <v>2500</v>
      </c>
      <c r="R20" s="83"/>
      <c r="S20" s="83">
        <f t="shared" si="3"/>
        <v>2500</v>
      </c>
      <c r="T20" s="20"/>
    </row>
    <row r="21" spans="1:20" x14ac:dyDescent="0.25">
      <c r="A21" s="172" t="s">
        <v>180</v>
      </c>
      <c r="B21" s="85"/>
      <c r="C21" s="134"/>
      <c r="D21" s="162"/>
      <c r="E21" s="136" t="s">
        <v>9</v>
      </c>
      <c r="F21" s="85"/>
      <c r="G21" s="85"/>
      <c r="H21" s="85"/>
      <c r="I21" s="69"/>
      <c r="L21" s="83" t="s">
        <v>312</v>
      </c>
      <c r="M21" s="83" t="s">
        <v>283</v>
      </c>
      <c r="N21" s="83">
        <v>2500</v>
      </c>
      <c r="O21" s="83"/>
      <c r="P21" s="83"/>
      <c r="Q21" s="83">
        <f t="shared" si="2"/>
        <v>2500</v>
      </c>
      <c r="R21" s="83"/>
      <c r="S21" s="83"/>
      <c r="T21" s="20"/>
    </row>
    <row r="22" spans="1:20" x14ac:dyDescent="0.25">
      <c r="A22" s="95" t="s">
        <v>155</v>
      </c>
      <c r="B22" s="95" t="s">
        <v>156</v>
      </c>
      <c r="C22" s="95" t="s">
        <v>157</v>
      </c>
      <c r="D22" s="95" t="s">
        <v>98</v>
      </c>
      <c r="E22" s="95" t="s">
        <v>158</v>
      </c>
      <c r="F22" s="95" t="s">
        <v>156</v>
      </c>
      <c r="G22" s="95" t="s">
        <v>157</v>
      </c>
      <c r="H22" s="95" t="s">
        <v>98</v>
      </c>
      <c r="I22" s="69"/>
      <c r="L22" s="94" t="s">
        <v>136</v>
      </c>
      <c r="M22" s="83" t="s">
        <v>284</v>
      </c>
      <c r="N22" s="83"/>
      <c r="O22" s="83"/>
      <c r="P22" s="83"/>
      <c r="Q22" s="83">
        <f t="shared" si="2"/>
        <v>0</v>
      </c>
      <c r="R22" s="83"/>
      <c r="S22" s="83">
        <f t="shared" si="3"/>
        <v>0</v>
      </c>
      <c r="T22" s="20"/>
    </row>
    <row r="23" spans="1:20" x14ac:dyDescent="0.25">
      <c r="A23" s="95" t="s">
        <v>203</v>
      </c>
      <c r="B23" s="137">
        <f>D19</f>
        <v>38000</v>
      </c>
      <c r="C23" s="85"/>
      <c r="D23" s="137"/>
      <c r="E23" s="138" t="s">
        <v>203</v>
      </c>
      <c r="F23" s="137">
        <f>F19</f>
        <v>38000</v>
      </c>
      <c r="G23" s="85"/>
      <c r="H23" s="10"/>
      <c r="I23" s="69"/>
      <c r="L23" s="83" t="s">
        <v>317</v>
      </c>
      <c r="M23" s="83" t="s">
        <v>285</v>
      </c>
      <c r="N23" s="83">
        <v>2500</v>
      </c>
      <c r="O23" s="83"/>
      <c r="P23" s="83"/>
      <c r="Q23" s="83">
        <f t="shared" si="2"/>
        <v>2500</v>
      </c>
      <c r="R23" s="83"/>
      <c r="S23" s="83">
        <f t="shared" si="3"/>
        <v>2500</v>
      </c>
      <c r="T23" s="20"/>
    </row>
    <row r="24" spans="1:20" x14ac:dyDescent="0.25">
      <c r="A24" s="10" t="s">
        <v>160</v>
      </c>
      <c r="B24" s="137">
        <f>'MAY 21'!D34</f>
        <v>-1235</v>
      </c>
      <c r="C24" s="10"/>
      <c r="D24" s="10"/>
      <c r="E24" s="10" t="s">
        <v>160</v>
      </c>
      <c r="F24" s="137">
        <f>'MAY 21'!H34</f>
        <v>-3635</v>
      </c>
      <c r="G24" s="10"/>
      <c r="H24" s="10"/>
      <c r="I24" s="69"/>
      <c r="L24" s="83" t="s">
        <v>313</v>
      </c>
      <c r="M24" s="83" t="s">
        <v>286</v>
      </c>
      <c r="N24" s="83">
        <v>2500</v>
      </c>
      <c r="O24" s="83"/>
      <c r="P24" s="83"/>
      <c r="Q24" s="83">
        <f t="shared" si="2"/>
        <v>2500</v>
      </c>
      <c r="R24" s="83"/>
      <c r="S24" s="83">
        <f t="shared" si="3"/>
        <v>2500</v>
      </c>
      <c r="T24" s="20"/>
    </row>
    <row r="25" spans="1:20" x14ac:dyDescent="0.25">
      <c r="A25" s="10" t="s">
        <v>161</v>
      </c>
      <c r="B25" s="139">
        <v>0.08</v>
      </c>
      <c r="C25" s="10">
        <f>B25*B23</f>
        <v>3040</v>
      </c>
      <c r="D25" s="10"/>
      <c r="E25" s="10"/>
      <c r="F25" s="139">
        <v>0.08</v>
      </c>
      <c r="G25" s="10">
        <f>C25</f>
        <v>3040</v>
      </c>
      <c r="H25" s="10"/>
      <c r="I25" s="69"/>
      <c r="L25" s="83" t="s">
        <v>332</v>
      </c>
      <c r="M25" s="83" t="s">
        <v>287</v>
      </c>
      <c r="N25" s="83">
        <v>2500</v>
      </c>
      <c r="O25" s="83"/>
      <c r="P25" s="83"/>
      <c r="Q25" s="83">
        <f t="shared" si="2"/>
        <v>2500</v>
      </c>
      <c r="R25" s="83">
        <v>2500</v>
      </c>
      <c r="S25" s="83">
        <f t="shared" si="3"/>
        <v>0</v>
      </c>
      <c r="T25" s="20"/>
    </row>
    <row r="26" spans="1:20" x14ac:dyDescent="0.25">
      <c r="A26" s="104" t="s">
        <v>233</v>
      </c>
      <c r="B26" s="137"/>
      <c r="C26" s="137"/>
      <c r="D26" s="137"/>
      <c r="E26" s="137"/>
      <c r="F26" s="137"/>
      <c r="G26" s="10"/>
      <c r="H26" s="10"/>
      <c r="I26" s="69"/>
      <c r="L26" s="94" t="s">
        <v>136</v>
      </c>
      <c r="M26" s="83" t="s">
        <v>288</v>
      </c>
      <c r="N26" s="83"/>
      <c r="O26" s="83"/>
      <c r="P26" s="83"/>
      <c r="Q26" s="83">
        <f t="shared" si="2"/>
        <v>0</v>
      </c>
      <c r="R26" s="83"/>
      <c r="S26" s="83">
        <f t="shared" si="3"/>
        <v>0</v>
      </c>
      <c r="T26" s="20"/>
    </row>
    <row r="27" spans="1:20" x14ac:dyDescent="0.25">
      <c r="A27" s="140" t="s">
        <v>162</v>
      </c>
      <c r="B27" s="10"/>
      <c r="C27" s="10"/>
      <c r="D27" s="10"/>
      <c r="E27" s="140" t="s">
        <v>162</v>
      </c>
      <c r="F27" s="10"/>
      <c r="G27" s="10"/>
      <c r="H27" s="10"/>
      <c r="I27" s="69"/>
      <c r="L27" s="83" t="s">
        <v>325</v>
      </c>
      <c r="M27" s="83" t="s">
        <v>289</v>
      </c>
      <c r="N27" s="83">
        <v>2500</v>
      </c>
      <c r="O27" s="83">
        <v>2500</v>
      </c>
      <c r="P27" s="83"/>
      <c r="Q27" s="83">
        <f t="shared" si="2"/>
        <v>5000</v>
      </c>
      <c r="R27" s="83">
        <f>5000</f>
        <v>5000</v>
      </c>
      <c r="S27" s="83">
        <f t="shared" si="3"/>
        <v>0</v>
      </c>
      <c r="T27" s="20"/>
    </row>
    <row r="28" spans="1:20" x14ac:dyDescent="0.25">
      <c r="A28" s="49" t="s">
        <v>87</v>
      </c>
      <c r="B28" s="142"/>
      <c r="C28" s="10">
        <f>D6+D7+D8+D9+D14+D15</f>
        <v>15000</v>
      </c>
      <c r="D28" s="10"/>
      <c r="E28" s="49" t="s">
        <v>87</v>
      </c>
      <c r="F28" s="142"/>
      <c r="G28" s="10">
        <f>C28</f>
        <v>15000</v>
      </c>
      <c r="H28" s="10"/>
      <c r="I28" s="69"/>
      <c r="L28" s="83" t="s">
        <v>327</v>
      </c>
      <c r="M28" s="83" t="s">
        <v>290</v>
      </c>
      <c r="N28" s="83">
        <v>2500</v>
      </c>
      <c r="O28" s="83"/>
      <c r="P28" s="83"/>
      <c r="Q28" s="83">
        <f t="shared" ref="Q28:Q43" si="4">N28+O28+P28</f>
        <v>2500</v>
      </c>
      <c r="R28" s="83">
        <v>2500</v>
      </c>
      <c r="S28" s="83">
        <f t="shared" si="3"/>
        <v>0</v>
      </c>
      <c r="T28" s="20"/>
    </row>
    <row r="29" spans="1:20" x14ac:dyDescent="0.25">
      <c r="A29" s="161" t="s">
        <v>149</v>
      </c>
      <c r="B29" s="83"/>
      <c r="C29" s="83">
        <v>4500</v>
      </c>
      <c r="D29" s="83"/>
      <c r="E29" s="161" t="s">
        <v>149</v>
      </c>
      <c r="F29" s="83"/>
      <c r="G29" s="83">
        <f>C29</f>
        <v>4500</v>
      </c>
      <c r="H29" s="10"/>
      <c r="I29" s="69"/>
      <c r="L29" s="83" t="s">
        <v>136</v>
      </c>
      <c r="M29" s="83" t="s">
        <v>291</v>
      </c>
      <c r="N29" s="83"/>
      <c r="O29" s="83"/>
      <c r="P29" s="83"/>
      <c r="Q29" s="83">
        <f t="shared" si="4"/>
        <v>0</v>
      </c>
      <c r="R29" s="83"/>
      <c r="S29" s="83">
        <f t="shared" si="3"/>
        <v>0</v>
      </c>
      <c r="T29" s="20"/>
    </row>
    <row r="30" spans="1:20" x14ac:dyDescent="0.25">
      <c r="A30" s="142" t="s">
        <v>331</v>
      </c>
      <c r="B30" s="10"/>
      <c r="C30" s="10">
        <v>14330</v>
      </c>
      <c r="D30" s="10"/>
      <c r="E30" s="142" t="s">
        <v>331</v>
      </c>
      <c r="F30" s="10"/>
      <c r="G30" s="10">
        <v>14330</v>
      </c>
      <c r="H30" s="10"/>
      <c r="I30" s="69"/>
      <c r="L30" s="94" t="s">
        <v>314</v>
      </c>
      <c r="M30" s="83" t="s">
        <v>292</v>
      </c>
      <c r="N30" s="83"/>
      <c r="O30" s="83"/>
      <c r="P30" s="83"/>
      <c r="Q30" s="83">
        <f t="shared" si="4"/>
        <v>0</v>
      </c>
      <c r="R30" s="83"/>
      <c r="S30" s="83">
        <f t="shared" si="3"/>
        <v>0</v>
      </c>
      <c r="T30" s="20"/>
    </row>
    <row r="31" spans="1:20" x14ac:dyDescent="0.25">
      <c r="A31" s="142"/>
      <c r="B31" s="143"/>
      <c r="C31" s="144"/>
      <c r="D31" s="143"/>
      <c r="E31" s="142"/>
      <c r="F31" s="143"/>
      <c r="G31" s="144"/>
      <c r="H31" s="10"/>
      <c r="I31" s="69"/>
      <c r="J31" s="65">
        <f>B23-C28-C25</f>
        <v>19960</v>
      </c>
      <c r="L31" s="83" t="s">
        <v>315</v>
      </c>
      <c r="M31" s="83" t="s">
        <v>293</v>
      </c>
      <c r="N31" s="83">
        <v>2500</v>
      </c>
      <c r="O31" s="83"/>
      <c r="P31" s="83"/>
      <c r="Q31" s="83">
        <f t="shared" si="4"/>
        <v>2500</v>
      </c>
      <c r="R31" s="83">
        <f>2500</f>
        <v>2500</v>
      </c>
      <c r="S31" s="83">
        <f t="shared" si="3"/>
        <v>0</v>
      </c>
      <c r="T31" s="20"/>
    </row>
    <row r="32" spans="1:20" x14ac:dyDescent="0.25">
      <c r="A32" s="142"/>
      <c r="B32" s="143"/>
      <c r="C32" s="144"/>
      <c r="D32" s="143"/>
      <c r="E32" s="142"/>
      <c r="F32" s="143"/>
      <c r="G32" s="144"/>
      <c r="H32" s="10"/>
      <c r="I32" s="69"/>
      <c r="L32" s="83" t="s">
        <v>316</v>
      </c>
      <c r="M32" s="83" t="s">
        <v>294</v>
      </c>
      <c r="N32" s="83">
        <v>2500</v>
      </c>
      <c r="O32" s="83"/>
      <c r="P32" s="83"/>
      <c r="Q32" s="83">
        <f t="shared" si="4"/>
        <v>2500</v>
      </c>
      <c r="R32" s="83"/>
      <c r="S32" s="83">
        <f t="shared" si="3"/>
        <v>2500</v>
      </c>
      <c r="T32" s="20"/>
    </row>
    <row r="33" spans="1:20" x14ac:dyDescent="0.25">
      <c r="A33" s="164" t="s">
        <v>39</v>
      </c>
      <c r="B33" s="165">
        <f>B23+B24+B26-C25</f>
        <v>33725</v>
      </c>
      <c r="C33" s="164">
        <f>SUM(C28:C32)</f>
        <v>33830</v>
      </c>
      <c r="D33" s="165">
        <f>B33-C33</f>
        <v>-105</v>
      </c>
      <c r="E33" s="166"/>
      <c r="F33" s="165">
        <f>F23+F24-G25</f>
        <v>31325</v>
      </c>
      <c r="G33" s="165">
        <f>SUM(G28:G31)</f>
        <v>33830</v>
      </c>
      <c r="H33" s="165">
        <f>F33-G33</f>
        <v>-2505</v>
      </c>
      <c r="I33" s="69"/>
      <c r="L33" s="83" t="s">
        <v>317</v>
      </c>
      <c r="M33" s="83" t="s">
        <v>295</v>
      </c>
      <c r="N33" s="83">
        <v>2500</v>
      </c>
      <c r="O33" s="83"/>
      <c r="P33" s="83"/>
      <c r="Q33" s="83">
        <f t="shared" si="4"/>
        <v>2500</v>
      </c>
      <c r="R33" s="83"/>
      <c r="S33" s="83">
        <f t="shared" si="3"/>
        <v>2500</v>
      </c>
      <c r="T33" s="20"/>
    </row>
    <row r="34" spans="1:20" x14ac:dyDescent="0.25">
      <c r="A34" s="69"/>
      <c r="B34" s="69"/>
      <c r="C34" s="69"/>
      <c r="D34" s="69"/>
      <c r="E34" s="69"/>
      <c r="F34" s="69"/>
      <c r="G34" s="69"/>
      <c r="H34" s="69"/>
      <c r="I34" s="69"/>
      <c r="L34" s="83" t="s">
        <v>318</v>
      </c>
      <c r="M34" s="83" t="s">
        <v>296</v>
      </c>
      <c r="N34" s="83">
        <v>2500</v>
      </c>
      <c r="O34" s="83"/>
      <c r="P34" s="83"/>
      <c r="Q34" s="83">
        <f t="shared" si="4"/>
        <v>2500</v>
      </c>
      <c r="R34" s="83">
        <v>2500</v>
      </c>
      <c r="S34" s="83">
        <f t="shared" si="3"/>
        <v>0</v>
      </c>
      <c r="T34" s="20" t="s">
        <v>336</v>
      </c>
    </row>
    <row r="35" spans="1:20" s="69" customFormat="1" x14ac:dyDescent="0.25">
      <c r="L35" s="83" t="s">
        <v>319</v>
      </c>
      <c r="M35" s="83" t="s">
        <v>297</v>
      </c>
      <c r="N35" s="83">
        <v>2500</v>
      </c>
      <c r="O35" s="83"/>
      <c r="P35" s="83"/>
      <c r="Q35" s="83">
        <f t="shared" si="4"/>
        <v>2500</v>
      </c>
      <c r="R35" s="83">
        <f>2500</f>
        <v>2500</v>
      </c>
      <c r="S35" s="83">
        <f t="shared" si="3"/>
        <v>0</v>
      </c>
      <c r="T35" s="20"/>
    </row>
    <row r="36" spans="1:20" s="69" customFormat="1" x14ac:dyDescent="0.25">
      <c r="A36" s="69" t="s">
        <v>168</v>
      </c>
      <c r="C36" s="69" t="s">
        <v>170</v>
      </c>
      <c r="F36" s="69" t="s">
        <v>171</v>
      </c>
      <c r="L36" s="83" t="s">
        <v>320</v>
      </c>
      <c r="M36" s="83" t="s">
        <v>298</v>
      </c>
      <c r="N36" s="83">
        <v>2500</v>
      </c>
      <c r="O36" s="83"/>
      <c r="P36" s="83"/>
      <c r="Q36" s="83">
        <f t="shared" si="4"/>
        <v>2500</v>
      </c>
      <c r="R36" s="83">
        <f>2500</f>
        <v>2500</v>
      </c>
      <c r="S36" s="83">
        <f t="shared" si="3"/>
        <v>0</v>
      </c>
      <c r="T36" s="20"/>
    </row>
    <row r="37" spans="1:20" s="69" customFormat="1" x14ac:dyDescent="0.25">
      <c r="L37" s="83" t="s">
        <v>317</v>
      </c>
      <c r="M37" s="83" t="s">
        <v>299</v>
      </c>
      <c r="N37" s="83">
        <v>2500</v>
      </c>
      <c r="O37" s="83"/>
      <c r="P37" s="83"/>
      <c r="Q37" s="83">
        <f t="shared" si="4"/>
        <v>2500</v>
      </c>
      <c r="R37" s="83"/>
      <c r="S37" s="83">
        <f t="shared" si="3"/>
        <v>2500</v>
      </c>
      <c r="T37" s="20"/>
    </row>
    <row r="38" spans="1:20" s="69" customFormat="1" x14ac:dyDescent="0.25">
      <c r="A38" s="20" t="s">
        <v>211</v>
      </c>
      <c r="B38" s="20"/>
      <c r="C38" s="20" t="s">
        <v>51</v>
      </c>
      <c r="D38" s="20"/>
      <c r="E38" s="20"/>
      <c r="F38" s="20" t="s">
        <v>172</v>
      </c>
      <c r="G38" s="20"/>
      <c r="L38" s="94" t="s">
        <v>136</v>
      </c>
      <c r="M38" s="83" t="s">
        <v>300</v>
      </c>
      <c r="N38" s="83"/>
      <c r="O38" s="83"/>
      <c r="P38" s="83"/>
      <c r="Q38" s="83">
        <f t="shared" si="4"/>
        <v>0</v>
      </c>
      <c r="R38" s="83"/>
      <c r="S38" s="83">
        <f t="shared" si="3"/>
        <v>0</v>
      </c>
      <c r="T38" s="20"/>
    </row>
    <row r="39" spans="1:20" s="69" customFormat="1" x14ac:dyDescent="0.25">
      <c r="L39" s="124" t="s">
        <v>333</v>
      </c>
      <c r="M39" s="83" t="s">
        <v>301</v>
      </c>
      <c r="N39" s="83">
        <v>5000</v>
      </c>
      <c r="O39" s="83">
        <v>2000</v>
      </c>
      <c r="P39" s="83"/>
      <c r="Q39" s="83">
        <f t="shared" si="4"/>
        <v>7000</v>
      </c>
      <c r="R39" s="83">
        <v>7000</v>
      </c>
      <c r="S39" s="83">
        <f t="shared" si="3"/>
        <v>0</v>
      </c>
      <c r="T39" s="20"/>
    </row>
    <row r="40" spans="1:20" s="69" customFormat="1" x14ac:dyDescent="0.25">
      <c r="L40" s="83" t="s">
        <v>321</v>
      </c>
      <c r="M40" s="83" t="s">
        <v>322</v>
      </c>
      <c r="N40" s="83">
        <v>7000</v>
      </c>
      <c r="O40" s="83"/>
      <c r="P40" s="83"/>
      <c r="Q40" s="83">
        <f t="shared" si="4"/>
        <v>7000</v>
      </c>
      <c r="R40" s="83">
        <v>7000</v>
      </c>
      <c r="S40" s="83">
        <f t="shared" si="3"/>
        <v>0</v>
      </c>
      <c r="T40" s="20"/>
    </row>
    <row r="41" spans="1:20" s="69" customFormat="1" x14ac:dyDescent="0.25">
      <c r="L41" s="83" t="s">
        <v>323</v>
      </c>
      <c r="M41" s="83" t="s">
        <v>302</v>
      </c>
      <c r="N41" s="83">
        <v>2500</v>
      </c>
      <c r="O41" s="83"/>
      <c r="P41" s="83"/>
      <c r="Q41" s="83">
        <f t="shared" si="4"/>
        <v>2500</v>
      </c>
      <c r="R41" s="83">
        <v>2500</v>
      </c>
      <c r="S41" s="83">
        <f t="shared" si="3"/>
        <v>0</v>
      </c>
      <c r="T41" s="20"/>
    </row>
    <row r="42" spans="1:20" s="69" customFormat="1" x14ac:dyDescent="0.25">
      <c r="L42" s="83" t="s">
        <v>323</v>
      </c>
      <c r="M42" s="83" t="s">
        <v>303</v>
      </c>
      <c r="N42" s="83">
        <v>2500</v>
      </c>
      <c r="O42" s="83"/>
      <c r="P42" s="83"/>
      <c r="Q42" s="83">
        <f t="shared" si="4"/>
        <v>2500</v>
      </c>
      <c r="R42" s="83">
        <v>2500</v>
      </c>
      <c r="S42" s="83">
        <f t="shared" si="3"/>
        <v>0</v>
      </c>
      <c r="T42" s="20"/>
    </row>
    <row r="43" spans="1:20" s="69" customFormat="1" x14ac:dyDescent="0.25">
      <c r="L43" s="94" t="s">
        <v>136</v>
      </c>
      <c r="M43" s="83" t="s">
        <v>304</v>
      </c>
      <c r="N43" s="83"/>
      <c r="O43" s="83"/>
      <c r="P43" s="83"/>
      <c r="Q43" s="83">
        <f t="shared" si="4"/>
        <v>0</v>
      </c>
      <c r="R43" s="83"/>
      <c r="S43" s="83">
        <f t="shared" si="3"/>
        <v>0</v>
      </c>
      <c r="T43" s="20"/>
    </row>
    <row r="44" spans="1:20" s="69" customFormat="1" x14ac:dyDescent="0.25">
      <c r="L44" s="119" t="s">
        <v>39</v>
      </c>
      <c r="M44" s="83"/>
      <c r="N44" s="83">
        <f t="shared" ref="N44:S44" si="5">SUM(N5:N43)</f>
        <v>74500</v>
      </c>
      <c r="O44" s="83">
        <f t="shared" si="5"/>
        <v>4500</v>
      </c>
      <c r="P44" s="83">
        <f t="shared" si="5"/>
        <v>0</v>
      </c>
      <c r="Q44" s="83">
        <f t="shared" si="5"/>
        <v>79000</v>
      </c>
      <c r="R44" s="83">
        <f t="shared" si="5"/>
        <v>44000</v>
      </c>
      <c r="S44" s="83">
        <f t="shared" si="5"/>
        <v>32500</v>
      </c>
      <c r="T44" s="20"/>
    </row>
    <row r="45" spans="1:20" x14ac:dyDescent="0.25">
      <c r="T45" s="20"/>
    </row>
    <row r="47" spans="1:20" x14ac:dyDescent="0.25">
      <c r="L47" s="167" t="s">
        <v>12</v>
      </c>
      <c r="M47" s="15"/>
      <c r="N47" s="15"/>
      <c r="O47" s="15"/>
      <c r="P47" s="15"/>
      <c r="Q47" s="16"/>
      <c r="R47" s="85"/>
      <c r="S47" s="85"/>
    </row>
    <row r="48" spans="1:20" x14ac:dyDescent="0.25">
      <c r="L48" s="172" t="s">
        <v>180</v>
      </c>
      <c r="M48" s="85"/>
      <c r="N48" s="134"/>
      <c r="O48" s="162"/>
      <c r="P48" s="136" t="s">
        <v>9</v>
      </c>
      <c r="Q48" s="85"/>
      <c r="R48" s="85"/>
      <c r="S48" s="85"/>
    </row>
    <row r="49" spans="9:20" x14ac:dyDescent="0.25">
      <c r="L49" s="95" t="s">
        <v>155</v>
      </c>
      <c r="M49" s="95" t="s">
        <v>156</v>
      </c>
      <c r="N49" s="95" t="s">
        <v>157</v>
      </c>
      <c r="O49" s="95" t="s">
        <v>98</v>
      </c>
      <c r="P49" s="95" t="s">
        <v>158</v>
      </c>
      <c r="Q49" s="95" t="s">
        <v>156</v>
      </c>
      <c r="R49" s="95" t="s">
        <v>157</v>
      </c>
      <c r="S49" s="95" t="s">
        <v>98</v>
      </c>
    </row>
    <row r="50" spans="9:20" x14ac:dyDescent="0.25">
      <c r="L50" s="95" t="s">
        <v>203</v>
      </c>
      <c r="M50" s="137">
        <f>N44</f>
        <v>74500</v>
      </c>
      <c r="N50" s="85"/>
      <c r="O50" s="137"/>
      <c r="P50" s="138" t="s">
        <v>203</v>
      </c>
      <c r="Q50" s="137">
        <f>R44</f>
        <v>44000</v>
      </c>
      <c r="R50" s="85"/>
      <c r="S50" s="10"/>
    </row>
    <row r="51" spans="9:20" x14ac:dyDescent="0.25">
      <c r="L51" s="10" t="s">
        <v>160</v>
      </c>
      <c r="M51" s="137">
        <f>'MAY 21'!O62</f>
        <v>0</v>
      </c>
      <c r="N51" s="10"/>
      <c r="O51" s="10"/>
      <c r="P51" s="10" t="s">
        <v>160</v>
      </c>
      <c r="Q51" s="137">
        <f>'MAY 21'!S62</f>
        <v>0</v>
      </c>
      <c r="R51" s="10"/>
      <c r="S51" s="10"/>
    </row>
    <row r="52" spans="9:20" x14ac:dyDescent="0.25">
      <c r="L52" s="10" t="s">
        <v>161</v>
      </c>
      <c r="M52" s="139">
        <v>0.08</v>
      </c>
      <c r="N52" s="10">
        <f>M52*M50</f>
        <v>5960</v>
      </c>
      <c r="O52" s="10"/>
      <c r="P52" s="10"/>
      <c r="Q52" s="139">
        <v>0.08</v>
      </c>
      <c r="R52" s="10">
        <f>N52</f>
        <v>5960</v>
      </c>
      <c r="S52" s="10"/>
    </row>
    <row r="53" spans="9:20" x14ac:dyDescent="0.25">
      <c r="L53" s="104" t="s">
        <v>324</v>
      </c>
      <c r="M53" s="137">
        <f>O44</f>
        <v>4500</v>
      </c>
      <c r="N53" s="137"/>
      <c r="O53" s="137"/>
      <c r="P53" s="137"/>
      <c r="Q53" s="137"/>
      <c r="R53" s="10"/>
      <c r="S53" s="10"/>
      <c r="T53" s="65"/>
    </row>
    <row r="54" spans="9:20" x14ac:dyDescent="0.25">
      <c r="L54" s="140" t="s">
        <v>162</v>
      </c>
      <c r="M54" s="10"/>
      <c r="N54" s="10"/>
      <c r="O54" s="10"/>
      <c r="P54" s="140" t="s">
        <v>162</v>
      </c>
      <c r="Q54" s="10"/>
      <c r="R54" s="10"/>
      <c r="S54" s="10"/>
    </row>
    <row r="55" spans="9:20" x14ac:dyDescent="0.25">
      <c r="L55" s="49"/>
      <c r="M55" s="142"/>
      <c r="N55" s="10"/>
      <c r="O55" s="10"/>
      <c r="P55" s="49"/>
      <c r="Q55" s="142"/>
      <c r="R55" s="10"/>
      <c r="S55" s="10"/>
    </row>
    <row r="56" spans="9:20" x14ac:dyDescent="0.25">
      <c r="L56" s="161" t="s">
        <v>331</v>
      </c>
      <c r="M56" s="83"/>
      <c r="N56" s="83">
        <v>33040</v>
      </c>
      <c r="O56" s="83"/>
      <c r="P56" s="161" t="s">
        <v>331</v>
      </c>
      <c r="Q56" s="83"/>
      <c r="R56" s="83">
        <v>33040</v>
      </c>
      <c r="S56" s="10"/>
    </row>
    <row r="57" spans="9:20" x14ac:dyDescent="0.25">
      <c r="L57" s="142" t="s">
        <v>335</v>
      </c>
      <c r="M57" s="10"/>
      <c r="N57" s="10">
        <v>2500</v>
      </c>
      <c r="O57" s="10"/>
      <c r="P57" s="142" t="s">
        <v>335</v>
      </c>
      <c r="Q57" s="10"/>
      <c r="R57" s="10">
        <v>2500</v>
      </c>
      <c r="S57" s="10"/>
    </row>
    <row r="58" spans="9:20" x14ac:dyDescent="0.25">
      <c r="L58" s="142" t="s">
        <v>337</v>
      </c>
      <c r="M58" s="143"/>
      <c r="N58" s="144">
        <v>2500</v>
      </c>
      <c r="O58" s="143"/>
      <c r="P58" s="142"/>
      <c r="Q58" s="143"/>
      <c r="R58" s="144"/>
      <c r="S58" s="10"/>
    </row>
    <row r="59" spans="9:20" x14ac:dyDescent="0.25">
      <c r="L59" s="142"/>
      <c r="M59" s="143"/>
      <c r="N59" s="144"/>
      <c r="O59" s="143"/>
      <c r="P59" s="142"/>
      <c r="Q59" s="143"/>
      <c r="R59" s="144"/>
      <c r="S59" s="10"/>
    </row>
    <row r="60" spans="9:20" x14ac:dyDescent="0.25">
      <c r="I60" s="65">
        <f>D33+S60</f>
        <v>2395</v>
      </c>
      <c r="L60" s="164" t="s">
        <v>39</v>
      </c>
      <c r="M60" s="165">
        <f>M50+M51+M53-N52</f>
        <v>73040</v>
      </c>
      <c r="N60" s="164">
        <f>SUM(N55:N59)</f>
        <v>38040</v>
      </c>
      <c r="O60" s="165">
        <f>M60-N60</f>
        <v>35000</v>
      </c>
      <c r="P60" s="166"/>
      <c r="Q60" s="165">
        <f>Q50+Q51-R52</f>
        <v>38040</v>
      </c>
      <c r="R60" s="165">
        <f>SUM(R55:R58)</f>
        <v>35540</v>
      </c>
      <c r="S60" s="165">
        <f>Q60-R60</f>
        <v>2500</v>
      </c>
    </row>
    <row r="61" spans="9:20" x14ac:dyDescent="0.25">
      <c r="L61" s="69"/>
      <c r="M61" s="69"/>
      <c r="N61" s="69"/>
      <c r="O61" s="69"/>
      <c r="P61" s="69"/>
      <c r="Q61" s="69"/>
      <c r="R61" s="69"/>
      <c r="S61" s="69"/>
    </row>
    <row r="62" spans="9:20" x14ac:dyDescent="0.25">
      <c r="L62" s="69"/>
      <c r="M62" s="69"/>
      <c r="N62" s="69"/>
      <c r="O62" s="69"/>
      <c r="P62" s="69"/>
      <c r="Q62" s="69"/>
      <c r="R62" s="69"/>
    </row>
    <row r="63" spans="9:20" x14ac:dyDescent="0.25">
      <c r="L63" s="69" t="s">
        <v>168</v>
      </c>
      <c r="M63" s="69"/>
      <c r="N63" s="69" t="s">
        <v>170</v>
      </c>
      <c r="O63" s="69"/>
      <c r="P63" s="69"/>
      <c r="Q63" s="69" t="s">
        <v>171</v>
      </c>
      <c r="R63" s="69"/>
    </row>
    <row r="64" spans="9:20" x14ac:dyDescent="0.25">
      <c r="L64" s="69"/>
      <c r="M64" s="69"/>
      <c r="N64" s="69"/>
      <c r="O64" s="69"/>
      <c r="P64" s="69"/>
      <c r="Q64" s="69"/>
      <c r="R64" s="69"/>
    </row>
    <row r="65" spans="12:18" x14ac:dyDescent="0.25">
      <c r="L65" s="20" t="s">
        <v>211</v>
      </c>
      <c r="M65" s="20"/>
      <c r="N65" s="20" t="s">
        <v>51</v>
      </c>
      <c r="O65" s="20"/>
      <c r="P65" s="20"/>
      <c r="Q65" s="20" t="s">
        <v>172</v>
      </c>
      <c r="R65" s="20"/>
    </row>
    <row r="66" spans="12:18" x14ac:dyDescent="0.25">
      <c r="L66" s="69"/>
      <c r="M66" s="69"/>
      <c r="N66" s="69"/>
      <c r="O66" s="69"/>
      <c r="P66" s="69"/>
      <c r="Q66" s="69"/>
      <c r="R66" s="69"/>
    </row>
    <row r="67" spans="12:18" x14ac:dyDescent="0.25">
      <c r="L67" s="69"/>
      <c r="M67" s="69"/>
      <c r="N67" s="69"/>
      <c r="O67" s="69"/>
      <c r="P67" s="69"/>
      <c r="Q67" s="69"/>
      <c r="R67" s="69"/>
    </row>
  </sheetData>
  <pageMargins left="0.7" right="0.7" top="0.75" bottom="0.75" header="0.3" footer="0.3"/>
  <pageSetup orientation="portrait" horizontalDpi="0" verticalDpi="0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7"/>
  <sheetViews>
    <sheetView topLeftCell="D1" workbookViewId="0">
      <selection activeCell="L39" sqref="L39"/>
    </sheetView>
  </sheetViews>
  <sheetFormatPr defaultRowHeight="15" x14ac:dyDescent="0.25"/>
  <cols>
    <col min="1" max="1" width="16.85546875" customWidth="1"/>
    <col min="12" max="12" width="21" bestFit="1" customWidth="1"/>
  </cols>
  <sheetData>
    <row r="1" spans="1:21" ht="15.75" x14ac:dyDescent="0.25">
      <c r="A1" s="69"/>
      <c r="B1" s="125" t="s">
        <v>176</v>
      </c>
      <c r="C1" s="125"/>
      <c r="D1" s="125"/>
      <c r="E1" s="125"/>
      <c r="F1" s="69"/>
      <c r="G1" s="69"/>
      <c r="H1" s="69"/>
      <c r="I1" s="69"/>
      <c r="J1" s="69"/>
      <c r="K1" s="69"/>
      <c r="L1" s="69"/>
      <c r="M1" s="69"/>
      <c r="N1" s="125" t="s">
        <v>176</v>
      </c>
      <c r="O1" s="125"/>
      <c r="P1" s="125"/>
      <c r="Q1" s="125"/>
      <c r="R1" s="69"/>
      <c r="S1" s="69"/>
      <c r="T1" s="69"/>
      <c r="U1" s="69"/>
    </row>
    <row r="2" spans="1:21" ht="15.75" x14ac:dyDescent="0.25">
      <c r="A2" s="69"/>
      <c r="B2" s="125" t="s">
        <v>177</v>
      </c>
      <c r="C2" s="125"/>
      <c r="D2" s="125"/>
      <c r="E2" s="125"/>
      <c r="F2" s="69"/>
      <c r="G2" s="69"/>
      <c r="H2" s="69"/>
      <c r="I2" s="69"/>
      <c r="J2" s="69"/>
      <c r="K2" s="69"/>
      <c r="L2" s="69"/>
      <c r="M2" s="69"/>
      <c r="N2" s="125" t="s">
        <v>177</v>
      </c>
      <c r="O2" s="125"/>
      <c r="P2" s="125"/>
      <c r="Q2" s="125"/>
      <c r="R2" s="69"/>
      <c r="S2" s="69"/>
      <c r="T2" s="69"/>
      <c r="U2" s="69"/>
    </row>
    <row r="3" spans="1:21" ht="15.75" x14ac:dyDescent="0.25">
      <c r="A3" s="69"/>
      <c r="B3" s="125" t="s">
        <v>334</v>
      </c>
      <c r="C3" s="125"/>
      <c r="D3" s="125"/>
      <c r="E3" s="125"/>
      <c r="F3" s="69"/>
      <c r="G3" s="69"/>
      <c r="H3" s="69"/>
      <c r="I3" s="69"/>
      <c r="J3" s="69"/>
      <c r="K3" s="69"/>
      <c r="L3" s="69"/>
      <c r="M3" s="69"/>
      <c r="N3" s="125" t="s">
        <v>334</v>
      </c>
      <c r="O3" s="125"/>
      <c r="P3" s="125"/>
      <c r="Q3" s="125"/>
      <c r="R3" s="69"/>
      <c r="S3" s="69"/>
      <c r="T3" s="69"/>
      <c r="U3" s="69"/>
    </row>
    <row r="4" spans="1:21" x14ac:dyDescent="0.25">
      <c r="A4" s="175" t="s">
        <v>3</v>
      </c>
      <c r="B4" s="175" t="s">
        <v>4</v>
      </c>
      <c r="C4" s="175" t="s">
        <v>5</v>
      </c>
      <c r="D4" s="175" t="s">
        <v>6</v>
      </c>
      <c r="E4" s="176" t="s">
        <v>8</v>
      </c>
      <c r="F4" s="177" t="s">
        <v>9</v>
      </c>
      <c r="G4" s="95" t="s">
        <v>144</v>
      </c>
      <c r="H4" s="69"/>
      <c r="I4" s="69"/>
      <c r="J4" s="69"/>
      <c r="K4" s="69"/>
      <c r="L4" s="119" t="s">
        <v>263</v>
      </c>
      <c r="M4" s="119" t="s">
        <v>264</v>
      </c>
      <c r="N4" s="119" t="s">
        <v>265</v>
      </c>
      <c r="O4" s="119" t="s">
        <v>266</v>
      </c>
      <c r="P4" s="119" t="s">
        <v>267</v>
      </c>
      <c r="Q4" s="119" t="s">
        <v>8</v>
      </c>
      <c r="R4" s="119" t="s">
        <v>9</v>
      </c>
      <c r="S4" s="119" t="s">
        <v>98</v>
      </c>
      <c r="T4" s="69"/>
      <c r="U4" s="69"/>
    </row>
    <row r="5" spans="1:21" x14ac:dyDescent="0.25">
      <c r="A5" s="10" t="s">
        <v>190</v>
      </c>
      <c r="B5" s="131">
        <v>1</v>
      </c>
      <c r="C5" s="10">
        <f>'JUNE 21'!G5:G19</f>
        <v>0</v>
      </c>
      <c r="D5" s="10">
        <v>2500</v>
      </c>
      <c r="E5" s="10">
        <f>C5+D5</f>
        <v>2500</v>
      </c>
      <c r="F5" s="10">
        <v>2500</v>
      </c>
      <c r="G5" s="10">
        <f>E5-F5</f>
        <v>0</v>
      </c>
      <c r="H5" s="69"/>
      <c r="I5" s="69"/>
      <c r="J5" s="69"/>
      <c r="K5" s="69"/>
      <c r="L5" s="83" t="s">
        <v>326</v>
      </c>
      <c r="M5" s="83" t="s">
        <v>268</v>
      </c>
      <c r="N5" s="83">
        <v>2500</v>
      </c>
      <c r="O5" s="83"/>
      <c r="P5" s="83">
        <f>'JUNE 21'!S5:S43</f>
        <v>0</v>
      </c>
      <c r="Q5" s="83">
        <f>N5+O5+P5</f>
        <v>2500</v>
      </c>
      <c r="R5" s="83">
        <f>2500</f>
        <v>2500</v>
      </c>
      <c r="S5" s="83">
        <f>Q5-R5</f>
        <v>0</v>
      </c>
      <c r="T5" s="69"/>
      <c r="U5" s="69"/>
    </row>
    <row r="6" spans="1:21" x14ac:dyDescent="0.25">
      <c r="A6" s="10" t="s">
        <v>235</v>
      </c>
      <c r="B6" s="11">
        <v>2</v>
      </c>
      <c r="C6" s="10">
        <f>'JUNE 21'!G6:G20</f>
        <v>0</v>
      </c>
      <c r="D6" s="12">
        <v>2500</v>
      </c>
      <c r="E6" s="10">
        <f t="shared" ref="E6:E17" si="0">C6+D6</f>
        <v>2500</v>
      </c>
      <c r="F6" s="91">
        <v>2500</v>
      </c>
      <c r="G6" s="10">
        <f t="shared" ref="G6:G17" si="1">E6-F6</f>
        <v>0</v>
      </c>
      <c r="H6" s="69" t="s">
        <v>31</v>
      </c>
      <c r="I6" s="69"/>
      <c r="J6" s="69"/>
      <c r="K6" s="69"/>
      <c r="L6" s="83" t="s">
        <v>328</v>
      </c>
      <c r="M6" s="83" t="s">
        <v>269</v>
      </c>
      <c r="N6" s="83">
        <v>2500</v>
      </c>
      <c r="O6" s="83"/>
      <c r="P6" s="83">
        <f>'JUNE 21'!S6:S44</f>
        <v>2500</v>
      </c>
      <c r="Q6" s="83">
        <f t="shared" ref="Q6:Q43" si="2">N6+O6+P6</f>
        <v>5000</v>
      </c>
      <c r="R6" s="83">
        <v>5000</v>
      </c>
      <c r="S6" s="83">
        <f t="shared" ref="S6:S43" si="3">Q6-R6</f>
        <v>0</v>
      </c>
      <c r="T6" s="69" t="s">
        <v>31</v>
      </c>
      <c r="U6" s="69"/>
    </row>
    <row r="7" spans="1:21" x14ac:dyDescent="0.25">
      <c r="A7" s="10" t="s">
        <v>31</v>
      </c>
      <c r="B7" s="11">
        <v>3</v>
      </c>
      <c r="C7" s="10">
        <f>'JUNE 21'!G7:G21</f>
        <v>0</v>
      </c>
      <c r="D7" s="12">
        <v>2500</v>
      </c>
      <c r="E7" s="10">
        <f>C7+D7</f>
        <v>2500</v>
      </c>
      <c r="F7" s="91">
        <v>2500</v>
      </c>
      <c r="G7" s="10">
        <f t="shared" si="1"/>
        <v>0</v>
      </c>
      <c r="H7" s="69" t="s">
        <v>31</v>
      </c>
      <c r="I7" s="69"/>
      <c r="J7" s="69"/>
      <c r="K7" s="69"/>
      <c r="L7" s="83" t="s">
        <v>305</v>
      </c>
      <c r="M7" s="83" t="s">
        <v>270</v>
      </c>
      <c r="N7" s="83">
        <v>2500</v>
      </c>
      <c r="O7" s="83"/>
      <c r="P7" s="83">
        <f>'JUNE 21'!S7:S45</f>
        <v>2500</v>
      </c>
      <c r="Q7" s="83">
        <f t="shared" si="2"/>
        <v>5000</v>
      </c>
      <c r="R7" s="83">
        <v>5000</v>
      </c>
      <c r="S7" s="83">
        <f t="shared" si="3"/>
        <v>0</v>
      </c>
      <c r="T7" s="69" t="s">
        <v>338</v>
      </c>
      <c r="U7" s="69"/>
    </row>
    <row r="8" spans="1:21" x14ac:dyDescent="0.25">
      <c r="A8" s="163" t="s">
        <v>82</v>
      </c>
      <c r="B8" s="11">
        <v>4</v>
      </c>
      <c r="C8" s="10">
        <f>'JUNE 21'!G8:G22</f>
        <v>0</v>
      </c>
      <c r="D8" s="12">
        <v>2500</v>
      </c>
      <c r="E8" s="10">
        <f t="shared" si="0"/>
        <v>2500</v>
      </c>
      <c r="F8" s="91">
        <v>2500</v>
      </c>
      <c r="G8" s="10">
        <f t="shared" si="1"/>
        <v>0</v>
      </c>
      <c r="H8" s="69" t="s">
        <v>31</v>
      </c>
      <c r="I8" s="69"/>
      <c r="J8" s="69"/>
      <c r="K8" s="69"/>
      <c r="L8" s="83" t="s">
        <v>329</v>
      </c>
      <c r="M8" s="83" t="s">
        <v>271</v>
      </c>
      <c r="N8" s="83">
        <v>2500</v>
      </c>
      <c r="O8" s="83"/>
      <c r="P8" s="83">
        <f>'JUNE 21'!S8:S46</f>
        <v>2500</v>
      </c>
      <c r="Q8" s="83">
        <f t="shared" si="2"/>
        <v>5000</v>
      </c>
      <c r="R8" s="83">
        <v>5000</v>
      </c>
      <c r="S8" s="83">
        <f t="shared" si="3"/>
        <v>0</v>
      </c>
      <c r="T8" s="69" t="s">
        <v>31</v>
      </c>
      <c r="U8" s="69"/>
    </row>
    <row r="9" spans="1:21" x14ac:dyDescent="0.25">
      <c r="A9" s="10" t="s">
        <v>82</v>
      </c>
      <c r="B9" s="11">
        <v>5</v>
      </c>
      <c r="C9" s="10">
        <f>'JUNE 21'!G9:G23</f>
        <v>0</v>
      </c>
      <c r="D9" s="12">
        <v>2500</v>
      </c>
      <c r="E9" s="10">
        <f t="shared" si="0"/>
        <v>2500</v>
      </c>
      <c r="F9" s="91">
        <v>2500</v>
      </c>
      <c r="G9" s="10">
        <f t="shared" si="1"/>
        <v>0</v>
      </c>
      <c r="H9" s="69" t="s">
        <v>31</v>
      </c>
      <c r="I9" s="69"/>
      <c r="J9" s="69"/>
      <c r="K9" s="69"/>
      <c r="L9" s="83" t="s">
        <v>306</v>
      </c>
      <c r="M9" s="83" t="s">
        <v>272</v>
      </c>
      <c r="N9" s="83">
        <v>2500</v>
      </c>
      <c r="O9" s="83"/>
      <c r="P9" s="83">
        <f>'JUNE 21'!S9:S47</f>
        <v>0</v>
      </c>
      <c r="Q9" s="83">
        <f t="shared" si="2"/>
        <v>2500</v>
      </c>
      <c r="R9" s="83">
        <f>2500</f>
        <v>2500</v>
      </c>
      <c r="S9" s="83">
        <f t="shared" si="3"/>
        <v>0</v>
      </c>
      <c r="T9" s="69"/>
      <c r="U9" s="69"/>
    </row>
    <row r="10" spans="1:21" x14ac:dyDescent="0.25">
      <c r="A10" s="10" t="s">
        <v>132</v>
      </c>
      <c r="B10" s="11">
        <v>6</v>
      </c>
      <c r="C10" s="10">
        <f>'JUNE 21'!G10:G24</f>
        <v>0</v>
      </c>
      <c r="D10" s="12">
        <v>2500</v>
      </c>
      <c r="E10" s="10">
        <f t="shared" si="0"/>
        <v>2500</v>
      </c>
      <c r="F10" s="91">
        <f>2500</f>
        <v>2500</v>
      </c>
      <c r="G10" s="10">
        <f t="shared" si="1"/>
        <v>0</v>
      </c>
      <c r="H10" s="69"/>
      <c r="I10" s="69"/>
      <c r="J10" s="69"/>
      <c r="K10" s="69"/>
      <c r="L10" s="83" t="s">
        <v>307</v>
      </c>
      <c r="M10" s="83" t="s">
        <v>308</v>
      </c>
      <c r="N10" s="83">
        <v>5000</v>
      </c>
      <c r="O10" s="83"/>
      <c r="P10" s="83">
        <f>'JUNE 21'!S10:S48</f>
        <v>5000</v>
      </c>
      <c r="Q10" s="83">
        <f t="shared" si="2"/>
        <v>10000</v>
      </c>
      <c r="R10" s="83">
        <v>10000</v>
      </c>
      <c r="S10" s="83">
        <f t="shared" si="3"/>
        <v>0</v>
      </c>
      <c r="T10" s="20" t="s">
        <v>31</v>
      </c>
      <c r="U10" s="69"/>
    </row>
    <row r="11" spans="1:21" x14ac:dyDescent="0.25">
      <c r="A11" s="104" t="s">
        <v>253</v>
      </c>
      <c r="B11" s="11">
        <v>7</v>
      </c>
      <c r="C11" s="10">
        <f>'JUNE 21'!G11:G25</f>
        <v>0</v>
      </c>
      <c r="D11" s="12">
        <v>3000</v>
      </c>
      <c r="E11" s="10">
        <f t="shared" si="0"/>
        <v>3000</v>
      </c>
      <c r="F11" s="91">
        <v>3000</v>
      </c>
      <c r="G11" s="10">
        <f t="shared" si="1"/>
        <v>0</v>
      </c>
      <c r="H11" s="69"/>
      <c r="I11" s="69"/>
      <c r="J11" s="69"/>
      <c r="K11" s="69"/>
      <c r="L11" s="83" t="s">
        <v>309</v>
      </c>
      <c r="M11" s="83" t="s">
        <v>273</v>
      </c>
      <c r="N11" s="83">
        <v>2500</v>
      </c>
      <c r="O11" s="83"/>
      <c r="P11" s="83">
        <f>'JUNE 21'!S11:S49</f>
        <v>2500</v>
      </c>
      <c r="Q11" s="83">
        <f t="shared" si="2"/>
        <v>5000</v>
      </c>
      <c r="R11" s="83">
        <v>5000</v>
      </c>
      <c r="S11" s="83">
        <f t="shared" si="3"/>
        <v>0</v>
      </c>
      <c r="T11" s="20" t="s">
        <v>31</v>
      </c>
      <c r="U11" s="69"/>
    </row>
    <row r="12" spans="1:21" x14ac:dyDescent="0.25">
      <c r="A12" s="104" t="s">
        <v>120</v>
      </c>
      <c r="B12" s="105">
        <v>8</v>
      </c>
      <c r="C12" s="10">
        <f>'JUNE 21'!G12:G26</f>
        <v>0</v>
      </c>
      <c r="D12" s="13">
        <v>2500</v>
      </c>
      <c r="E12" s="10">
        <f t="shared" si="0"/>
        <v>2500</v>
      </c>
      <c r="F12" s="91">
        <f>2500</f>
        <v>2500</v>
      </c>
      <c r="G12" s="10">
        <f t="shared" si="1"/>
        <v>0</v>
      </c>
      <c r="H12" s="69"/>
      <c r="I12" s="69"/>
      <c r="J12" s="69"/>
      <c r="K12" s="69"/>
      <c r="L12" s="94" t="s">
        <v>136</v>
      </c>
      <c r="M12" s="83" t="s">
        <v>274</v>
      </c>
      <c r="N12" s="83"/>
      <c r="O12" s="83"/>
      <c r="P12" s="83">
        <f>'JUNE 21'!S12:S50</f>
        <v>0</v>
      </c>
      <c r="Q12" s="83">
        <f t="shared" si="2"/>
        <v>0</v>
      </c>
      <c r="R12" s="83"/>
      <c r="S12" s="83">
        <f t="shared" si="3"/>
        <v>0</v>
      </c>
      <c r="T12" s="20"/>
      <c r="U12" s="69"/>
    </row>
    <row r="13" spans="1:21" x14ac:dyDescent="0.25">
      <c r="A13" s="10" t="s">
        <v>119</v>
      </c>
      <c r="B13" s="105">
        <v>9</v>
      </c>
      <c r="C13" s="10">
        <f>'JUNE 21'!G13:G27</f>
        <v>2400</v>
      </c>
      <c r="D13" s="13">
        <v>5500</v>
      </c>
      <c r="E13" s="10">
        <f t="shared" si="0"/>
        <v>7900</v>
      </c>
      <c r="F13" s="132">
        <v>5500</v>
      </c>
      <c r="G13" s="10">
        <f t="shared" si="1"/>
        <v>2400</v>
      </c>
      <c r="H13" s="69"/>
      <c r="I13" s="69"/>
      <c r="J13" s="69"/>
      <c r="K13" s="69"/>
      <c r="L13" s="94" t="s">
        <v>310</v>
      </c>
      <c r="M13" s="83" t="s">
        <v>275</v>
      </c>
      <c r="N13" s="83"/>
      <c r="O13" s="83"/>
      <c r="P13" s="83">
        <f>'JUNE 21'!S13:S51</f>
        <v>0</v>
      </c>
      <c r="Q13" s="83">
        <f t="shared" si="2"/>
        <v>0</v>
      </c>
      <c r="R13" s="83"/>
      <c r="S13" s="83">
        <f t="shared" si="3"/>
        <v>0</v>
      </c>
      <c r="T13" s="20"/>
      <c r="U13" s="69"/>
    </row>
    <row r="14" spans="1:21" x14ac:dyDescent="0.25">
      <c r="A14" s="10" t="s">
        <v>31</v>
      </c>
      <c r="B14" s="11">
        <v>10</v>
      </c>
      <c r="C14" s="10">
        <f>'JUNE 21'!G14:G28</f>
        <v>0</v>
      </c>
      <c r="D14" s="12">
        <v>2500</v>
      </c>
      <c r="E14" s="10">
        <f t="shared" si="0"/>
        <v>2500</v>
      </c>
      <c r="F14" s="91">
        <v>2500</v>
      </c>
      <c r="G14" s="10">
        <f t="shared" si="1"/>
        <v>0</v>
      </c>
      <c r="H14" s="69" t="s">
        <v>31</v>
      </c>
      <c r="I14" s="69"/>
      <c r="J14" s="69"/>
      <c r="K14" s="69"/>
      <c r="L14" s="94" t="s">
        <v>310</v>
      </c>
      <c r="M14" s="83" t="s">
        <v>276</v>
      </c>
      <c r="N14" s="83"/>
      <c r="O14" s="83"/>
      <c r="P14" s="83">
        <f>'JUNE 21'!S14:S52</f>
        <v>0</v>
      </c>
      <c r="Q14" s="83">
        <f t="shared" si="2"/>
        <v>0</v>
      </c>
      <c r="R14" s="83"/>
      <c r="S14" s="83">
        <f t="shared" si="3"/>
        <v>0</v>
      </c>
      <c r="T14" s="20"/>
      <c r="U14" s="69"/>
    </row>
    <row r="15" spans="1:21" x14ac:dyDescent="0.25">
      <c r="A15" s="10" t="s">
        <v>200</v>
      </c>
      <c r="B15" s="11">
        <v>11</v>
      </c>
      <c r="C15" s="10">
        <f>'JUNE 21'!G15:G29</f>
        <v>0</v>
      </c>
      <c r="D15" s="12">
        <v>2500</v>
      </c>
      <c r="E15" s="10">
        <f t="shared" si="0"/>
        <v>2500</v>
      </c>
      <c r="F15" s="91">
        <v>2500</v>
      </c>
      <c r="G15" s="10">
        <f t="shared" si="1"/>
        <v>0</v>
      </c>
      <c r="H15" s="69" t="s">
        <v>31</v>
      </c>
      <c r="I15" s="69"/>
      <c r="J15" s="69"/>
      <c r="K15" s="69"/>
      <c r="L15" s="94" t="s">
        <v>136</v>
      </c>
      <c r="M15" s="83" t="s">
        <v>277</v>
      </c>
      <c r="N15" s="83"/>
      <c r="O15" s="83"/>
      <c r="P15" s="83">
        <f>'JUNE 21'!S15:S53</f>
        <v>0</v>
      </c>
      <c r="Q15" s="83">
        <f t="shared" si="2"/>
        <v>0</v>
      </c>
      <c r="R15" s="83"/>
      <c r="S15" s="83">
        <f t="shared" si="3"/>
        <v>0</v>
      </c>
      <c r="T15" s="20"/>
      <c r="U15" s="69"/>
    </row>
    <row r="16" spans="1:21" x14ac:dyDescent="0.25">
      <c r="A16" s="104" t="s">
        <v>29</v>
      </c>
      <c r="B16" s="11">
        <v>12</v>
      </c>
      <c r="C16" s="10">
        <f>'JUNE 21'!G16:G30</f>
        <v>0</v>
      </c>
      <c r="D16" s="12">
        <v>4500</v>
      </c>
      <c r="E16" s="10">
        <f t="shared" si="0"/>
        <v>4500</v>
      </c>
      <c r="F16" s="91">
        <v>4500</v>
      </c>
      <c r="G16" s="10">
        <f t="shared" si="1"/>
        <v>0</v>
      </c>
      <c r="H16" s="69" t="s">
        <v>31</v>
      </c>
      <c r="I16" s="69"/>
      <c r="J16" s="69"/>
      <c r="K16" s="69"/>
      <c r="L16" s="94" t="s">
        <v>136</v>
      </c>
      <c r="M16" s="83" t="s">
        <v>278</v>
      </c>
      <c r="N16" s="83"/>
      <c r="O16" s="83"/>
      <c r="P16" s="83">
        <f>'JUNE 21'!S16:S54</f>
        <v>0</v>
      </c>
      <c r="Q16" s="83">
        <f t="shared" si="2"/>
        <v>0</v>
      </c>
      <c r="R16" s="83"/>
      <c r="S16" s="83">
        <f t="shared" si="3"/>
        <v>0</v>
      </c>
      <c r="T16" s="20"/>
      <c r="U16" s="69"/>
    </row>
    <row r="17" spans="1:21" x14ac:dyDescent="0.25">
      <c r="A17" s="104" t="s">
        <v>30</v>
      </c>
      <c r="B17" s="11">
        <v>13</v>
      </c>
      <c r="C17" s="10">
        <f>'JUNE 21'!G17:G31</f>
        <v>0</v>
      </c>
      <c r="D17" s="12">
        <v>2500</v>
      </c>
      <c r="E17" s="10">
        <f t="shared" si="0"/>
        <v>2500</v>
      </c>
      <c r="F17" s="91">
        <f>2500</f>
        <v>2500</v>
      </c>
      <c r="G17" s="10">
        <f t="shared" si="1"/>
        <v>0</v>
      </c>
      <c r="H17" s="69"/>
      <c r="I17" s="69"/>
      <c r="J17" s="69"/>
      <c r="K17" s="69"/>
      <c r="L17" s="94" t="s">
        <v>136</v>
      </c>
      <c r="M17" s="83" t="s">
        <v>279</v>
      </c>
      <c r="N17" s="83"/>
      <c r="O17" s="83"/>
      <c r="P17" s="83">
        <f>'JUNE 21'!S17:S55</f>
        <v>0</v>
      </c>
      <c r="Q17" s="83">
        <f t="shared" si="2"/>
        <v>0</v>
      </c>
      <c r="R17" s="83"/>
      <c r="S17" s="83">
        <f t="shared" si="3"/>
        <v>0</v>
      </c>
      <c r="T17" s="20"/>
      <c r="U17" s="69"/>
    </row>
    <row r="18" spans="1:21" x14ac:dyDescent="0.25">
      <c r="A18" s="10"/>
      <c r="B18" s="10"/>
      <c r="C18" s="10">
        <f>'JUNE 21'!G18:G32</f>
        <v>0</v>
      </c>
      <c r="D18" s="10"/>
      <c r="E18" s="10"/>
      <c r="F18" s="10"/>
      <c r="G18" s="10"/>
      <c r="H18" s="85"/>
      <c r="I18" s="69"/>
      <c r="J18" s="69"/>
      <c r="K18" s="69"/>
      <c r="L18" s="94" t="s">
        <v>136</v>
      </c>
      <c r="M18" s="83" t="s">
        <v>280</v>
      </c>
      <c r="N18" s="83"/>
      <c r="O18" s="83"/>
      <c r="P18" s="83">
        <f>'JUNE 21'!S18:S56</f>
        <v>0</v>
      </c>
      <c r="Q18" s="83">
        <f t="shared" si="2"/>
        <v>0</v>
      </c>
      <c r="R18" s="83"/>
      <c r="S18" s="83">
        <f t="shared" si="3"/>
        <v>0</v>
      </c>
      <c r="T18" s="20"/>
      <c r="U18" s="69"/>
    </row>
    <row r="19" spans="1:21" x14ac:dyDescent="0.25">
      <c r="A19" s="164" t="s">
        <v>39</v>
      </c>
      <c r="B19" s="164"/>
      <c r="C19" s="10">
        <f>'JUNE 21'!G19:G33</f>
        <v>2400</v>
      </c>
      <c r="D19" s="164">
        <f>SUM(D5:D18)</f>
        <v>38000</v>
      </c>
      <c r="E19" s="164">
        <f>SUM(E5:E18)</f>
        <v>40400</v>
      </c>
      <c r="F19" s="164">
        <f>SUM(F5:F18)</f>
        <v>38000</v>
      </c>
      <c r="G19" s="164">
        <f>SUM(G5:G18)</f>
        <v>2400</v>
      </c>
      <c r="H19" s="85"/>
      <c r="I19" s="69"/>
      <c r="J19" s="69"/>
      <c r="K19" s="69"/>
      <c r="L19" s="83" t="s">
        <v>330</v>
      </c>
      <c r="M19" s="83" t="s">
        <v>281</v>
      </c>
      <c r="N19" s="83">
        <v>2500</v>
      </c>
      <c r="O19" s="83"/>
      <c r="P19" s="83">
        <f>'JUNE 21'!S19:S57</f>
        <v>2500</v>
      </c>
      <c r="Q19" s="83">
        <f t="shared" si="2"/>
        <v>5000</v>
      </c>
      <c r="R19" s="83">
        <v>5000</v>
      </c>
      <c r="S19" s="83">
        <f t="shared" si="3"/>
        <v>0</v>
      </c>
      <c r="T19" s="20" t="s">
        <v>338</v>
      </c>
      <c r="U19" s="69"/>
    </row>
    <row r="20" spans="1:21" x14ac:dyDescent="0.25">
      <c r="A20" s="168"/>
      <c r="B20" s="168"/>
      <c r="C20" s="10"/>
      <c r="D20" s="168"/>
      <c r="E20" s="168"/>
      <c r="F20" s="168"/>
      <c r="G20" s="168">
        <f>G5+G10+G11+G12+G13</f>
        <v>2400</v>
      </c>
      <c r="H20" s="85"/>
      <c r="I20" s="69"/>
      <c r="J20" s="69"/>
      <c r="K20" s="69"/>
      <c r="L20" s="83" t="s">
        <v>311</v>
      </c>
      <c r="M20" s="83" t="s">
        <v>282</v>
      </c>
      <c r="N20" s="83">
        <v>2500</v>
      </c>
      <c r="O20" s="83"/>
      <c r="P20" s="83">
        <f>'JUNE 21'!S20:S58</f>
        <v>2500</v>
      </c>
      <c r="Q20" s="83">
        <f t="shared" si="2"/>
        <v>5000</v>
      </c>
      <c r="R20" s="83">
        <v>5000</v>
      </c>
      <c r="S20" s="83">
        <f t="shared" si="3"/>
        <v>0</v>
      </c>
      <c r="T20" s="20" t="s">
        <v>338</v>
      </c>
      <c r="U20" s="69"/>
    </row>
    <row r="21" spans="1:21" x14ac:dyDescent="0.25">
      <c r="A21" s="172" t="s">
        <v>180</v>
      </c>
      <c r="B21" s="85"/>
      <c r="C21" s="134"/>
      <c r="D21" s="162"/>
      <c r="E21" s="136" t="s">
        <v>9</v>
      </c>
      <c r="F21" s="85"/>
      <c r="G21" s="85"/>
      <c r="H21" s="85"/>
      <c r="I21" s="69"/>
      <c r="J21" s="69"/>
      <c r="K21" s="69"/>
      <c r="L21" s="83" t="s">
        <v>333</v>
      </c>
      <c r="M21" s="83" t="s">
        <v>283</v>
      </c>
      <c r="N21" s="83"/>
      <c r="O21" s="83"/>
      <c r="P21" s="83"/>
      <c r="Q21" s="83">
        <f t="shared" si="2"/>
        <v>0</v>
      </c>
      <c r="R21" s="83"/>
      <c r="S21" s="83">
        <f t="shared" si="3"/>
        <v>0</v>
      </c>
      <c r="T21" s="20"/>
      <c r="U21" s="69"/>
    </row>
    <row r="22" spans="1:21" x14ac:dyDescent="0.25">
      <c r="A22" s="95" t="s">
        <v>155</v>
      </c>
      <c r="B22" s="95" t="s">
        <v>156</v>
      </c>
      <c r="C22" s="95" t="s">
        <v>157</v>
      </c>
      <c r="D22" s="95" t="s">
        <v>98</v>
      </c>
      <c r="E22" s="95" t="s">
        <v>158</v>
      </c>
      <c r="F22" s="95" t="s">
        <v>156</v>
      </c>
      <c r="G22" s="95" t="s">
        <v>157</v>
      </c>
      <c r="H22" s="95" t="s">
        <v>98</v>
      </c>
      <c r="I22" s="69"/>
      <c r="J22" s="69"/>
      <c r="K22" s="69"/>
      <c r="L22" s="124" t="s">
        <v>340</v>
      </c>
      <c r="M22" s="83" t="s">
        <v>284</v>
      </c>
      <c r="N22" s="83">
        <v>2500</v>
      </c>
      <c r="O22" s="83"/>
      <c r="P22" s="83">
        <f>'JUNE 21'!S22:S60</f>
        <v>0</v>
      </c>
      <c r="Q22" s="83">
        <f t="shared" si="2"/>
        <v>2500</v>
      </c>
      <c r="R22" s="83">
        <v>2500</v>
      </c>
      <c r="S22" s="83">
        <f t="shared" si="3"/>
        <v>0</v>
      </c>
      <c r="T22" s="20"/>
      <c r="U22" s="69"/>
    </row>
    <row r="23" spans="1:21" x14ac:dyDescent="0.25">
      <c r="A23" s="95" t="s">
        <v>206</v>
      </c>
      <c r="B23" s="137">
        <f>D19</f>
        <v>38000</v>
      </c>
      <c r="C23" s="85"/>
      <c r="D23" s="137"/>
      <c r="E23" s="138" t="s">
        <v>206</v>
      </c>
      <c r="F23" s="137">
        <f>F19</f>
        <v>38000</v>
      </c>
      <c r="G23" s="85"/>
      <c r="H23" s="10"/>
      <c r="I23" s="69"/>
      <c r="J23" s="69"/>
      <c r="K23" s="69"/>
      <c r="L23" s="83" t="s">
        <v>317</v>
      </c>
      <c r="M23" s="83" t="s">
        <v>285</v>
      </c>
      <c r="N23" s="83">
        <v>2500</v>
      </c>
      <c r="O23" s="83"/>
      <c r="P23" s="83">
        <f>'JUNE 21'!S23:S61</f>
        <v>2500</v>
      </c>
      <c r="Q23" s="83">
        <f t="shared" si="2"/>
        <v>5000</v>
      </c>
      <c r="R23" s="83">
        <v>5000</v>
      </c>
      <c r="S23" s="83">
        <f t="shared" si="3"/>
        <v>0</v>
      </c>
      <c r="T23" s="20" t="s">
        <v>31</v>
      </c>
      <c r="U23" s="69"/>
    </row>
    <row r="24" spans="1:21" x14ac:dyDescent="0.25">
      <c r="A24" s="10" t="s">
        <v>160</v>
      </c>
      <c r="B24" s="137">
        <f>'JUNE 21'!D33</f>
        <v>-105</v>
      </c>
      <c r="C24" s="10"/>
      <c r="D24" s="10"/>
      <c r="E24" s="10" t="s">
        <v>160</v>
      </c>
      <c r="F24" s="137">
        <f>'JUNE 21'!H33</f>
        <v>-2505</v>
      </c>
      <c r="G24" s="10"/>
      <c r="H24" s="10"/>
      <c r="I24" s="69"/>
      <c r="J24" s="69"/>
      <c r="K24" s="69"/>
      <c r="L24" s="83" t="s">
        <v>313</v>
      </c>
      <c r="M24" s="83" t="s">
        <v>286</v>
      </c>
      <c r="N24" s="83">
        <v>2500</v>
      </c>
      <c r="O24" s="83"/>
      <c r="P24" s="83">
        <f>'JUNE 21'!S24:S62</f>
        <v>2500</v>
      </c>
      <c r="Q24" s="83">
        <f t="shared" si="2"/>
        <v>5000</v>
      </c>
      <c r="R24" s="83">
        <f>2500+2500</f>
        <v>5000</v>
      </c>
      <c r="S24" s="83">
        <f t="shared" si="3"/>
        <v>0</v>
      </c>
      <c r="T24" s="20"/>
      <c r="U24" s="69"/>
    </row>
    <row r="25" spans="1:21" x14ac:dyDescent="0.25">
      <c r="A25" s="10" t="s">
        <v>161</v>
      </c>
      <c r="B25" s="139">
        <v>0.08</v>
      </c>
      <c r="C25" s="10">
        <f>B25*B23</f>
        <v>3040</v>
      </c>
      <c r="D25" s="10"/>
      <c r="E25" s="10"/>
      <c r="F25" s="139">
        <v>0.08</v>
      </c>
      <c r="G25" s="10">
        <f>C25</f>
        <v>3040</v>
      </c>
      <c r="H25" s="10"/>
      <c r="I25" s="69"/>
      <c r="J25" s="69"/>
      <c r="K25" s="69"/>
      <c r="L25" s="83" t="s">
        <v>332</v>
      </c>
      <c r="M25" s="83" t="s">
        <v>287</v>
      </c>
      <c r="N25" s="83">
        <v>2500</v>
      </c>
      <c r="O25" s="83"/>
      <c r="P25" s="83">
        <f>'JUNE 21'!S25:S63</f>
        <v>0</v>
      </c>
      <c r="Q25" s="83">
        <f t="shared" si="2"/>
        <v>2500</v>
      </c>
      <c r="R25" s="83">
        <v>2500</v>
      </c>
      <c r="S25" s="83">
        <f t="shared" si="3"/>
        <v>0</v>
      </c>
      <c r="T25" s="20"/>
      <c r="U25" s="69"/>
    </row>
    <row r="26" spans="1:21" x14ac:dyDescent="0.25">
      <c r="A26" s="104" t="s">
        <v>233</v>
      </c>
      <c r="B26" s="137"/>
      <c r="C26" s="137"/>
      <c r="D26" s="137"/>
      <c r="E26" s="137"/>
      <c r="F26" s="137"/>
      <c r="G26" s="10"/>
      <c r="H26" s="10"/>
      <c r="I26" s="69"/>
      <c r="J26" s="69"/>
      <c r="K26" s="69"/>
      <c r="L26" s="94" t="s">
        <v>136</v>
      </c>
      <c r="M26" s="83" t="s">
        <v>288</v>
      </c>
      <c r="N26" s="83"/>
      <c r="O26" s="83"/>
      <c r="P26" s="83">
        <f>'JUNE 21'!S26:S64</f>
        <v>0</v>
      </c>
      <c r="Q26" s="83">
        <f t="shared" si="2"/>
        <v>0</v>
      </c>
      <c r="R26" s="83"/>
      <c r="S26" s="83">
        <f t="shared" si="3"/>
        <v>0</v>
      </c>
      <c r="T26" s="20"/>
      <c r="U26" s="69"/>
    </row>
    <row r="27" spans="1:21" x14ac:dyDescent="0.25">
      <c r="A27" s="140" t="s">
        <v>162</v>
      </c>
      <c r="B27" s="10"/>
      <c r="C27" s="10"/>
      <c r="D27" s="10"/>
      <c r="E27" s="140" t="s">
        <v>162</v>
      </c>
      <c r="F27" s="10"/>
      <c r="G27" s="10"/>
      <c r="H27" s="10"/>
      <c r="I27" s="69"/>
      <c r="J27" s="69"/>
      <c r="K27" s="69"/>
      <c r="L27" s="83" t="s">
        <v>325</v>
      </c>
      <c r="M27" s="83" t="s">
        <v>289</v>
      </c>
      <c r="N27" s="83">
        <v>2500</v>
      </c>
      <c r="O27" s="83"/>
      <c r="P27" s="83">
        <f>'JUNE 21'!S27:S65</f>
        <v>0</v>
      </c>
      <c r="Q27" s="83">
        <f t="shared" si="2"/>
        <v>2500</v>
      </c>
      <c r="R27" s="83">
        <f>2500</f>
        <v>2500</v>
      </c>
      <c r="S27" s="83">
        <f t="shared" si="3"/>
        <v>0</v>
      </c>
      <c r="T27" s="20"/>
      <c r="U27" s="69"/>
    </row>
    <row r="28" spans="1:21" x14ac:dyDescent="0.25">
      <c r="A28" s="49" t="s">
        <v>87</v>
      </c>
      <c r="B28" s="142"/>
      <c r="C28" s="10">
        <f>D6+D7+D8+D9+D14+D15</f>
        <v>15000</v>
      </c>
      <c r="D28" s="10"/>
      <c r="E28" s="49" t="s">
        <v>87</v>
      </c>
      <c r="F28" s="142"/>
      <c r="G28" s="10">
        <f>C28</f>
        <v>15000</v>
      </c>
      <c r="H28" s="10"/>
      <c r="I28" s="69"/>
      <c r="J28" s="69"/>
      <c r="K28" s="69"/>
      <c r="L28" s="83" t="s">
        <v>327</v>
      </c>
      <c r="M28" s="83" t="s">
        <v>290</v>
      </c>
      <c r="N28" s="83">
        <v>2500</v>
      </c>
      <c r="O28" s="83"/>
      <c r="P28" s="83">
        <f>'JUNE 21'!S28:S66</f>
        <v>0</v>
      </c>
      <c r="Q28" s="83">
        <f t="shared" si="2"/>
        <v>2500</v>
      </c>
      <c r="R28" s="83">
        <v>2500</v>
      </c>
      <c r="S28" s="83">
        <f t="shared" si="3"/>
        <v>0</v>
      </c>
      <c r="T28" s="20"/>
      <c r="U28" s="69"/>
    </row>
    <row r="29" spans="1:21" x14ac:dyDescent="0.25">
      <c r="A29" s="161" t="s">
        <v>149</v>
      </c>
      <c r="B29" s="83"/>
      <c r="C29" s="83">
        <v>4500</v>
      </c>
      <c r="D29" s="83"/>
      <c r="E29" s="161" t="s">
        <v>149</v>
      </c>
      <c r="F29" s="83"/>
      <c r="G29" s="83">
        <f>C29</f>
        <v>4500</v>
      </c>
      <c r="H29" s="10"/>
      <c r="I29" s="69"/>
      <c r="J29" s="69"/>
      <c r="K29" s="69"/>
      <c r="L29" s="83" t="s">
        <v>136</v>
      </c>
      <c r="M29" s="83" t="s">
        <v>291</v>
      </c>
      <c r="N29" s="83"/>
      <c r="O29" s="83"/>
      <c r="P29" s="83">
        <f>'JUNE 21'!S29:S67</f>
        <v>0</v>
      </c>
      <c r="Q29" s="83">
        <f t="shared" si="2"/>
        <v>0</v>
      </c>
      <c r="R29" s="83"/>
      <c r="S29" s="83">
        <f t="shared" si="3"/>
        <v>0</v>
      </c>
      <c r="T29" s="20"/>
      <c r="U29" s="69"/>
    </row>
    <row r="30" spans="1:21" x14ac:dyDescent="0.25">
      <c r="A30" s="142" t="s">
        <v>339</v>
      </c>
      <c r="B30" s="10"/>
      <c r="C30" s="10">
        <v>15365</v>
      </c>
      <c r="D30" s="10"/>
      <c r="E30" s="142" t="s">
        <v>339</v>
      </c>
      <c r="F30" s="10"/>
      <c r="G30" s="10">
        <v>15365</v>
      </c>
      <c r="H30" s="10"/>
      <c r="I30" s="69"/>
      <c r="J30" s="69"/>
      <c r="K30" s="69"/>
      <c r="L30" s="94" t="s">
        <v>314</v>
      </c>
      <c r="M30" s="83" t="s">
        <v>292</v>
      </c>
      <c r="N30" s="83"/>
      <c r="O30" s="83"/>
      <c r="P30" s="83">
        <f>'JUNE 21'!S30:S68</f>
        <v>0</v>
      </c>
      <c r="Q30" s="83">
        <f t="shared" si="2"/>
        <v>0</v>
      </c>
      <c r="R30" s="83"/>
      <c r="S30" s="83">
        <f t="shared" si="3"/>
        <v>0</v>
      </c>
      <c r="T30" s="20"/>
      <c r="U30" s="69"/>
    </row>
    <row r="31" spans="1:21" x14ac:dyDescent="0.25">
      <c r="A31" s="142"/>
      <c r="B31" s="143"/>
      <c r="C31" s="144"/>
      <c r="D31" s="143"/>
      <c r="E31" s="142"/>
      <c r="F31" s="143"/>
      <c r="G31" s="144"/>
      <c r="H31" s="10"/>
      <c r="I31" s="69"/>
      <c r="J31" s="65">
        <f>B23-C28-C25</f>
        <v>19960</v>
      </c>
      <c r="K31" s="69"/>
      <c r="L31" s="83" t="s">
        <v>315</v>
      </c>
      <c r="M31" s="83" t="s">
        <v>293</v>
      </c>
      <c r="N31" s="83">
        <v>2500</v>
      </c>
      <c r="O31" s="83"/>
      <c r="P31" s="83">
        <f>'JUNE 21'!S31:S69</f>
        <v>0</v>
      </c>
      <c r="Q31" s="83">
        <f t="shared" si="2"/>
        <v>2500</v>
      </c>
      <c r="R31" s="83">
        <v>2500</v>
      </c>
      <c r="S31" s="83">
        <f t="shared" si="3"/>
        <v>0</v>
      </c>
      <c r="T31" s="20" t="s">
        <v>31</v>
      </c>
      <c r="U31" s="69"/>
    </row>
    <row r="32" spans="1:21" x14ac:dyDescent="0.25">
      <c r="A32" s="142"/>
      <c r="B32" s="143"/>
      <c r="C32" s="144"/>
      <c r="D32" s="143"/>
      <c r="E32" s="142"/>
      <c r="F32" s="143"/>
      <c r="G32" s="144"/>
      <c r="H32" s="10"/>
      <c r="I32" s="69"/>
      <c r="J32" s="69"/>
      <c r="K32" s="69"/>
      <c r="L32" s="83" t="s">
        <v>316</v>
      </c>
      <c r="M32" s="83" t="s">
        <v>294</v>
      </c>
      <c r="N32" s="83">
        <v>2500</v>
      </c>
      <c r="O32" s="83"/>
      <c r="P32" s="83">
        <f>'JUNE 21'!S32:S70</f>
        <v>2500</v>
      </c>
      <c r="Q32" s="83">
        <f t="shared" si="2"/>
        <v>5000</v>
      </c>
      <c r="R32" s="83">
        <v>5000</v>
      </c>
      <c r="S32" s="83">
        <f t="shared" si="3"/>
        <v>0</v>
      </c>
      <c r="T32" s="20" t="s">
        <v>338</v>
      </c>
      <c r="U32" s="69"/>
    </row>
    <row r="33" spans="1:21" x14ac:dyDescent="0.25">
      <c r="A33" s="164" t="s">
        <v>39</v>
      </c>
      <c r="B33" s="165">
        <f>B23+B24+B26-C25</f>
        <v>34855</v>
      </c>
      <c r="C33" s="164">
        <f>SUM(C28:C32)</f>
        <v>34865</v>
      </c>
      <c r="D33" s="165">
        <f>B33-C33</f>
        <v>-10</v>
      </c>
      <c r="E33" s="166"/>
      <c r="F33" s="165">
        <f>F23+F24-G25</f>
        <v>32455</v>
      </c>
      <c r="G33" s="165">
        <f>SUM(G28:G31)</f>
        <v>34865</v>
      </c>
      <c r="H33" s="165">
        <f>F33-G33</f>
        <v>-2410</v>
      </c>
      <c r="I33" s="69"/>
      <c r="J33" s="69"/>
      <c r="K33" s="69"/>
      <c r="L33" s="83" t="s">
        <v>317</v>
      </c>
      <c r="M33" s="83" t="s">
        <v>295</v>
      </c>
      <c r="N33" s="83">
        <v>2500</v>
      </c>
      <c r="O33" s="83"/>
      <c r="P33" s="83">
        <f>'JUNE 21'!S33:S71</f>
        <v>2500</v>
      </c>
      <c r="Q33" s="83">
        <f t="shared" si="2"/>
        <v>5000</v>
      </c>
      <c r="R33" s="83">
        <v>5000</v>
      </c>
      <c r="S33" s="83">
        <f t="shared" si="3"/>
        <v>0</v>
      </c>
      <c r="T33" s="20" t="s">
        <v>31</v>
      </c>
      <c r="U33" s="69"/>
    </row>
    <row r="34" spans="1:21" x14ac:dyDescent="0.25">
      <c r="A34" s="69"/>
      <c r="B34" s="69"/>
      <c r="C34" s="69"/>
      <c r="D34" s="69"/>
      <c r="E34" s="69"/>
      <c r="F34" s="69"/>
      <c r="G34" s="69"/>
      <c r="H34" s="69"/>
      <c r="I34" s="69"/>
      <c r="J34" s="69"/>
      <c r="K34" s="69"/>
      <c r="L34" s="94" t="s">
        <v>136</v>
      </c>
      <c r="M34" s="83" t="s">
        <v>296</v>
      </c>
      <c r="N34" s="83"/>
      <c r="O34" s="83"/>
      <c r="P34" s="83">
        <f>'JUNE 21'!S34:S72</f>
        <v>0</v>
      </c>
      <c r="Q34" s="83">
        <f t="shared" si="2"/>
        <v>0</v>
      </c>
      <c r="R34" s="83"/>
      <c r="S34" s="83">
        <f t="shared" si="3"/>
        <v>0</v>
      </c>
      <c r="T34" s="20"/>
      <c r="U34" s="69"/>
    </row>
    <row r="35" spans="1:21" x14ac:dyDescent="0.25">
      <c r="A35" s="69"/>
      <c r="B35" s="69"/>
      <c r="C35" s="69"/>
      <c r="D35" s="69"/>
      <c r="E35" s="69"/>
      <c r="F35" s="69"/>
      <c r="G35" s="69"/>
      <c r="H35" s="69"/>
      <c r="I35" s="69"/>
      <c r="J35" s="69"/>
      <c r="K35" s="69"/>
      <c r="L35" s="83" t="s">
        <v>319</v>
      </c>
      <c r="M35" s="83" t="s">
        <v>297</v>
      </c>
      <c r="N35" s="83">
        <v>2500</v>
      </c>
      <c r="O35" s="83"/>
      <c r="P35" s="83">
        <f>'JUNE 21'!S35:S73</f>
        <v>0</v>
      </c>
      <c r="Q35" s="83">
        <f t="shared" si="2"/>
        <v>2500</v>
      </c>
      <c r="R35" s="83">
        <v>2500</v>
      </c>
      <c r="S35" s="83">
        <f t="shared" si="3"/>
        <v>0</v>
      </c>
      <c r="T35" s="20" t="s">
        <v>31</v>
      </c>
      <c r="U35" s="69"/>
    </row>
    <row r="36" spans="1:21" x14ac:dyDescent="0.25">
      <c r="A36" s="69" t="s">
        <v>168</v>
      </c>
      <c r="B36" s="69"/>
      <c r="C36" s="69" t="s">
        <v>170</v>
      </c>
      <c r="D36" s="69"/>
      <c r="E36" s="69"/>
      <c r="F36" s="69" t="s">
        <v>171</v>
      </c>
      <c r="G36" s="69"/>
      <c r="H36" s="69"/>
      <c r="I36" s="69"/>
      <c r="J36" s="69"/>
      <c r="K36" s="69"/>
      <c r="L36" s="94" t="s">
        <v>136</v>
      </c>
      <c r="M36" s="83" t="s">
        <v>298</v>
      </c>
      <c r="N36" s="83"/>
      <c r="O36" s="83"/>
      <c r="P36" s="83">
        <f>'JUNE 21'!S36:S74</f>
        <v>0</v>
      </c>
      <c r="Q36" s="83">
        <f t="shared" si="2"/>
        <v>0</v>
      </c>
      <c r="R36" s="83"/>
      <c r="S36" s="83">
        <f t="shared" si="3"/>
        <v>0</v>
      </c>
      <c r="T36" s="20"/>
      <c r="U36" s="69"/>
    </row>
    <row r="37" spans="1:21" x14ac:dyDescent="0.25">
      <c r="A37" s="69"/>
      <c r="B37" s="69"/>
      <c r="C37" s="69"/>
      <c r="D37" s="69"/>
      <c r="E37" s="69"/>
      <c r="F37" s="69"/>
      <c r="G37" s="69"/>
      <c r="H37" s="69"/>
      <c r="I37" s="69"/>
      <c r="J37" s="69"/>
      <c r="K37" s="69"/>
      <c r="L37" s="83" t="s">
        <v>317</v>
      </c>
      <c r="M37" s="83" t="s">
        <v>299</v>
      </c>
      <c r="N37" s="83">
        <v>2500</v>
      </c>
      <c r="O37" s="83"/>
      <c r="P37" s="83">
        <f>'JUNE 21'!S37:S75</f>
        <v>2500</v>
      </c>
      <c r="Q37" s="83">
        <f t="shared" si="2"/>
        <v>5000</v>
      </c>
      <c r="R37" s="83">
        <v>5000</v>
      </c>
      <c r="S37" s="83">
        <f t="shared" si="3"/>
        <v>0</v>
      </c>
      <c r="T37" s="20" t="s">
        <v>31</v>
      </c>
      <c r="U37" s="69"/>
    </row>
    <row r="38" spans="1:21" x14ac:dyDescent="0.25">
      <c r="A38" s="20" t="s">
        <v>211</v>
      </c>
      <c r="B38" s="20"/>
      <c r="C38" s="20" t="s">
        <v>51</v>
      </c>
      <c r="D38" s="20"/>
      <c r="E38" s="20"/>
      <c r="F38" s="20" t="s">
        <v>172</v>
      </c>
      <c r="G38" s="20"/>
      <c r="H38" s="69"/>
      <c r="I38" s="69"/>
      <c r="J38" s="69"/>
      <c r="K38" s="69"/>
      <c r="L38" s="94" t="s">
        <v>136</v>
      </c>
      <c r="M38" s="83" t="s">
        <v>300</v>
      </c>
      <c r="N38" s="83"/>
      <c r="O38" s="83"/>
      <c r="P38" s="83">
        <f>'JUNE 21'!S38:S76</f>
        <v>0</v>
      </c>
      <c r="Q38" s="83">
        <f t="shared" si="2"/>
        <v>0</v>
      </c>
      <c r="R38" s="83"/>
      <c r="S38" s="83">
        <f t="shared" si="3"/>
        <v>0</v>
      </c>
      <c r="T38" s="20"/>
      <c r="U38" s="69"/>
    </row>
    <row r="39" spans="1:21" x14ac:dyDescent="0.25">
      <c r="A39" s="69"/>
      <c r="B39" s="69"/>
      <c r="C39" s="69"/>
      <c r="D39" s="69"/>
      <c r="E39" s="69"/>
      <c r="F39" s="69"/>
      <c r="G39" s="69"/>
      <c r="H39" s="69"/>
      <c r="I39" s="69"/>
      <c r="J39" s="69"/>
      <c r="K39" s="69"/>
      <c r="L39" s="124" t="s">
        <v>333</v>
      </c>
      <c r="M39" s="83" t="s">
        <v>301</v>
      </c>
      <c r="N39" s="83"/>
      <c r="O39" s="83"/>
      <c r="P39" s="83">
        <f>'JUNE 21'!S39:S77</f>
        <v>0</v>
      </c>
      <c r="Q39" s="83">
        <f t="shared" si="2"/>
        <v>0</v>
      </c>
      <c r="R39" s="83"/>
      <c r="S39" s="83">
        <f t="shared" si="3"/>
        <v>0</v>
      </c>
      <c r="T39" s="20"/>
      <c r="U39" s="69"/>
    </row>
    <row r="40" spans="1:21" x14ac:dyDescent="0.25">
      <c r="A40" s="69"/>
      <c r="B40" s="69"/>
      <c r="C40" s="69"/>
      <c r="D40" s="69"/>
      <c r="E40" s="69"/>
      <c r="F40" s="69"/>
      <c r="G40" s="69"/>
      <c r="H40" s="69"/>
      <c r="I40" s="69"/>
      <c r="J40" s="69"/>
      <c r="K40" s="69"/>
      <c r="L40" s="83" t="s">
        <v>321</v>
      </c>
      <c r="M40" s="83" t="s">
        <v>322</v>
      </c>
      <c r="N40" s="83">
        <v>7000</v>
      </c>
      <c r="O40" s="83"/>
      <c r="P40" s="83">
        <f>'JUNE 21'!S40:S78</f>
        <v>0</v>
      </c>
      <c r="Q40" s="83">
        <f t="shared" si="2"/>
        <v>7000</v>
      </c>
      <c r="R40" s="83">
        <f>7000</f>
        <v>7000</v>
      </c>
      <c r="S40" s="83">
        <f t="shared" si="3"/>
        <v>0</v>
      </c>
      <c r="T40" s="20"/>
      <c r="U40" s="69"/>
    </row>
    <row r="41" spans="1:21" x14ac:dyDescent="0.25">
      <c r="A41" s="69"/>
      <c r="B41" s="69"/>
      <c r="C41" s="69"/>
      <c r="D41" s="69"/>
      <c r="E41" s="69"/>
      <c r="F41" s="69"/>
      <c r="G41" s="69"/>
      <c r="H41" s="69"/>
      <c r="I41" s="69"/>
      <c r="J41" s="69"/>
      <c r="K41" s="69"/>
      <c r="L41" s="83" t="s">
        <v>323</v>
      </c>
      <c r="M41" s="83" t="s">
        <v>302</v>
      </c>
      <c r="N41" s="83">
        <v>2500</v>
      </c>
      <c r="O41" s="83"/>
      <c r="P41" s="83">
        <f>'JUNE 21'!S41:S79</f>
        <v>0</v>
      </c>
      <c r="Q41" s="83">
        <f t="shared" si="2"/>
        <v>2500</v>
      </c>
      <c r="R41" s="83">
        <f>2500</f>
        <v>2500</v>
      </c>
      <c r="S41" s="83">
        <f t="shared" si="3"/>
        <v>0</v>
      </c>
      <c r="T41" s="20"/>
      <c r="U41" s="69"/>
    </row>
    <row r="42" spans="1:21" x14ac:dyDescent="0.25">
      <c r="A42" s="69"/>
      <c r="B42" s="69"/>
      <c r="C42" s="69"/>
      <c r="D42" s="69"/>
      <c r="E42" s="69"/>
      <c r="F42" s="69"/>
      <c r="G42" s="69"/>
      <c r="H42" s="69"/>
      <c r="I42" s="69"/>
      <c r="J42" s="69"/>
      <c r="K42" s="69"/>
      <c r="L42" s="83" t="s">
        <v>323</v>
      </c>
      <c r="M42" s="83" t="s">
        <v>303</v>
      </c>
      <c r="N42" s="83">
        <v>2500</v>
      </c>
      <c r="O42" s="83"/>
      <c r="P42" s="83">
        <f>'JUNE 21'!S42:S80</f>
        <v>0</v>
      </c>
      <c r="Q42" s="83">
        <f t="shared" si="2"/>
        <v>2500</v>
      </c>
      <c r="R42" s="83">
        <f>2500</f>
        <v>2500</v>
      </c>
      <c r="S42" s="83">
        <f t="shared" si="3"/>
        <v>0</v>
      </c>
      <c r="T42" s="20"/>
      <c r="U42" s="69"/>
    </row>
    <row r="43" spans="1:21" x14ac:dyDescent="0.25">
      <c r="A43" s="69"/>
      <c r="B43" s="69"/>
      <c r="C43" s="69"/>
      <c r="D43" s="69"/>
      <c r="E43" s="69"/>
      <c r="F43" s="69"/>
      <c r="G43" s="69"/>
      <c r="H43" s="69"/>
      <c r="I43" s="69"/>
      <c r="J43" s="69"/>
      <c r="K43" s="69"/>
      <c r="L43" s="94" t="s">
        <v>136</v>
      </c>
      <c r="M43" s="83" t="s">
        <v>304</v>
      </c>
      <c r="N43" s="83"/>
      <c r="O43" s="83"/>
      <c r="P43" s="83">
        <f>'JUNE 21'!S43:S81</f>
        <v>0</v>
      </c>
      <c r="Q43" s="83">
        <f t="shared" si="2"/>
        <v>0</v>
      </c>
      <c r="R43" s="83"/>
      <c r="S43" s="83">
        <f t="shared" si="3"/>
        <v>0</v>
      </c>
      <c r="T43" s="20"/>
      <c r="U43" s="69"/>
    </row>
    <row r="44" spans="1:21" x14ac:dyDescent="0.25">
      <c r="A44" s="69"/>
      <c r="B44" s="69"/>
      <c r="C44" s="69"/>
      <c r="D44" s="69"/>
      <c r="E44" s="69"/>
      <c r="F44" s="69"/>
      <c r="G44" s="69"/>
      <c r="H44" s="69"/>
      <c r="I44" s="69"/>
      <c r="J44" s="69"/>
      <c r="K44" s="69"/>
      <c r="L44" s="119" t="s">
        <v>39</v>
      </c>
      <c r="M44" s="83"/>
      <c r="N44" s="83">
        <f t="shared" ref="N44:R44" si="4">SUM(N5:N43)</f>
        <v>64500</v>
      </c>
      <c r="O44" s="83">
        <f t="shared" si="4"/>
        <v>0</v>
      </c>
      <c r="P44" s="83">
        <f t="shared" si="4"/>
        <v>32500</v>
      </c>
      <c r="Q44" s="83">
        <f>SUM(Q5:Q43)</f>
        <v>97000</v>
      </c>
      <c r="R44" s="83">
        <f t="shared" si="4"/>
        <v>97000</v>
      </c>
      <c r="S44" s="83">
        <f>SUM(S5:S43)</f>
        <v>0</v>
      </c>
      <c r="T44" s="20"/>
      <c r="U44" s="69"/>
    </row>
    <row r="45" spans="1:21" x14ac:dyDescent="0.25">
      <c r="A45" s="69"/>
      <c r="B45" s="69"/>
      <c r="C45" s="69"/>
      <c r="D45" s="69"/>
      <c r="E45" s="69"/>
      <c r="F45" s="69"/>
      <c r="G45" s="69"/>
      <c r="H45" s="69"/>
      <c r="I45" s="69"/>
      <c r="J45" s="69"/>
      <c r="K45" s="69"/>
      <c r="L45" s="69"/>
      <c r="M45" s="69"/>
      <c r="N45" s="69"/>
      <c r="O45" s="69"/>
      <c r="P45" s="69"/>
      <c r="Q45" s="69"/>
      <c r="R45" s="69"/>
      <c r="S45" s="69"/>
      <c r="T45" s="20"/>
      <c r="U45" s="69"/>
    </row>
    <row r="46" spans="1:21" x14ac:dyDescent="0.25">
      <c r="A46" s="69"/>
      <c r="B46" s="69"/>
      <c r="C46" s="69"/>
      <c r="D46" s="69">
        <f>42205-26840</f>
        <v>15365</v>
      </c>
      <c r="E46" s="69"/>
      <c r="F46" s="69"/>
      <c r="G46" s="69"/>
      <c r="H46" s="69"/>
      <c r="I46" s="69"/>
      <c r="J46" s="69"/>
      <c r="K46" s="69"/>
      <c r="L46" s="69"/>
      <c r="M46" s="69"/>
      <c r="N46" s="69"/>
      <c r="O46" s="69"/>
      <c r="P46" s="69"/>
      <c r="Q46" s="69"/>
      <c r="R46" s="69"/>
      <c r="S46" s="69"/>
      <c r="T46" s="69"/>
      <c r="U46" s="69"/>
    </row>
    <row r="47" spans="1:21" x14ac:dyDescent="0.25">
      <c r="A47" s="69"/>
      <c r="B47" s="69"/>
      <c r="C47" s="69"/>
      <c r="D47" s="69"/>
      <c r="E47" s="69"/>
      <c r="F47" s="69"/>
      <c r="G47" s="69"/>
      <c r="H47" s="69"/>
      <c r="I47" s="69"/>
      <c r="J47" s="69"/>
      <c r="K47" s="69"/>
      <c r="L47" s="167" t="s">
        <v>12</v>
      </c>
      <c r="M47" s="15"/>
      <c r="N47" s="15"/>
      <c r="O47" s="15"/>
      <c r="P47" s="15"/>
      <c r="Q47" s="16"/>
      <c r="R47" s="85"/>
      <c r="S47" s="85"/>
      <c r="T47" s="69"/>
      <c r="U47" s="69"/>
    </row>
    <row r="48" spans="1:21" x14ac:dyDescent="0.25">
      <c r="A48" s="69"/>
      <c r="B48" s="69"/>
      <c r="C48" s="69"/>
      <c r="D48" s="69"/>
      <c r="E48" s="69"/>
      <c r="F48" s="69"/>
      <c r="G48" s="69"/>
      <c r="H48" s="69"/>
      <c r="I48" s="69"/>
      <c r="J48" s="69"/>
      <c r="K48" s="69"/>
      <c r="L48" s="172" t="s">
        <v>180</v>
      </c>
      <c r="M48" s="85"/>
      <c r="N48" s="134"/>
      <c r="O48" s="162"/>
      <c r="P48" s="136" t="s">
        <v>9</v>
      </c>
      <c r="Q48" s="85"/>
      <c r="R48" s="85"/>
      <c r="S48" s="85"/>
      <c r="T48" s="69"/>
      <c r="U48" s="65">
        <f>S44+S60</f>
        <v>2500</v>
      </c>
    </row>
    <row r="49" spans="1:21" x14ac:dyDescent="0.25">
      <c r="A49" s="69"/>
      <c r="B49" s="69"/>
      <c r="C49" s="69"/>
      <c r="D49" s="69"/>
      <c r="E49" s="69"/>
      <c r="F49" s="69"/>
      <c r="G49" s="69"/>
      <c r="H49" s="69"/>
      <c r="I49" s="69"/>
      <c r="J49" s="69"/>
      <c r="K49" s="69"/>
      <c r="L49" s="95" t="s">
        <v>155</v>
      </c>
      <c r="M49" s="95" t="s">
        <v>156</v>
      </c>
      <c r="N49" s="95" t="s">
        <v>157</v>
      </c>
      <c r="O49" s="95" t="s">
        <v>98</v>
      </c>
      <c r="P49" s="95" t="s">
        <v>158</v>
      </c>
      <c r="Q49" s="95" t="s">
        <v>156</v>
      </c>
      <c r="R49" s="95" t="s">
        <v>157</v>
      </c>
      <c r="S49" s="95" t="s">
        <v>98</v>
      </c>
      <c r="T49" s="65"/>
      <c r="U49" s="69"/>
    </row>
    <row r="50" spans="1:21" x14ac:dyDescent="0.25">
      <c r="A50" s="69"/>
      <c r="B50" s="69"/>
      <c r="C50" s="69"/>
      <c r="D50" s="69"/>
      <c r="E50" s="69"/>
      <c r="F50" s="69"/>
      <c r="G50" s="69"/>
      <c r="H50" s="69"/>
      <c r="I50" s="69"/>
      <c r="J50" s="69"/>
      <c r="K50" s="69"/>
      <c r="L50" s="95" t="s">
        <v>206</v>
      </c>
      <c r="M50" s="137">
        <f>N44</f>
        <v>64500</v>
      </c>
      <c r="N50" s="85"/>
      <c r="O50" s="137"/>
      <c r="P50" s="138" t="s">
        <v>206</v>
      </c>
      <c r="Q50" s="137">
        <f>R44</f>
        <v>97000</v>
      </c>
      <c r="R50" s="85"/>
      <c r="S50" s="10"/>
      <c r="T50" s="69"/>
      <c r="U50" s="69"/>
    </row>
    <row r="51" spans="1:21" x14ac:dyDescent="0.25">
      <c r="A51" s="69"/>
      <c r="B51" s="69"/>
      <c r="C51" s="69"/>
      <c r="D51" s="69"/>
      <c r="E51" s="69"/>
      <c r="F51" s="69"/>
      <c r="G51" s="69"/>
      <c r="H51" s="69"/>
      <c r="I51" s="69"/>
      <c r="J51" s="69"/>
      <c r="K51" s="69"/>
      <c r="L51" s="10" t="s">
        <v>160</v>
      </c>
      <c r="M51" s="137">
        <f>'JUNE 21'!O60</f>
        <v>35000</v>
      </c>
      <c r="N51" s="10"/>
      <c r="O51" s="10"/>
      <c r="P51" s="10" t="s">
        <v>160</v>
      </c>
      <c r="Q51" s="137">
        <f>'JUNE 21'!S60</f>
        <v>2500</v>
      </c>
      <c r="R51" s="10"/>
      <c r="S51" s="10"/>
      <c r="T51" s="69"/>
      <c r="U51" s="69"/>
    </row>
    <row r="52" spans="1:21" x14ac:dyDescent="0.25">
      <c r="A52" s="69"/>
      <c r="B52" s="69"/>
      <c r="C52" s="69"/>
      <c r="D52" s="69"/>
      <c r="E52" s="69"/>
      <c r="F52" s="69"/>
      <c r="G52" s="69"/>
      <c r="H52" s="69"/>
      <c r="I52" s="69"/>
      <c r="J52" s="69"/>
      <c r="K52" s="69"/>
      <c r="L52" s="10" t="s">
        <v>161</v>
      </c>
      <c r="M52" s="139">
        <v>0.08</v>
      </c>
      <c r="N52" s="10">
        <f>M52*M50</f>
        <v>5160</v>
      </c>
      <c r="O52" s="10"/>
      <c r="P52" s="10"/>
      <c r="Q52" s="139">
        <v>0.08</v>
      </c>
      <c r="R52" s="10">
        <f>N52</f>
        <v>5160</v>
      </c>
      <c r="S52" s="10"/>
      <c r="T52" s="69"/>
      <c r="U52" s="69"/>
    </row>
    <row r="53" spans="1:21" x14ac:dyDescent="0.25">
      <c r="A53" s="69"/>
      <c r="B53" s="69"/>
      <c r="C53" s="69"/>
      <c r="D53" s="69"/>
      <c r="E53" s="69"/>
      <c r="F53" s="69"/>
      <c r="G53" s="69"/>
      <c r="H53" s="69"/>
      <c r="I53" s="69"/>
      <c r="J53" s="69"/>
      <c r="K53" s="69"/>
      <c r="L53" s="104" t="s">
        <v>324</v>
      </c>
      <c r="M53" s="137">
        <f>O44</f>
        <v>0</v>
      </c>
      <c r="N53" s="137"/>
      <c r="O53" s="137"/>
      <c r="P53" s="137"/>
      <c r="Q53" s="137"/>
      <c r="R53" s="10"/>
      <c r="S53" s="10"/>
      <c r="T53" s="69"/>
      <c r="U53" s="69"/>
    </row>
    <row r="54" spans="1:21" x14ac:dyDescent="0.25">
      <c r="A54" s="69"/>
      <c r="B54" s="69"/>
      <c r="C54" s="69"/>
      <c r="D54" s="69"/>
      <c r="E54" s="69"/>
      <c r="F54" s="69"/>
      <c r="G54" s="69"/>
      <c r="H54" s="69"/>
      <c r="I54" s="69"/>
      <c r="J54" s="69"/>
      <c r="K54" s="69"/>
      <c r="L54" s="140" t="s">
        <v>162</v>
      </c>
      <c r="M54" s="10"/>
      <c r="N54" s="10"/>
      <c r="O54" s="10"/>
      <c r="P54" s="140" t="s">
        <v>162</v>
      </c>
      <c r="Q54" s="10"/>
      <c r="R54" s="10"/>
      <c r="S54" s="10"/>
      <c r="T54" s="65"/>
      <c r="U54" s="69"/>
    </row>
    <row r="55" spans="1:21" x14ac:dyDescent="0.25">
      <c r="A55" s="69"/>
      <c r="B55" s="69"/>
      <c r="C55" s="69"/>
      <c r="D55" s="69"/>
      <c r="E55" s="69"/>
      <c r="F55" s="69"/>
      <c r="G55" s="69"/>
      <c r="H55" s="69"/>
      <c r="I55" s="69"/>
      <c r="J55" s="69"/>
      <c r="K55" s="69"/>
      <c r="L55" s="49" t="s">
        <v>339</v>
      </c>
      <c r="M55" s="142"/>
      <c r="N55" s="10">
        <v>26840</v>
      </c>
      <c r="O55" s="10"/>
      <c r="P55" s="49" t="s">
        <v>339</v>
      </c>
      <c r="Q55" s="142"/>
      <c r="R55" s="10">
        <v>26840</v>
      </c>
      <c r="S55" s="10"/>
      <c r="T55" s="65"/>
      <c r="U55" s="69"/>
    </row>
    <row r="56" spans="1:21" x14ac:dyDescent="0.25">
      <c r="A56" s="69"/>
      <c r="B56" s="69"/>
      <c r="C56" s="69"/>
      <c r="D56" s="69"/>
      <c r="E56" s="69"/>
      <c r="F56" s="69"/>
      <c r="G56" s="69"/>
      <c r="H56" s="69"/>
      <c r="I56" s="69"/>
      <c r="J56" s="69"/>
      <c r="K56" s="69"/>
      <c r="L56" s="161" t="s">
        <v>87</v>
      </c>
      <c r="M56" s="83"/>
      <c r="N56" s="83">
        <f>Q6+Q7+Q8+Q10+Q11+Q19+Q20+Q23+Q31+Q32+Q33+Q35+Q37</f>
        <v>65000</v>
      </c>
      <c r="O56" s="83"/>
      <c r="P56" s="161" t="s">
        <v>87</v>
      </c>
      <c r="Q56" s="83"/>
      <c r="R56" s="83">
        <f>Q6+Q7+Q8+Q10+Q11+Q19+Q20+Q23+Q31+Q32+Q33+Q35+Q37</f>
        <v>65000</v>
      </c>
      <c r="S56" s="10"/>
      <c r="T56" s="69"/>
      <c r="U56" s="69"/>
    </row>
    <row r="57" spans="1:21" x14ac:dyDescent="0.25">
      <c r="A57" s="69"/>
      <c r="B57" s="69"/>
      <c r="C57" s="69"/>
      <c r="D57" s="69"/>
      <c r="E57" s="69"/>
      <c r="F57" s="69"/>
      <c r="G57" s="69"/>
      <c r="H57" s="69"/>
      <c r="I57" s="69"/>
      <c r="J57" s="69"/>
      <c r="K57" s="69"/>
      <c r="L57" s="142"/>
      <c r="M57" s="10"/>
      <c r="N57" s="10"/>
      <c r="O57" s="10"/>
      <c r="P57" s="142"/>
      <c r="Q57" s="10"/>
      <c r="R57" s="10"/>
      <c r="S57" s="10"/>
      <c r="T57" s="69"/>
      <c r="U57" s="65"/>
    </row>
    <row r="58" spans="1:21" x14ac:dyDescent="0.25">
      <c r="A58" s="69"/>
      <c r="B58" s="69"/>
      <c r="C58" s="69"/>
      <c r="D58" s="69"/>
      <c r="E58" s="69"/>
      <c r="F58" s="69"/>
      <c r="G58" s="69"/>
      <c r="H58" s="69"/>
      <c r="I58" s="69"/>
      <c r="J58" s="69"/>
      <c r="K58" s="69"/>
      <c r="L58" s="142"/>
      <c r="M58" s="143"/>
      <c r="N58" s="144"/>
      <c r="O58" s="143"/>
      <c r="P58" s="142"/>
      <c r="Q58" s="143"/>
      <c r="R58" s="144"/>
      <c r="S58" s="10"/>
      <c r="T58" s="65"/>
      <c r="U58" s="69"/>
    </row>
    <row r="59" spans="1:21" x14ac:dyDescent="0.25">
      <c r="A59" s="69"/>
      <c r="B59" s="69"/>
      <c r="C59" s="69"/>
      <c r="D59" s="69"/>
      <c r="E59" s="69"/>
      <c r="F59" s="69"/>
      <c r="G59" s="69"/>
      <c r="H59" s="69"/>
      <c r="I59" s="69"/>
      <c r="J59" s="69"/>
      <c r="K59" s="69"/>
      <c r="L59" s="142"/>
      <c r="M59" s="143"/>
      <c r="N59" s="144"/>
      <c r="O59" s="143"/>
      <c r="P59" s="142"/>
      <c r="Q59" s="143"/>
      <c r="R59" s="144"/>
      <c r="S59" s="10"/>
      <c r="T59" s="65"/>
      <c r="U59" s="69"/>
    </row>
    <row r="60" spans="1:21" x14ac:dyDescent="0.25">
      <c r="A60" s="69"/>
      <c r="B60" s="69"/>
      <c r="C60" s="69"/>
      <c r="D60" s="69"/>
      <c r="E60" s="69"/>
      <c r="F60" s="69"/>
      <c r="G60" s="69"/>
      <c r="H60" s="69"/>
      <c r="I60" s="65">
        <f>D33+S60</f>
        <v>2490</v>
      </c>
      <c r="J60" s="69"/>
      <c r="K60" s="69"/>
      <c r="L60" s="164" t="s">
        <v>39</v>
      </c>
      <c r="M60" s="165">
        <f>M50+M51+M53-N52</f>
        <v>94340</v>
      </c>
      <c r="N60" s="164">
        <f>SUM(N55:N59)</f>
        <v>91840</v>
      </c>
      <c r="O60" s="165">
        <f>M60-N60</f>
        <v>2500</v>
      </c>
      <c r="P60" s="166"/>
      <c r="Q60" s="165">
        <f>Q50+Q51-R52</f>
        <v>94340</v>
      </c>
      <c r="R60" s="165">
        <f>SUM(R55:R58)</f>
        <v>91840</v>
      </c>
      <c r="S60" s="165">
        <f>Q60-R60</f>
        <v>2500</v>
      </c>
      <c r="T60" s="69"/>
      <c r="U60" s="69"/>
    </row>
    <row r="61" spans="1:21" x14ac:dyDescent="0.25">
      <c r="A61" s="69"/>
      <c r="B61" s="69"/>
      <c r="C61" s="69"/>
      <c r="D61" s="69"/>
      <c r="E61" s="69"/>
      <c r="F61" s="69"/>
      <c r="G61" s="69"/>
      <c r="H61" s="69"/>
      <c r="I61" s="69"/>
      <c r="J61" s="69"/>
      <c r="K61" s="69"/>
      <c r="L61" s="69"/>
      <c r="M61" s="69"/>
      <c r="N61" s="69"/>
      <c r="O61" s="69"/>
      <c r="P61" s="69"/>
      <c r="Q61" s="69"/>
      <c r="R61" s="69"/>
      <c r="S61" s="69"/>
      <c r="T61" s="69"/>
      <c r="U61" s="69"/>
    </row>
    <row r="62" spans="1:21" x14ac:dyDescent="0.25">
      <c r="A62" s="69"/>
      <c r="B62" s="69"/>
      <c r="C62" s="69"/>
      <c r="D62" s="69"/>
      <c r="E62" s="69"/>
      <c r="F62" s="69"/>
      <c r="G62" s="69"/>
      <c r="H62" s="69"/>
      <c r="I62" s="69"/>
      <c r="J62" s="69">
        <f>10000/30</f>
        <v>333.33333333333331</v>
      </c>
      <c r="K62" s="69"/>
      <c r="L62" s="69"/>
      <c r="M62" s="69"/>
      <c r="N62" s="69"/>
      <c r="O62" s="69"/>
      <c r="P62" s="69"/>
      <c r="Q62" s="69"/>
      <c r="R62" s="69"/>
      <c r="S62" s="69"/>
      <c r="T62" s="69"/>
      <c r="U62" s="69"/>
    </row>
    <row r="63" spans="1:21" x14ac:dyDescent="0.25">
      <c r="A63" s="69"/>
      <c r="B63" s="69"/>
      <c r="C63" s="69"/>
      <c r="D63" s="69"/>
      <c r="E63" s="69"/>
      <c r="F63" s="69"/>
      <c r="G63" s="69"/>
      <c r="H63" s="69"/>
      <c r="I63" s="69"/>
      <c r="J63" s="69">
        <f>J62*9</f>
        <v>3000</v>
      </c>
      <c r="K63" s="69"/>
      <c r="L63" s="69" t="s">
        <v>168</v>
      </c>
      <c r="M63" s="69"/>
      <c r="N63" s="69" t="s">
        <v>170</v>
      </c>
      <c r="O63" s="69"/>
      <c r="P63" s="69"/>
      <c r="Q63" s="69" t="s">
        <v>171</v>
      </c>
      <c r="R63" s="69"/>
      <c r="S63" s="69"/>
      <c r="T63" s="65"/>
      <c r="U63" s="69"/>
    </row>
    <row r="64" spans="1:21" x14ac:dyDescent="0.25">
      <c r="A64" s="69"/>
      <c r="B64" s="69"/>
      <c r="C64" s="69"/>
      <c r="D64" s="69"/>
      <c r="E64" s="69"/>
      <c r="F64" s="69"/>
      <c r="G64" s="69"/>
      <c r="H64" s="69"/>
      <c r="I64" s="69"/>
      <c r="J64" s="69"/>
      <c r="K64" s="69"/>
      <c r="L64" s="69"/>
      <c r="M64" s="69"/>
      <c r="N64" s="69"/>
      <c r="O64" s="69"/>
      <c r="P64" s="69"/>
      <c r="Q64" s="69"/>
      <c r="R64" s="69"/>
      <c r="S64" s="69"/>
      <c r="T64" s="69"/>
      <c r="U64" s="69"/>
    </row>
    <row r="65" spans="1:21" x14ac:dyDescent="0.25">
      <c r="A65" s="69"/>
      <c r="B65" s="69"/>
      <c r="C65" s="69"/>
      <c r="D65" s="69"/>
      <c r="E65" s="69"/>
      <c r="F65" s="69"/>
      <c r="G65" s="69"/>
      <c r="H65" s="69"/>
      <c r="I65" s="69"/>
      <c r="J65" s="69"/>
      <c r="K65" s="69"/>
      <c r="L65" s="20" t="s">
        <v>211</v>
      </c>
      <c r="M65" s="20"/>
      <c r="N65" s="20" t="s">
        <v>51</v>
      </c>
      <c r="O65" s="20"/>
      <c r="P65" s="20"/>
      <c r="Q65" s="20" t="s">
        <v>172</v>
      </c>
      <c r="R65" s="20"/>
      <c r="S65" s="69"/>
      <c r="T65" s="69"/>
      <c r="U65" s="69"/>
    </row>
    <row r="66" spans="1:21" x14ac:dyDescent="0.25">
      <c r="A66" s="69"/>
      <c r="B66" s="69"/>
      <c r="C66" s="69"/>
      <c r="D66" s="69"/>
      <c r="E66" s="69"/>
      <c r="F66" s="69"/>
      <c r="G66" s="69"/>
      <c r="H66" s="69"/>
      <c r="I66" s="69"/>
      <c r="J66" s="69"/>
      <c r="K66" s="69"/>
      <c r="L66" s="69"/>
      <c r="M66" s="69"/>
      <c r="N66" s="69"/>
      <c r="O66" s="69"/>
      <c r="P66" s="69"/>
      <c r="Q66" s="69"/>
      <c r="R66" s="69"/>
      <c r="S66" s="69"/>
      <c r="T66" s="69"/>
      <c r="U66" s="69"/>
    </row>
    <row r="67" spans="1:21" x14ac:dyDescent="0.25">
      <c r="A67" s="69"/>
      <c r="B67" s="69"/>
      <c r="C67" s="69"/>
      <c r="D67" s="69"/>
      <c r="E67" s="69"/>
      <c r="F67" s="69"/>
      <c r="G67" s="69"/>
      <c r="H67" s="69"/>
      <c r="I67" s="69"/>
      <c r="J67" s="69"/>
      <c r="K67" s="69"/>
      <c r="L67" s="69"/>
      <c r="M67" s="69"/>
      <c r="N67" s="69"/>
      <c r="O67" s="69"/>
      <c r="P67" s="69"/>
      <c r="Q67" s="69"/>
      <c r="R67" s="69"/>
      <c r="S67" s="69"/>
      <c r="T67" s="69"/>
      <c r="U67" s="69"/>
    </row>
    <row r="70" spans="1:21" x14ac:dyDescent="0.25">
      <c r="J70">
        <f>10000+1500+J63</f>
        <v>14500</v>
      </c>
    </row>
    <row r="75" spans="1:21" x14ac:dyDescent="0.25">
      <c r="L75">
        <f>5500/30</f>
        <v>183.33333333333334</v>
      </c>
      <c r="M75">
        <f>1650+1000+5500</f>
        <v>8150</v>
      </c>
      <c r="N75">
        <f>5500+150+M75</f>
        <v>13800</v>
      </c>
      <c r="P75">
        <f>12150</f>
        <v>12150</v>
      </c>
    </row>
    <row r="76" spans="1:21" x14ac:dyDescent="0.25">
      <c r="L76">
        <f>L75*9</f>
        <v>1650</v>
      </c>
      <c r="M76">
        <f>M75-10000</f>
        <v>-1850</v>
      </c>
      <c r="N76">
        <f>10000</f>
        <v>10000</v>
      </c>
      <c r="P76">
        <f>2150+1650</f>
        <v>3800</v>
      </c>
    </row>
    <row r="77" spans="1:21" x14ac:dyDescent="0.25">
      <c r="N77">
        <f>N75-N76</f>
        <v>3800</v>
      </c>
    </row>
  </sheetData>
  <pageMargins left="0.7" right="0.7" top="0.75" bottom="0.75" header="0.3" footer="0.3"/>
  <pageSetup orientation="portrait" horizontalDpi="0" verticalDpi="0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3"/>
  <sheetViews>
    <sheetView topLeftCell="D13" workbookViewId="0">
      <selection activeCell="R25" sqref="R25"/>
    </sheetView>
  </sheetViews>
  <sheetFormatPr defaultRowHeight="15" x14ac:dyDescent="0.25"/>
  <cols>
    <col min="1" max="2" width="16.42578125" customWidth="1"/>
    <col min="12" max="12" width="19.42578125" customWidth="1"/>
  </cols>
  <sheetData>
    <row r="1" spans="1:21" ht="15.75" x14ac:dyDescent="0.25">
      <c r="A1" s="69"/>
      <c r="B1" s="125" t="s">
        <v>176</v>
      </c>
      <c r="C1" s="125"/>
      <c r="D1" s="125"/>
      <c r="E1" s="125"/>
      <c r="F1" s="69"/>
      <c r="G1" s="69"/>
      <c r="H1" s="69"/>
      <c r="I1" s="69"/>
      <c r="J1" s="69"/>
      <c r="K1" s="69"/>
      <c r="L1" s="69"/>
      <c r="M1" s="69"/>
      <c r="N1" s="125" t="s">
        <v>176</v>
      </c>
      <c r="O1" s="125"/>
      <c r="P1" s="125"/>
      <c r="Q1" s="125"/>
      <c r="R1" s="69"/>
      <c r="S1" s="69"/>
      <c r="T1" s="69"/>
      <c r="U1" s="69"/>
    </row>
    <row r="2" spans="1:21" ht="15.75" x14ac:dyDescent="0.25">
      <c r="A2" s="69"/>
      <c r="B2" s="125" t="s">
        <v>177</v>
      </c>
      <c r="C2" s="125"/>
      <c r="D2" s="125"/>
      <c r="E2" s="125"/>
      <c r="F2" s="69"/>
      <c r="G2" s="69"/>
      <c r="H2" s="69"/>
      <c r="I2" s="69"/>
      <c r="J2" s="69"/>
      <c r="K2" s="69"/>
      <c r="L2" s="69"/>
      <c r="M2" s="69"/>
      <c r="N2" s="125" t="s">
        <v>177</v>
      </c>
      <c r="O2" s="125"/>
      <c r="P2" s="125"/>
      <c r="Q2" s="125"/>
      <c r="R2" s="69"/>
      <c r="S2" s="69"/>
      <c r="T2" s="69"/>
      <c r="U2" s="69"/>
    </row>
    <row r="3" spans="1:21" ht="15.75" x14ac:dyDescent="0.25">
      <c r="A3" s="69"/>
      <c r="B3" s="125" t="s">
        <v>341</v>
      </c>
      <c r="C3" s="125"/>
      <c r="D3" s="125"/>
      <c r="E3" s="125"/>
      <c r="F3" s="69"/>
      <c r="G3" s="69"/>
      <c r="H3" s="69"/>
      <c r="I3" s="69"/>
      <c r="J3" s="69"/>
      <c r="K3" s="69"/>
      <c r="L3" s="69"/>
      <c r="M3" s="69"/>
      <c r="N3" s="125" t="s">
        <v>341</v>
      </c>
      <c r="O3" s="125"/>
      <c r="P3" s="125"/>
      <c r="Q3" s="125"/>
      <c r="R3" s="69"/>
      <c r="S3" s="69"/>
      <c r="T3" s="69"/>
      <c r="U3" s="69"/>
    </row>
    <row r="4" spans="1:21" x14ac:dyDescent="0.25">
      <c r="A4" s="175" t="s">
        <v>3</v>
      </c>
      <c r="B4" s="175" t="s">
        <v>4</v>
      </c>
      <c r="C4" s="175" t="s">
        <v>5</v>
      </c>
      <c r="D4" s="175" t="s">
        <v>6</v>
      </c>
      <c r="E4" s="176" t="s">
        <v>8</v>
      </c>
      <c r="F4" s="177" t="s">
        <v>9</v>
      </c>
      <c r="G4" s="95" t="s">
        <v>144</v>
      </c>
      <c r="H4" s="69"/>
      <c r="I4" s="69"/>
      <c r="J4" s="69"/>
      <c r="K4" s="69"/>
      <c r="L4" s="119" t="s">
        <v>263</v>
      </c>
      <c r="M4" s="119" t="s">
        <v>264</v>
      </c>
      <c r="N4" s="119" t="s">
        <v>265</v>
      </c>
      <c r="O4" s="119" t="s">
        <v>266</v>
      </c>
      <c r="P4" s="119" t="s">
        <v>267</v>
      </c>
      <c r="Q4" s="119" t="s">
        <v>8</v>
      </c>
      <c r="R4" s="119" t="s">
        <v>9</v>
      </c>
      <c r="S4" s="119" t="s">
        <v>98</v>
      </c>
      <c r="T4" s="69"/>
      <c r="U4" s="69"/>
    </row>
    <row r="5" spans="1:21" x14ac:dyDescent="0.25">
      <c r="A5" s="10" t="s">
        <v>190</v>
      </c>
      <c r="B5" s="131">
        <v>1</v>
      </c>
      <c r="C5" s="10">
        <f>'JUNE 21'!G5:G19</f>
        <v>0</v>
      </c>
      <c r="D5" s="10">
        <v>2500</v>
      </c>
      <c r="E5" s="10">
        <f>C5+D5</f>
        <v>2500</v>
      </c>
      <c r="F5" s="10">
        <v>2500</v>
      </c>
      <c r="G5" s="10">
        <f>E5-F5</f>
        <v>0</v>
      </c>
      <c r="H5" s="69"/>
      <c r="I5" s="69"/>
      <c r="J5" s="69"/>
      <c r="K5" s="69"/>
      <c r="L5" s="83" t="s">
        <v>326</v>
      </c>
      <c r="M5" s="83" t="s">
        <v>268</v>
      </c>
      <c r="N5" s="83">
        <v>2500</v>
      </c>
      <c r="O5" s="83"/>
      <c r="P5" s="83">
        <f>'JULY 21'!S5:S43</f>
        <v>0</v>
      </c>
      <c r="Q5" s="83">
        <f>N5+O5+P5</f>
        <v>2500</v>
      </c>
      <c r="R5" s="83">
        <v>2500</v>
      </c>
      <c r="S5" s="83">
        <f>Q5-R5</f>
        <v>0</v>
      </c>
      <c r="T5" s="69"/>
      <c r="U5" s="69"/>
    </row>
    <row r="6" spans="1:21" x14ac:dyDescent="0.25">
      <c r="A6" s="10" t="s">
        <v>235</v>
      </c>
      <c r="B6" s="11">
        <v>2</v>
      </c>
      <c r="C6" s="10">
        <f>'JUNE 21'!G6:G20</f>
        <v>0</v>
      </c>
      <c r="D6" s="12">
        <v>2500</v>
      </c>
      <c r="E6" s="10">
        <f t="shared" ref="E6:E17" si="0">C6+D6</f>
        <v>2500</v>
      </c>
      <c r="F6" s="91">
        <v>2500</v>
      </c>
      <c r="G6" s="10">
        <f t="shared" ref="G6:G17" si="1">E6-F6</f>
        <v>0</v>
      </c>
      <c r="H6" s="69" t="s">
        <v>31</v>
      </c>
      <c r="I6" s="69"/>
      <c r="J6" s="69"/>
      <c r="K6" s="69"/>
      <c r="L6" s="83" t="s">
        <v>328</v>
      </c>
      <c r="M6" s="83" t="s">
        <v>269</v>
      </c>
      <c r="N6" s="83">
        <v>2500</v>
      </c>
      <c r="O6" s="83"/>
      <c r="P6" s="83">
        <f>'JULY 21'!S6:S44</f>
        <v>0</v>
      </c>
      <c r="Q6" s="83">
        <f t="shared" ref="Q6:Q43" si="2">N6+O6+P6</f>
        <v>2500</v>
      </c>
      <c r="R6" s="83"/>
      <c r="S6" s="83">
        <f t="shared" ref="S6:S43" si="3">Q6-R6</f>
        <v>2500</v>
      </c>
      <c r="T6" s="69" t="s">
        <v>348</v>
      </c>
      <c r="U6" s="69"/>
    </row>
    <row r="7" spans="1:21" x14ac:dyDescent="0.25">
      <c r="A7" s="10" t="s">
        <v>31</v>
      </c>
      <c r="B7" s="11">
        <v>3</v>
      </c>
      <c r="C7" s="10">
        <f>'JUNE 21'!G7:G21</f>
        <v>0</v>
      </c>
      <c r="D7" s="12">
        <v>2500</v>
      </c>
      <c r="E7" s="10">
        <f>C7+D7</f>
        <v>2500</v>
      </c>
      <c r="F7" s="91">
        <v>2500</v>
      </c>
      <c r="G7" s="10">
        <f t="shared" si="1"/>
        <v>0</v>
      </c>
      <c r="H7" s="69" t="s">
        <v>31</v>
      </c>
      <c r="I7" s="69"/>
      <c r="J7" s="69"/>
      <c r="K7" s="69"/>
      <c r="L7" s="94" t="s">
        <v>136</v>
      </c>
      <c r="M7" s="83" t="s">
        <v>270</v>
      </c>
      <c r="N7" s="83"/>
      <c r="O7" s="83"/>
      <c r="P7" s="83">
        <f>'JULY 21'!S7:S45</f>
        <v>0</v>
      </c>
      <c r="Q7" s="83">
        <f t="shared" si="2"/>
        <v>0</v>
      </c>
      <c r="R7" s="83"/>
      <c r="S7" s="83">
        <f t="shared" si="3"/>
        <v>0</v>
      </c>
      <c r="T7" s="69"/>
      <c r="U7" s="69"/>
    </row>
    <row r="8" spans="1:21" x14ac:dyDescent="0.25">
      <c r="A8" s="163" t="s">
        <v>82</v>
      </c>
      <c r="B8" s="11">
        <v>4</v>
      </c>
      <c r="C8" s="10">
        <f>'JUNE 21'!G8:G22</f>
        <v>0</v>
      </c>
      <c r="D8" s="12">
        <v>2500</v>
      </c>
      <c r="E8" s="10">
        <f t="shared" si="0"/>
        <v>2500</v>
      </c>
      <c r="F8" s="91">
        <v>2500</v>
      </c>
      <c r="G8" s="10">
        <f t="shared" si="1"/>
        <v>0</v>
      </c>
      <c r="H8" s="69" t="s">
        <v>31</v>
      </c>
      <c r="I8" s="69"/>
      <c r="J8" s="69"/>
      <c r="K8" s="69"/>
      <c r="L8" s="83" t="s">
        <v>329</v>
      </c>
      <c r="M8" s="83" t="s">
        <v>271</v>
      </c>
      <c r="N8" s="83">
        <v>2500</v>
      </c>
      <c r="O8" s="83"/>
      <c r="P8" s="83">
        <f>'JULY 21'!S8:S46</f>
        <v>0</v>
      </c>
      <c r="Q8" s="83">
        <f t="shared" si="2"/>
        <v>2500</v>
      </c>
      <c r="R8" s="83"/>
      <c r="S8" s="83">
        <f t="shared" si="3"/>
        <v>2500</v>
      </c>
      <c r="T8" s="69"/>
      <c r="U8" s="69"/>
    </row>
    <row r="9" spans="1:21" x14ac:dyDescent="0.25">
      <c r="A9" s="10" t="s">
        <v>82</v>
      </c>
      <c r="B9" s="11">
        <v>5</v>
      </c>
      <c r="C9" s="10">
        <f>'JUNE 21'!G9:G23</f>
        <v>0</v>
      </c>
      <c r="D9" s="12">
        <v>2500</v>
      </c>
      <c r="E9" s="10">
        <f t="shared" si="0"/>
        <v>2500</v>
      </c>
      <c r="F9" s="91">
        <v>2500</v>
      </c>
      <c r="G9" s="10">
        <f t="shared" si="1"/>
        <v>0</v>
      </c>
      <c r="H9" s="69" t="s">
        <v>31</v>
      </c>
      <c r="I9" s="69"/>
      <c r="J9" s="69"/>
      <c r="K9" s="69"/>
      <c r="L9" s="83" t="s">
        <v>306</v>
      </c>
      <c r="M9" s="83" t="s">
        <v>272</v>
      </c>
      <c r="N9" s="83">
        <v>2500</v>
      </c>
      <c r="O9" s="83"/>
      <c r="P9" s="83">
        <f>'JULY 21'!S9:S47</f>
        <v>0</v>
      </c>
      <c r="Q9" s="83">
        <f t="shared" si="2"/>
        <v>2500</v>
      </c>
      <c r="R9" s="83"/>
      <c r="S9" s="83">
        <f t="shared" si="3"/>
        <v>2500</v>
      </c>
      <c r="T9" s="69" t="s">
        <v>347</v>
      </c>
      <c r="U9" s="69"/>
    </row>
    <row r="10" spans="1:21" x14ac:dyDescent="0.25">
      <c r="A10" s="10" t="s">
        <v>132</v>
      </c>
      <c r="B10" s="11">
        <v>6</v>
      </c>
      <c r="C10" s="10">
        <f>'JUNE 21'!G10:G24</f>
        <v>0</v>
      </c>
      <c r="D10" s="12">
        <v>2500</v>
      </c>
      <c r="E10" s="10">
        <f t="shared" si="0"/>
        <v>2500</v>
      </c>
      <c r="F10" s="91">
        <v>2500</v>
      </c>
      <c r="G10" s="10">
        <f t="shared" si="1"/>
        <v>0</v>
      </c>
      <c r="H10" s="69"/>
      <c r="I10" s="69"/>
      <c r="J10" s="69"/>
      <c r="K10" s="69"/>
      <c r="L10" s="83" t="s">
        <v>307</v>
      </c>
      <c r="M10" s="83" t="s">
        <v>308</v>
      </c>
      <c r="N10" s="83">
        <v>5000</v>
      </c>
      <c r="O10" s="83"/>
      <c r="P10" s="83">
        <f>'JULY 21'!S10:S48</f>
        <v>0</v>
      </c>
      <c r="Q10" s="83">
        <f t="shared" si="2"/>
        <v>5000</v>
      </c>
      <c r="R10" s="83"/>
      <c r="S10" s="83">
        <f t="shared" si="3"/>
        <v>5000</v>
      </c>
      <c r="T10" s="20" t="s">
        <v>345</v>
      </c>
      <c r="U10" s="69"/>
    </row>
    <row r="11" spans="1:21" x14ac:dyDescent="0.25">
      <c r="A11" s="104" t="s">
        <v>253</v>
      </c>
      <c r="B11" s="11">
        <v>7</v>
      </c>
      <c r="C11" s="10">
        <f>'JUNE 21'!G11:G25</f>
        <v>0</v>
      </c>
      <c r="D11" s="12">
        <v>3000</v>
      </c>
      <c r="E11" s="10">
        <f t="shared" si="0"/>
        <v>3000</v>
      </c>
      <c r="F11" s="91">
        <v>3000</v>
      </c>
      <c r="G11" s="10">
        <f t="shared" si="1"/>
        <v>0</v>
      </c>
      <c r="H11" s="69"/>
      <c r="I11" s="69"/>
      <c r="J11" s="69"/>
      <c r="K11" s="69"/>
      <c r="L11" s="94" t="s">
        <v>136</v>
      </c>
      <c r="M11" s="83" t="s">
        <v>273</v>
      </c>
      <c r="N11" s="83"/>
      <c r="O11" s="83"/>
      <c r="P11" s="83">
        <f>'JULY 21'!S11:S49</f>
        <v>0</v>
      </c>
      <c r="Q11" s="83">
        <f t="shared" si="2"/>
        <v>0</v>
      </c>
      <c r="R11" s="83"/>
      <c r="S11" s="83">
        <f t="shared" si="3"/>
        <v>0</v>
      </c>
      <c r="T11" s="20"/>
      <c r="U11" s="69"/>
    </row>
    <row r="12" spans="1:21" x14ac:dyDescent="0.25">
      <c r="A12" s="104" t="s">
        <v>120</v>
      </c>
      <c r="B12" s="105">
        <v>8</v>
      </c>
      <c r="C12" s="10">
        <f>'JUNE 21'!G12:G26</f>
        <v>0</v>
      </c>
      <c r="D12" s="13">
        <v>2500</v>
      </c>
      <c r="E12" s="10">
        <f t="shared" si="0"/>
        <v>2500</v>
      </c>
      <c r="F12" s="91">
        <f>2500</f>
        <v>2500</v>
      </c>
      <c r="G12" s="10">
        <f t="shared" si="1"/>
        <v>0</v>
      </c>
      <c r="H12" s="69"/>
      <c r="I12" s="69"/>
      <c r="J12" s="69"/>
      <c r="K12" s="69"/>
      <c r="L12" s="94" t="s">
        <v>136</v>
      </c>
      <c r="M12" s="83" t="s">
        <v>274</v>
      </c>
      <c r="N12" s="83"/>
      <c r="O12" s="83"/>
      <c r="P12" s="83">
        <f>'JULY 21'!S12:S50</f>
        <v>0</v>
      </c>
      <c r="Q12" s="83">
        <f t="shared" si="2"/>
        <v>0</v>
      </c>
      <c r="R12" s="83"/>
      <c r="S12" s="83">
        <f t="shared" si="3"/>
        <v>0</v>
      </c>
      <c r="T12" s="20"/>
      <c r="U12" s="69"/>
    </row>
    <row r="13" spans="1:21" x14ac:dyDescent="0.25">
      <c r="A13" s="10" t="s">
        <v>119</v>
      </c>
      <c r="B13" s="105">
        <v>9</v>
      </c>
      <c r="C13" s="10">
        <f>'JUNE 21'!G13:G27</f>
        <v>2400</v>
      </c>
      <c r="D13" s="13">
        <v>5500</v>
      </c>
      <c r="E13" s="10">
        <f t="shared" si="0"/>
        <v>7900</v>
      </c>
      <c r="F13" s="132">
        <f>5500+2400</f>
        <v>7900</v>
      </c>
      <c r="G13" s="10">
        <f t="shared" si="1"/>
        <v>0</v>
      </c>
      <c r="H13" s="69"/>
      <c r="I13" s="69"/>
      <c r="J13" s="69"/>
      <c r="K13" s="69"/>
      <c r="L13" s="94" t="s">
        <v>310</v>
      </c>
      <c r="M13" s="83" t="s">
        <v>275</v>
      </c>
      <c r="N13" s="83"/>
      <c r="O13" s="83"/>
      <c r="P13" s="83">
        <f>'JULY 21'!S13:S51</f>
        <v>0</v>
      </c>
      <c r="Q13" s="83">
        <f t="shared" si="2"/>
        <v>0</v>
      </c>
      <c r="R13" s="83"/>
      <c r="S13" s="83">
        <f t="shared" si="3"/>
        <v>0</v>
      </c>
      <c r="T13" s="20"/>
      <c r="U13" s="69"/>
    </row>
    <row r="14" spans="1:21" x14ac:dyDescent="0.25">
      <c r="A14" s="10" t="s">
        <v>31</v>
      </c>
      <c r="B14" s="11">
        <v>10</v>
      </c>
      <c r="C14" s="10">
        <f>'JUNE 21'!G14:G28</f>
        <v>0</v>
      </c>
      <c r="D14" s="12">
        <v>2500</v>
      </c>
      <c r="E14" s="10">
        <f t="shared" si="0"/>
        <v>2500</v>
      </c>
      <c r="F14" s="91">
        <v>2500</v>
      </c>
      <c r="G14" s="10">
        <f t="shared" si="1"/>
        <v>0</v>
      </c>
      <c r="H14" s="69" t="s">
        <v>31</v>
      </c>
      <c r="I14" s="69"/>
      <c r="J14" s="69"/>
      <c r="K14" s="69"/>
      <c r="L14" s="94" t="s">
        <v>310</v>
      </c>
      <c r="M14" s="83" t="s">
        <v>276</v>
      </c>
      <c r="N14" s="83"/>
      <c r="O14" s="83"/>
      <c r="P14" s="83">
        <f>'JULY 21'!S14:S52</f>
        <v>0</v>
      </c>
      <c r="Q14" s="83">
        <f t="shared" si="2"/>
        <v>0</v>
      </c>
      <c r="R14" s="83"/>
      <c r="S14" s="83">
        <f t="shared" si="3"/>
        <v>0</v>
      </c>
      <c r="T14" s="20"/>
      <c r="U14" s="69"/>
    </row>
    <row r="15" spans="1:21" x14ac:dyDescent="0.25">
      <c r="A15" s="10" t="s">
        <v>200</v>
      </c>
      <c r="B15" s="11">
        <v>11</v>
      </c>
      <c r="C15" s="10">
        <f>'JUNE 21'!G15:G29</f>
        <v>0</v>
      </c>
      <c r="D15" s="12">
        <v>2500</v>
      </c>
      <c r="E15" s="10">
        <f t="shared" si="0"/>
        <v>2500</v>
      </c>
      <c r="F15" s="91">
        <v>2500</v>
      </c>
      <c r="G15" s="10">
        <f t="shared" si="1"/>
        <v>0</v>
      </c>
      <c r="H15" s="69" t="s">
        <v>31</v>
      </c>
      <c r="I15" s="69"/>
      <c r="J15" s="69"/>
      <c r="K15" s="69"/>
      <c r="L15" s="94" t="s">
        <v>136</v>
      </c>
      <c r="M15" s="83" t="s">
        <v>277</v>
      </c>
      <c r="N15" s="83"/>
      <c r="O15" s="83"/>
      <c r="P15" s="83">
        <f>'JULY 21'!S15:S53</f>
        <v>0</v>
      </c>
      <c r="Q15" s="83">
        <f t="shared" si="2"/>
        <v>0</v>
      </c>
      <c r="R15" s="83"/>
      <c r="S15" s="83">
        <f t="shared" si="3"/>
        <v>0</v>
      </c>
      <c r="T15" s="20"/>
      <c r="U15" s="69"/>
    </row>
    <row r="16" spans="1:21" x14ac:dyDescent="0.25">
      <c r="A16" s="104" t="s">
        <v>30</v>
      </c>
      <c r="B16" s="11">
        <v>12</v>
      </c>
      <c r="C16" s="10">
        <f>'JUNE 21'!G16:G30</f>
        <v>0</v>
      </c>
      <c r="D16" s="12">
        <v>5000</v>
      </c>
      <c r="E16" s="10">
        <f t="shared" si="0"/>
        <v>5000</v>
      </c>
      <c r="F16" s="91">
        <v>5000</v>
      </c>
      <c r="G16" s="10">
        <f t="shared" si="1"/>
        <v>0</v>
      </c>
      <c r="H16" s="69"/>
      <c r="I16" s="69"/>
      <c r="J16" s="69"/>
      <c r="K16" s="69"/>
      <c r="L16" s="94" t="s">
        <v>136</v>
      </c>
      <c r="M16" s="83" t="s">
        <v>278</v>
      </c>
      <c r="N16" s="83"/>
      <c r="O16" s="83"/>
      <c r="P16" s="83">
        <f>'JULY 21'!S16:S54</f>
        <v>0</v>
      </c>
      <c r="Q16" s="83">
        <f t="shared" si="2"/>
        <v>0</v>
      </c>
      <c r="R16" s="83"/>
      <c r="S16" s="83">
        <f t="shared" si="3"/>
        <v>0</v>
      </c>
      <c r="T16" s="20"/>
      <c r="U16" s="69"/>
    </row>
    <row r="17" spans="1:21" x14ac:dyDescent="0.25">
      <c r="A17" s="104" t="s">
        <v>82</v>
      </c>
      <c r="B17" s="11">
        <v>13</v>
      </c>
      <c r="C17" s="10">
        <f>'JUNE 21'!G17:G31</f>
        <v>0</v>
      </c>
      <c r="D17" s="12">
        <v>2500</v>
      </c>
      <c r="E17" s="10">
        <f t="shared" si="0"/>
        <v>2500</v>
      </c>
      <c r="F17" s="91">
        <v>2500</v>
      </c>
      <c r="G17" s="10">
        <f t="shared" si="1"/>
        <v>0</v>
      </c>
      <c r="H17" s="69" t="s">
        <v>31</v>
      </c>
      <c r="I17" s="69"/>
      <c r="J17" s="69"/>
      <c r="K17" s="69"/>
      <c r="L17" s="94" t="s">
        <v>136</v>
      </c>
      <c r="M17" s="83" t="s">
        <v>279</v>
      </c>
      <c r="N17" s="83"/>
      <c r="O17" s="83"/>
      <c r="P17" s="83">
        <f>'JULY 21'!S17:S55</f>
        <v>0</v>
      </c>
      <c r="Q17" s="83">
        <f t="shared" si="2"/>
        <v>0</v>
      </c>
      <c r="R17" s="83"/>
      <c r="S17" s="83">
        <f t="shared" si="3"/>
        <v>0</v>
      </c>
      <c r="T17" s="20"/>
      <c r="U17" s="69"/>
    </row>
    <row r="18" spans="1:21" x14ac:dyDescent="0.25">
      <c r="A18" s="10"/>
      <c r="B18" s="10"/>
      <c r="C18" s="10">
        <f>'JUNE 21'!G18:G32</f>
        <v>0</v>
      </c>
      <c r="D18" s="10"/>
      <c r="E18" s="10"/>
      <c r="F18" s="10"/>
      <c r="G18" s="10"/>
      <c r="H18" s="85"/>
      <c r="I18" s="69"/>
      <c r="J18" s="69"/>
      <c r="K18" s="69"/>
      <c r="L18" s="94" t="s">
        <v>136</v>
      </c>
      <c r="M18" s="83" t="s">
        <v>280</v>
      </c>
      <c r="N18" s="83"/>
      <c r="O18" s="83"/>
      <c r="P18" s="83">
        <f>'JULY 21'!S18:S56</f>
        <v>0</v>
      </c>
      <c r="Q18" s="83">
        <f t="shared" si="2"/>
        <v>0</v>
      </c>
      <c r="R18" s="83"/>
      <c r="S18" s="83">
        <f t="shared" si="3"/>
        <v>0</v>
      </c>
      <c r="T18" s="20"/>
      <c r="U18" s="69"/>
    </row>
    <row r="19" spans="1:21" x14ac:dyDescent="0.25">
      <c r="A19" s="164" t="s">
        <v>39</v>
      </c>
      <c r="B19" s="164"/>
      <c r="C19" s="10">
        <f>'JUNE 21'!G19:G33</f>
        <v>2400</v>
      </c>
      <c r="D19" s="164">
        <f>SUM(D5:D18)</f>
        <v>38500</v>
      </c>
      <c r="E19" s="164">
        <f>SUM(E5:E18)</f>
        <v>40900</v>
      </c>
      <c r="F19" s="164">
        <f>SUM(F5:F18)</f>
        <v>40900</v>
      </c>
      <c r="G19" s="164">
        <f>SUM(G5:G18)</f>
        <v>0</v>
      </c>
      <c r="H19" s="85"/>
      <c r="I19" s="69"/>
      <c r="J19" s="69"/>
      <c r="K19" s="69" t="s">
        <v>31</v>
      </c>
      <c r="L19" s="83" t="s">
        <v>330</v>
      </c>
      <c r="M19" s="83" t="s">
        <v>281</v>
      </c>
      <c r="N19" s="83">
        <v>2500</v>
      </c>
      <c r="O19" s="83"/>
      <c r="P19" s="83">
        <f>'JULY 21'!S19:S57</f>
        <v>0</v>
      </c>
      <c r="Q19" s="83">
        <f t="shared" si="2"/>
        <v>2500</v>
      </c>
      <c r="R19" s="83"/>
      <c r="S19" s="83">
        <f t="shared" si="3"/>
        <v>2500</v>
      </c>
      <c r="T19" s="20" t="s">
        <v>31</v>
      </c>
      <c r="U19" s="69"/>
    </row>
    <row r="20" spans="1:21" x14ac:dyDescent="0.25">
      <c r="A20" s="168"/>
      <c r="B20" s="168"/>
      <c r="C20" s="10"/>
      <c r="D20" s="168"/>
      <c r="E20" s="168"/>
      <c r="F20" s="168"/>
      <c r="G20" s="168">
        <f>G5+G10+G11+G12+G13</f>
        <v>0</v>
      </c>
      <c r="H20" s="85"/>
      <c r="I20" s="69"/>
      <c r="J20" s="69"/>
      <c r="K20" s="69"/>
      <c r="L20" s="94" t="s">
        <v>136</v>
      </c>
      <c r="M20" s="83" t="s">
        <v>282</v>
      </c>
      <c r="N20" s="83"/>
      <c r="O20" s="83"/>
      <c r="P20" s="83">
        <f>'JULY 21'!S20:S58</f>
        <v>0</v>
      </c>
      <c r="Q20" s="83">
        <f t="shared" si="2"/>
        <v>0</v>
      </c>
      <c r="R20" s="83"/>
      <c r="S20" s="83">
        <f t="shared" si="3"/>
        <v>0</v>
      </c>
      <c r="T20" s="20"/>
      <c r="U20" s="69"/>
    </row>
    <row r="21" spans="1:21" x14ac:dyDescent="0.25">
      <c r="A21" s="172" t="s">
        <v>180</v>
      </c>
      <c r="B21" s="85"/>
      <c r="C21" s="134"/>
      <c r="D21" s="162"/>
      <c r="E21" s="136" t="s">
        <v>9</v>
      </c>
      <c r="F21" s="85"/>
      <c r="G21" s="85"/>
      <c r="H21" s="85"/>
      <c r="I21" s="69"/>
      <c r="J21" s="69"/>
      <c r="K21" s="69"/>
      <c r="L21" s="94" t="s">
        <v>136</v>
      </c>
      <c r="M21" s="83" t="s">
        <v>283</v>
      </c>
      <c r="N21" s="83"/>
      <c r="O21" s="83"/>
      <c r="P21" s="83">
        <f>'JULY 21'!S21:S59</f>
        <v>0</v>
      </c>
      <c r="Q21" s="83">
        <f t="shared" si="2"/>
        <v>0</v>
      </c>
      <c r="R21" s="83"/>
      <c r="S21" s="83">
        <f t="shared" si="3"/>
        <v>0</v>
      </c>
      <c r="T21" s="20"/>
      <c r="U21" s="69"/>
    </row>
    <row r="22" spans="1:21" x14ac:dyDescent="0.25">
      <c r="A22" s="95" t="s">
        <v>155</v>
      </c>
      <c r="B22" s="95" t="s">
        <v>156</v>
      </c>
      <c r="C22" s="95" t="s">
        <v>157</v>
      </c>
      <c r="D22" s="95" t="s">
        <v>98</v>
      </c>
      <c r="E22" s="95" t="s">
        <v>158</v>
      </c>
      <c r="F22" s="95" t="s">
        <v>156</v>
      </c>
      <c r="G22" s="95" t="s">
        <v>157</v>
      </c>
      <c r="H22" s="95" t="s">
        <v>98</v>
      </c>
      <c r="I22" s="69"/>
      <c r="J22" s="69"/>
      <c r="K22" s="69"/>
      <c r="L22" s="124" t="s">
        <v>340</v>
      </c>
      <c r="M22" s="83" t="s">
        <v>284</v>
      </c>
      <c r="N22" s="83">
        <v>2500</v>
      </c>
      <c r="O22" s="83"/>
      <c r="P22" s="83">
        <f>'JULY 21'!S22:S60</f>
        <v>0</v>
      </c>
      <c r="Q22" s="83">
        <f t="shared" si="2"/>
        <v>2500</v>
      </c>
      <c r="R22" s="83">
        <v>2500</v>
      </c>
      <c r="S22" s="83">
        <f t="shared" si="3"/>
        <v>0</v>
      </c>
      <c r="T22" s="20"/>
      <c r="U22" s="69"/>
    </row>
    <row r="23" spans="1:21" x14ac:dyDescent="0.25">
      <c r="A23" s="95" t="s">
        <v>242</v>
      </c>
      <c r="B23" s="137">
        <f>D19</f>
        <v>38500</v>
      </c>
      <c r="C23" s="85"/>
      <c r="D23" s="137"/>
      <c r="E23" s="138" t="s">
        <v>242</v>
      </c>
      <c r="F23" s="137">
        <f>F19</f>
        <v>40900</v>
      </c>
      <c r="G23" s="85"/>
      <c r="H23" s="10"/>
      <c r="I23" s="69"/>
      <c r="J23" s="69"/>
      <c r="K23" s="69"/>
      <c r="L23" s="94" t="s">
        <v>136</v>
      </c>
      <c r="M23" s="83" t="s">
        <v>285</v>
      </c>
      <c r="N23" s="83"/>
      <c r="O23" s="83"/>
      <c r="P23" s="83">
        <f>'JULY 21'!S23:S61</f>
        <v>0</v>
      </c>
      <c r="Q23" s="83">
        <f t="shared" si="2"/>
        <v>0</v>
      </c>
      <c r="R23" s="83"/>
      <c r="S23" s="83">
        <f t="shared" si="3"/>
        <v>0</v>
      </c>
      <c r="T23" s="20"/>
      <c r="U23" s="69"/>
    </row>
    <row r="24" spans="1:21" x14ac:dyDescent="0.25">
      <c r="A24" s="10" t="s">
        <v>160</v>
      </c>
      <c r="B24" s="137">
        <f>'JULY 21'!D33</f>
        <v>-10</v>
      </c>
      <c r="C24" s="10"/>
      <c r="D24" s="10"/>
      <c r="E24" s="10" t="s">
        <v>160</v>
      </c>
      <c r="F24" s="137">
        <f>'JULY 21'!H33</f>
        <v>-2410</v>
      </c>
      <c r="G24" s="10"/>
      <c r="H24" s="10"/>
      <c r="I24" s="69"/>
      <c r="J24" s="69"/>
      <c r="K24" s="69"/>
      <c r="L24" s="83" t="s">
        <v>313</v>
      </c>
      <c r="M24" s="83" t="s">
        <v>286</v>
      </c>
      <c r="N24" s="83">
        <v>2500</v>
      </c>
      <c r="O24" s="83"/>
      <c r="P24" s="83">
        <f>'JULY 21'!S24:S62</f>
        <v>0</v>
      </c>
      <c r="Q24" s="83">
        <f t="shared" si="2"/>
        <v>2500</v>
      </c>
      <c r="R24" s="83">
        <f>2500</f>
        <v>2500</v>
      </c>
      <c r="S24" s="83">
        <f t="shared" si="3"/>
        <v>0</v>
      </c>
      <c r="T24" s="20"/>
      <c r="U24" s="69"/>
    </row>
    <row r="25" spans="1:21" x14ac:dyDescent="0.25">
      <c r="A25" s="10" t="s">
        <v>161</v>
      </c>
      <c r="B25" s="139">
        <v>0.08</v>
      </c>
      <c r="C25" s="10">
        <f>B25*B23</f>
        <v>3080</v>
      </c>
      <c r="D25" s="10"/>
      <c r="E25" s="10"/>
      <c r="F25" s="139">
        <v>0.08</v>
      </c>
      <c r="G25" s="10">
        <f>C25</f>
        <v>3080</v>
      </c>
      <c r="H25" s="10"/>
      <c r="I25" s="69"/>
      <c r="J25" s="69"/>
      <c r="K25" s="69"/>
      <c r="L25" s="83" t="s">
        <v>332</v>
      </c>
      <c r="M25" s="83" t="s">
        <v>287</v>
      </c>
      <c r="N25" s="83">
        <v>2500</v>
      </c>
      <c r="O25" s="83"/>
      <c r="P25" s="83">
        <f>'JULY 21'!S25:S63</f>
        <v>0</v>
      </c>
      <c r="Q25" s="83">
        <f t="shared" si="2"/>
        <v>2500</v>
      </c>
      <c r="R25" s="83">
        <v>2500</v>
      </c>
      <c r="S25" s="83">
        <f t="shared" si="3"/>
        <v>0</v>
      </c>
      <c r="T25" s="20"/>
      <c r="U25" s="69"/>
    </row>
    <row r="26" spans="1:21" x14ac:dyDescent="0.25">
      <c r="A26" s="104" t="s">
        <v>233</v>
      </c>
      <c r="B26" s="137"/>
      <c r="C26" s="137"/>
      <c r="D26" s="137"/>
      <c r="E26" s="137"/>
      <c r="F26" s="137"/>
      <c r="G26" s="10"/>
      <c r="H26" s="10"/>
      <c r="I26" s="69"/>
      <c r="J26" s="69"/>
      <c r="K26" s="69"/>
      <c r="L26" s="124" t="s">
        <v>342</v>
      </c>
      <c r="M26" s="83" t="s">
        <v>288</v>
      </c>
      <c r="N26" s="83">
        <v>2500</v>
      </c>
      <c r="O26" s="83"/>
      <c r="P26" s="83">
        <f>'JULY 21'!S26:S64</f>
        <v>0</v>
      </c>
      <c r="Q26" s="83">
        <f t="shared" si="2"/>
        <v>2500</v>
      </c>
      <c r="R26" s="83">
        <v>2500</v>
      </c>
      <c r="S26" s="83">
        <f t="shared" si="3"/>
        <v>0</v>
      </c>
      <c r="T26" s="20"/>
      <c r="U26" s="69"/>
    </row>
    <row r="27" spans="1:21" x14ac:dyDescent="0.25">
      <c r="A27" s="140" t="s">
        <v>162</v>
      </c>
      <c r="B27" s="10"/>
      <c r="C27" s="10"/>
      <c r="D27" s="10"/>
      <c r="E27" s="140" t="s">
        <v>162</v>
      </c>
      <c r="F27" s="10"/>
      <c r="G27" s="10"/>
      <c r="H27" s="10"/>
      <c r="I27" s="69"/>
      <c r="J27" s="69"/>
      <c r="K27" s="69"/>
      <c r="L27" s="94" t="s">
        <v>136</v>
      </c>
      <c r="M27" s="83" t="s">
        <v>289</v>
      </c>
      <c r="N27" s="83"/>
      <c r="O27" s="83"/>
      <c r="P27" s="83">
        <f>'JULY 21'!S27:S65</f>
        <v>0</v>
      </c>
      <c r="Q27" s="83">
        <f t="shared" si="2"/>
        <v>0</v>
      </c>
      <c r="R27" s="83"/>
      <c r="S27" s="83">
        <f t="shared" si="3"/>
        <v>0</v>
      </c>
      <c r="T27" s="20"/>
      <c r="U27" s="69"/>
    </row>
    <row r="28" spans="1:21" x14ac:dyDescent="0.25">
      <c r="A28" s="49" t="s">
        <v>87</v>
      </c>
      <c r="B28" s="142"/>
      <c r="C28" s="10">
        <f>D6+D7+D8+D9+D14+D15+D17</f>
        <v>17500</v>
      </c>
      <c r="D28" s="10"/>
      <c r="E28" s="49" t="s">
        <v>87</v>
      </c>
      <c r="F28" s="142"/>
      <c r="G28" s="10">
        <f>C28</f>
        <v>17500</v>
      </c>
      <c r="H28" s="10"/>
      <c r="I28" s="69"/>
      <c r="J28" s="69"/>
      <c r="K28" s="69"/>
      <c r="L28" s="83" t="s">
        <v>327</v>
      </c>
      <c r="M28" s="83" t="s">
        <v>290</v>
      </c>
      <c r="N28" s="83">
        <v>2500</v>
      </c>
      <c r="O28" s="83"/>
      <c r="P28" s="83">
        <f>'JULY 21'!S28:S66</f>
        <v>0</v>
      </c>
      <c r="Q28" s="83">
        <f t="shared" si="2"/>
        <v>2500</v>
      </c>
      <c r="R28" s="83">
        <v>2500</v>
      </c>
      <c r="S28" s="83">
        <f t="shared" si="3"/>
        <v>0</v>
      </c>
      <c r="T28" s="20"/>
      <c r="U28" s="69"/>
    </row>
    <row r="29" spans="1:21" x14ac:dyDescent="0.25">
      <c r="A29" s="161"/>
      <c r="B29" s="83"/>
      <c r="C29" s="83"/>
      <c r="D29" s="83"/>
      <c r="E29" s="161"/>
      <c r="F29" s="83"/>
      <c r="G29" s="83"/>
      <c r="H29" s="10"/>
      <c r="I29" s="69"/>
      <c r="J29" s="69"/>
      <c r="K29" s="69"/>
      <c r="L29" s="94" t="s">
        <v>136</v>
      </c>
      <c r="M29" s="83" t="s">
        <v>291</v>
      </c>
      <c r="N29" s="83"/>
      <c r="O29" s="83"/>
      <c r="P29" s="83">
        <f>'JULY 21'!S29:S67</f>
        <v>0</v>
      </c>
      <c r="Q29" s="83">
        <f t="shared" si="2"/>
        <v>0</v>
      </c>
      <c r="R29" s="83"/>
      <c r="S29" s="83">
        <f t="shared" si="3"/>
        <v>0</v>
      </c>
      <c r="T29" s="20"/>
      <c r="U29" s="69"/>
    </row>
    <row r="30" spans="1:21" x14ac:dyDescent="0.25">
      <c r="A30" s="142"/>
      <c r="B30" s="10"/>
      <c r="C30" s="10"/>
      <c r="D30" s="10"/>
      <c r="E30" s="142"/>
      <c r="F30" s="10"/>
      <c r="G30" s="10"/>
      <c r="H30" s="10"/>
      <c r="I30" s="69"/>
      <c r="J30" s="69"/>
      <c r="K30" s="69"/>
      <c r="L30" s="94" t="s">
        <v>314</v>
      </c>
      <c r="M30" s="83" t="s">
        <v>292</v>
      </c>
      <c r="N30" s="83"/>
      <c r="O30" s="83"/>
      <c r="P30" s="83">
        <f>'JULY 21'!S30:S68</f>
        <v>0</v>
      </c>
      <c r="Q30" s="83">
        <f t="shared" si="2"/>
        <v>0</v>
      </c>
      <c r="R30" s="83"/>
      <c r="S30" s="83">
        <f t="shared" si="3"/>
        <v>0</v>
      </c>
      <c r="T30" s="20"/>
      <c r="U30" s="69"/>
    </row>
    <row r="31" spans="1:21" x14ac:dyDescent="0.25">
      <c r="A31" s="142"/>
      <c r="B31" s="143"/>
      <c r="C31" s="144"/>
      <c r="D31" s="143"/>
      <c r="E31" s="142"/>
      <c r="F31" s="143"/>
      <c r="G31" s="144"/>
      <c r="H31" s="10"/>
      <c r="I31" s="69"/>
      <c r="J31" s="65"/>
      <c r="K31" s="69" t="s">
        <v>344</v>
      </c>
      <c r="L31" s="83" t="s">
        <v>315</v>
      </c>
      <c r="M31" s="83" t="s">
        <v>293</v>
      </c>
      <c r="N31" s="83">
        <v>2500</v>
      </c>
      <c r="O31" s="83"/>
      <c r="P31" s="83">
        <f>'JULY 21'!S31:S69</f>
        <v>0</v>
      </c>
      <c r="Q31" s="83">
        <f t="shared" si="2"/>
        <v>2500</v>
      </c>
      <c r="R31" s="83"/>
      <c r="S31" s="83">
        <f t="shared" si="3"/>
        <v>2500</v>
      </c>
      <c r="T31" s="20" t="s">
        <v>31</v>
      </c>
      <c r="U31" s="69"/>
    </row>
    <row r="32" spans="1:21" x14ac:dyDescent="0.25">
      <c r="A32" s="142"/>
      <c r="B32" s="143"/>
      <c r="C32" s="144"/>
      <c r="D32" s="143"/>
      <c r="E32" s="142"/>
      <c r="F32" s="143"/>
      <c r="G32" s="144"/>
      <c r="H32" s="10"/>
      <c r="I32" s="69"/>
      <c r="J32" s="69"/>
      <c r="K32" s="69"/>
      <c r="L32" s="83" t="s">
        <v>316</v>
      </c>
      <c r="M32" s="83" t="s">
        <v>294</v>
      </c>
      <c r="N32" s="83"/>
      <c r="O32" s="83"/>
      <c r="P32" s="83">
        <f>'JULY 21'!S32:S70</f>
        <v>0</v>
      </c>
      <c r="Q32" s="83">
        <f t="shared" si="2"/>
        <v>0</v>
      </c>
      <c r="R32" s="83"/>
      <c r="S32" s="83">
        <f t="shared" si="3"/>
        <v>0</v>
      </c>
      <c r="T32" s="20" t="s">
        <v>345</v>
      </c>
      <c r="U32" s="69"/>
    </row>
    <row r="33" spans="1:21" x14ac:dyDescent="0.25">
      <c r="A33" s="164" t="s">
        <v>39</v>
      </c>
      <c r="B33" s="165">
        <f>B23+B24+B26-C25</f>
        <v>35410</v>
      </c>
      <c r="C33" s="164">
        <f>SUM(C28:C32)</f>
        <v>17500</v>
      </c>
      <c r="D33" s="165">
        <f>B33-C33</f>
        <v>17910</v>
      </c>
      <c r="E33" s="166"/>
      <c r="F33" s="165">
        <f>F23+F24-G25</f>
        <v>35410</v>
      </c>
      <c r="G33" s="165">
        <f>SUM(G28:G31)</f>
        <v>17500</v>
      </c>
      <c r="H33" s="165">
        <f>F33-G33</f>
        <v>17910</v>
      </c>
      <c r="I33" s="69"/>
      <c r="J33" s="69"/>
      <c r="K33" s="69"/>
      <c r="L33" s="83" t="s">
        <v>317</v>
      </c>
      <c r="M33" s="83" t="s">
        <v>295</v>
      </c>
      <c r="N33" s="83">
        <v>2500</v>
      </c>
      <c r="O33" s="83"/>
      <c r="P33" s="83">
        <f>'JULY 21'!S33:S71</f>
        <v>0</v>
      </c>
      <c r="Q33" s="83">
        <f t="shared" si="2"/>
        <v>2500</v>
      </c>
      <c r="R33" s="83"/>
      <c r="S33" s="83">
        <f t="shared" si="3"/>
        <v>2500</v>
      </c>
      <c r="T33" s="20" t="s">
        <v>346</v>
      </c>
      <c r="U33" s="69"/>
    </row>
    <row r="34" spans="1:21" x14ac:dyDescent="0.25">
      <c r="A34" s="69"/>
      <c r="B34" s="69"/>
      <c r="C34" s="69"/>
      <c r="D34" s="69"/>
      <c r="E34" s="69"/>
      <c r="F34" s="69"/>
      <c r="G34" s="69"/>
      <c r="H34" s="69"/>
      <c r="I34" s="69"/>
      <c r="J34" s="69"/>
      <c r="K34" s="69"/>
      <c r="L34" s="94" t="s">
        <v>136</v>
      </c>
      <c r="M34" s="83" t="s">
        <v>296</v>
      </c>
      <c r="N34" s="83"/>
      <c r="O34" s="83"/>
      <c r="P34" s="83">
        <f>'JULY 21'!S34:S72</f>
        <v>0</v>
      </c>
      <c r="Q34" s="83">
        <f t="shared" si="2"/>
        <v>0</v>
      </c>
      <c r="R34" s="83"/>
      <c r="S34" s="83">
        <f t="shared" si="3"/>
        <v>0</v>
      </c>
      <c r="T34" s="20"/>
      <c r="U34" s="69"/>
    </row>
    <row r="35" spans="1:21" x14ac:dyDescent="0.25">
      <c r="A35" s="69"/>
      <c r="B35" s="69"/>
      <c r="C35" s="69"/>
      <c r="D35" s="69"/>
      <c r="E35" s="69"/>
      <c r="F35" s="69"/>
      <c r="G35" s="69"/>
      <c r="H35" s="69"/>
      <c r="I35" s="69"/>
      <c r="J35" s="69"/>
      <c r="K35" s="69"/>
      <c r="L35" s="83" t="s">
        <v>319</v>
      </c>
      <c r="M35" s="83" t="s">
        <v>297</v>
      </c>
      <c r="N35" s="83">
        <v>2500</v>
      </c>
      <c r="O35" s="83"/>
      <c r="P35" s="83">
        <f>'JULY 21'!S35:S73</f>
        <v>0</v>
      </c>
      <c r="Q35" s="83">
        <f t="shared" si="2"/>
        <v>2500</v>
      </c>
      <c r="R35" s="83">
        <v>2500</v>
      </c>
      <c r="S35" s="83">
        <f t="shared" si="3"/>
        <v>0</v>
      </c>
      <c r="T35" s="20"/>
      <c r="U35" s="69"/>
    </row>
    <row r="36" spans="1:21" x14ac:dyDescent="0.25">
      <c r="A36" s="69" t="s">
        <v>168</v>
      </c>
      <c r="B36" s="69"/>
      <c r="C36" s="69" t="s">
        <v>170</v>
      </c>
      <c r="D36" s="69"/>
      <c r="E36" s="69"/>
      <c r="F36" s="69" t="s">
        <v>171</v>
      </c>
      <c r="G36" s="69"/>
      <c r="H36" s="69"/>
      <c r="I36" s="69"/>
      <c r="J36" s="69"/>
      <c r="K36" s="69"/>
      <c r="L36" s="94" t="s">
        <v>136</v>
      </c>
      <c r="M36" s="83" t="s">
        <v>298</v>
      </c>
      <c r="N36" s="83"/>
      <c r="O36" s="83"/>
      <c r="P36" s="83">
        <f>'JULY 21'!S36:S74</f>
        <v>0</v>
      </c>
      <c r="Q36" s="83">
        <f t="shared" si="2"/>
        <v>0</v>
      </c>
      <c r="R36" s="83"/>
      <c r="S36" s="83">
        <f t="shared" si="3"/>
        <v>0</v>
      </c>
      <c r="T36" s="20"/>
      <c r="U36" s="69"/>
    </row>
    <row r="37" spans="1:21" x14ac:dyDescent="0.25">
      <c r="A37" s="69"/>
      <c r="B37" s="69"/>
      <c r="C37" s="69"/>
      <c r="D37" s="69"/>
      <c r="E37" s="69"/>
      <c r="F37" s="69"/>
      <c r="G37" s="69"/>
      <c r="H37" s="69"/>
      <c r="I37" s="69"/>
      <c r="J37" s="69"/>
      <c r="K37" s="69"/>
      <c r="L37" s="83" t="s">
        <v>317</v>
      </c>
      <c r="M37" s="83" t="s">
        <v>299</v>
      </c>
      <c r="N37" s="83">
        <v>2500</v>
      </c>
      <c r="O37" s="83"/>
      <c r="P37" s="83"/>
      <c r="Q37" s="83">
        <f t="shared" si="2"/>
        <v>2500</v>
      </c>
      <c r="R37" s="83"/>
      <c r="S37" s="83">
        <f t="shared" si="3"/>
        <v>2500</v>
      </c>
      <c r="T37" s="20" t="s">
        <v>346</v>
      </c>
      <c r="U37" s="69"/>
    </row>
    <row r="38" spans="1:21" x14ac:dyDescent="0.25">
      <c r="A38" s="20" t="s">
        <v>211</v>
      </c>
      <c r="B38" s="20"/>
      <c r="C38" s="20" t="s">
        <v>51</v>
      </c>
      <c r="D38" s="20"/>
      <c r="E38" s="20"/>
      <c r="F38" s="20" t="s">
        <v>172</v>
      </c>
      <c r="G38" s="20"/>
      <c r="H38" s="69"/>
      <c r="I38" s="69"/>
      <c r="J38" s="69"/>
      <c r="K38" s="69"/>
      <c r="L38" s="178" t="s">
        <v>343</v>
      </c>
      <c r="M38" s="83" t="s">
        <v>300</v>
      </c>
      <c r="N38" s="83"/>
      <c r="O38" s="83"/>
      <c r="P38" s="83">
        <f>'JULY 21'!S38:S76</f>
        <v>0</v>
      </c>
      <c r="Q38" s="83">
        <f t="shared" si="2"/>
        <v>0</v>
      </c>
      <c r="R38" s="83"/>
      <c r="S38" s="83">
        <f t="shared" si="3"/>
        <v>0</v>
      </c>
      <c r="T38" s="20"/>
      <c r="U38" s="69"/>
    </row>
    <row r="39" spans="1:21" x14ac:dyDescent="0.25">
      <c r="A39" s="69"/>
      <c r="B39" s="69"/>
      <c r="C39" s="69"/>
      <c r="D39" s="69"/>
      <c r="E39" s="69"/>
      <c r="F39" s="69"/>
      <c r="G39" s="69"/>
      <c r="H39" s="69"/>
      <c r="I39" s="69"/>
      <c r="J39" s="69"/>
      <c r="K39" s="69"/>
      <c r="L39" s="94" t="s">
        <v>136</v>
      </c>
      <c r="M39" s="83" t="s">
        <v>301</v>
      </c>
      <c r="N39" s="83"/>
      <c r="O39" s="83"/>
      <c r="P39" s="83">
        <f>'JULY 21'!S39:S77</f>
        <v>0</v>
      </c>
      <c r="Q39" s="83">
        <f t="shared" si="2"/>
        <v>0</v>
      </c>
      <c r="R39" s="83"/>
      <c r="S39" s="83"/>
      <c r="T39" s="20"/>
      <c r="U39" s="69"/>
    </row>
    <row r="40" spans="1:21" x14ac:dyDescent="0.25">
      <c r="A40" s="69"/>
      <c r="B40" s="69"/>
      <c r="C40" s="69"/>
      <c r="D40" s="69"/>
      <c r="E40" s="69"/>
      <c r="F40" s="69"/>
      <c r="G40" s="69"/>
      <c r="H40" s="69"/>
      <c r="I40" s="69"/>
      <c r="J40" s="69"/>
      <c r="K40" s="69"/>
      <c r="L40" s="83" t="s">
        <v>321</v>
      </c>
      <c r="M40" s="83" t="s">
        <v>322</v>
      </c>
      <c r="N40" s="83">
        <v>7000</v>
      </c>
      <c r="O40" s="83"/>
      <c r="P40" s="83">
        <f>'JULY 21'!S40:S78</f>
        <v>0</v>
      </c>
      <c r="Q40" s="83">
        <f t="shared" si="2"/>
        <v>7000</v>
      </c>
      <c r="R40" s="83">
        <v>7000</v>
      </c>
      <c r="S40" s="83">
        <f t="shared" si="3"/>
        <v>0</v>
      </c>
      <c r="T40" s="20"/>
      <c r="U40" s="69"/>
    </row>
    <row r="41" spans="1:21" x14ac:dyDescent="0.25">
      <c r="A41" s="69"/>
      <c r="B41" s="69"/>
      <c r="C41" s="69"/>
      <c r="D41" s="69"/>
      <c r="E41" s="69"/>
      <c r="F41" s="69"/>
      <c r="G41" s="69"/>
      <c r="H41" s="69"/>
      <c r="I41" s="69"/>
      <c r="J41" s="69"/>
      <c r="K41" s="69"/>
      <c r="L41" s="83" t="s">
        <v>323</v>
      </c>
      <c r="M41" s="83" t="s">
        <v>302</v>
      </c>
      <c r="N41" s="83">
        <v>2500</v>
      </c>
      <c r="O41" s="83"/>
      <c r="P41" s="83">
        <f>'JULY 21'!S41:S79</f>
        <v>0</v>
      </c>
      <c r="Q41" s="83">
        <f t="shared" si="2"/>
        <v>2500</v>
      </c>
      <c r="R41" s="83">
        <v>2500</v>
      </c>
      <c r="S41" s="83">
        <f t="shared" si="3"/>
        <v>0</v>
      </c>
      <c r="T41" s="20"/>
      <c r="U41" s="69"/>
    </row>
    <row r="42" spans="1:21" x14ac:dyDescent="0.25">
      <c r="A42" s="69"/>
      <c r="B42" s="69"/>
      <c r="C42" s="69"/>
      <c r="D42" s="69"/>
      <c r="E42" s="69"/>
      <c r="F42" s="69"/>
      <c r="G42" s="69"/>
      <c r="H42" s="69"/>
      <c r="I42" s="69"/>
      <c r="J42" s="69"/>
      <c r="K42" s="69"/>
      <c r="L42" s="83" t="s">
        <v>323</v>
      </c>
      <c r="M42" s="83" t="s">
        <v>303</v>
      </c>
      <c r="N42" s="83">
        <v>2500</v>
      </c>
      <c r="O42" s="83"/>
      <c r="P42" s="83">
        <f>'JULY 21'!S42:S80</f>
        <v>0</v>
      </c>
      <c r="Q42" s="83">
        <f t="shared" si="2"/>
        <v>2500</v>
      </c>
      <c r="R42" s="83">
        <v>2500</v>
      </c>
      <c r="S42" s="83">
        <f t="shared" si="3"/>
        <v>0</v>
      </c>
      <c r="T42" s="20"/>
      <c r="U42" s="69"/>
    </row>
    <row r="43" spans="1:21" x14ac:dyDescent="0.25">
      <c r="A43" s="69"/>
      <c r="B43" s="69"/>
      <c r="C43" s="69"/>
      <c r="D43" s="69"/>
      <c r="E43" s="69"/>
      <c r="F43" s="69"/>
      <c r="G43" s="69"/>
      <c r="H43" s="69"/>
      <c r="I43" s="69"/>
      <c r="J43" s="69"/>
      <c r="K43" s="69"/>
      <c r="L43" s="178" t="s">
        <v>343</v>
      </c>
      <c r="M43" s="83" t="s">
        <v>304</v>
      </c>
      <c r="N43" s="83"/>
      <c r="O43" s="83"/>
      <c r="P43" s="83">
        <f>'JULY 21'!S43:S81</f>
        <v>0</v>
      </c>
      <c r="Q43" s="83">
        <f t="shared" si="2"/>
        <v>0</v>
      </c>
      <c r="R43" s="83"/>
      <c r="S43" s="83">
        <f t="shared" si="3"/>
        <v>0</v>
      </c>
      <c r="T43" s="20"/>
      <c r="U43" s="69"/>
    </row>
    <row r="44" spans="1:21" x14ac:dyDescent="0.25">
      <c r="A44" s="69"/>
      <c r="B44" s="69"/>
      <c r="C44" s="69"/>
      <c r="D44" s="69"/>
      <c r="E44" s="69"/>
      <c r="F44" s="69"/>
      <c r="G44" s="69"/>
      <c r="H44" s="69"/>
      <c r="I44" s="69"/>
      <c r="J44" s="69"/>
      <c r="K44" s="69"/>
      <c r="L44" s="119" t="s">
        <v>39</v>
      </c>
      <c r="M44" s="83"/>
      <c r="N44" s="83">
        <f t="shared" ref="N44:S44" si="4">SUM(N5:N43)</f>
        <v>52000</v>
      </c>
      <c r="O44" s="83">
        <f t="shared" si="4"/>
        <v>0</v>
      </c>
      <c r="P44" s="83">
        <f>SUM(P5:P43)</f>
        <v>0</v>
      </c>
      <c r="Q44" s="83">
        <f t="shared" si="4"/>
        <v>52000</v>
      </c>
      <c r="R44" s="83">
        <f t="shared" si="4"/>
        <v>29500</v>
      </c>
      <c r="S44" s="83">
        <f t="shared" si="4"/>
        <v>22500</v>
      </c>
      <c r="T44" s="20"/>
      <c r="U44" s="69"/>
    </row>
    <row r="45" spans="1:21" x14ac:dyDescent="0.25">
      <c r="A45" s="69"/>
      <c r="B45" s="69"/>
      <c r="C45" s="69"/>
      <c r="D45" s="69"/>
      <c r="E45" s="69"/>
      <c r="F45" s="69"/>
      <c r="G45" s="69"/>
      <c r="H45" s="69"/>
      <c r="I45" s="69"/>
      <c r="J45" s="69"/>
      <c r="K45" s="69"/>
      <c r="L45" s="69"/>
      <c r="M45" s="69"/>
      <c r="N45" s="69"/>
      <c r="O45" s="69"/>
      <c r="P45" s="69"/>
      <c r="Q45" s="69"/>
      <c r="R45" s="69"/>
      <c r="S45" s="69"/>
      <c r="T45" s="20"/>
      <c r="U45" s="69"/>
    </row>
    <row r="46" spans="1:21" x14ac:dyDescent="0.25">
      <c r="A46" s="69"/>
      <c r="B46" s="69"/>
      <c r="C46" s="69"/>
      <c r="D46" s="69"/>
      <c r="E46" s="69"/>
      <c r="F46" s="69"/>
      <c r="G46" s="69"/>
      <c r="H46" s="69"/>
      <c r="I46" s="69"/>
      <c r="J46" s="69"/>
      <c r="K46" s="69"/>
      <c r="L46" s="69"/>
      <c r="M46" s="69"/>
      <c r="N46" s="69"/>
      <c r="O46" s="69"/>
      <c r="P46" s="69"/>
      <c r="Q46" s="69"/>
      <c r="R46" s="69"/>
      <c r="S46" s="69"/>
      <c r="T46" s="69"/>
      <c r="U46" s="69"/>
    </row>
    <row r="47" spans="1:21" x14ac:dyDescent="0.25">
      <c r="A47" s="69"/>
      <c r="B47" s="69"/>
      <c r="C47" s="69"/>
      <c r="D47" s="69"/>
      <c r="E47" s="69"/>
      <c r="F47" s="69"/>
      <c r="G47" s="69"/>
      <c r="H47" s="69"/>
      <c r="I47" s="69"/>
      <c r="J47" s="69"/>
      <c r="K47" s="69"/>
      <c r="L47" s="167" t="s">
        <v>12</v>
      </c>
      <c r="M47" s="15"/>
      <c r="N47" s="15"/>
      <c r="O47" s="15"/>
      <c r="P47" s="15"/>
      <c r="Q47" s="16"/>
      <c r="R47" s="85"/>
      <c r="S47" s="85"/>
      <c r="T47" s="69"/>
      <c r="U47" s="69"/>
    </row>
    <row r="48" spans="1:21" x14ac:dyDescent="0.25">
      <c r="A48" s="69"/>
      <c r="B48" s="69"/>
      <c r="C48" s="69"/>
      <c r="D48" s="69"/>
      <c r="E48" s="69"/>
      <c r="F48" s="69"/>
      <c r="G48" s="69"/>
      <c r="H48" s="69"/>
      <c r="I48" s="69"/>
      <c r="J48" s="69"/>
      <c r="K48" s="69"/>
      <c r="L48" s="172" t="s">
        <v>180</v>
      </c>
      <c r="M48" s="85"/>
      <c r="N48" s="134"/>
      <c r="O48" s="162"/>
      <c r="P48" s="136" t="s">
        <v>9</v>
      </c>
      <c r="Q48" s="85"/>
      <c r="R48" s="85"/>
      <c r="S48" s="85"/>
      <c r="T48" s="69"/>
      <c r="U48" s="69"/>
    </row>
    <row r="49" spans="1:21" x14ac:dyDescent="0.25">
      <c r="A49" s="69"/>
      <c r="B49" s="69"/>
      <c r="C49" s="69"/>
      <c r="D49" s="69"/>
      <c r="E49" s="69"/>
      <c r="F49" s="69"/>
      <c r="G49" s="69"/>
      <c r="H49" s="69"/>
      <c r="I49" s="69"/>
      <c r="J49" s="69"/>
      <c r="K49" s="69"/>
      <c r="L49" s="95" t="s">
        <v>155</v>
      </c>
      <c r="M49" s="95" t="s">
        <v>156</v>
      </c>
      <c r="N49" s="95" t="s">
        <v>157</v>
      </c>
      <c r="O49" s="95" t="s">
        <v>98</v>
      </c>
      <c r="P49" s="95" t="s">
        <v>158</v>
      </c>
      <c r="Q49" s="95" t="s">
        <v>156</v>
      </c>
      <c r="R49" s="95" t="s">
        <v>157</v>
      </c>
      <c r="S49" s="95" t="s">
        <v>98</v>
      </c>
      <c r="T49" s="69"/>
      <c r="U49" s="69"/>
    </row>
    <row r="50" spans="1:21" x14ac:dyDescent="0.25">
      <c r="A50" s="69"/>
      <c r="B50" s="69"/>
      <c r="C50" s="69"/>
      <c r="D50" s="69"/>
      <c r="E50" s="69"/>
      <c r="F50" s="69"/>
      <c r="G50" s="69"/>
      <c r="H50" s="69"/>
      <c r="I50" s="69"/>
      <c r="J50" s="69"/>
      <c r="K50" s="69"/>
      <c r="L50" s="95" t="s">
        <v>242</v>
      </c>
      <c r="M50" s="137">
        <f>N44</f>
        <v>52000</v>
      </c>
      <c r="N50" s="85"/>
      <c r="O50" s="137"/>
      <c r="P50" s="138" t="s">
        <v>242</v>
      </c>
      <c r="Q50" s="137">
        <f>R44</f>
        <v>29500</v>
      </c>
      <c r="R50" s="85"/>
      <c r="S50" s="10"/>
      <c r="T50" s="69"/>
      <c r="U50" s="69"/>
    </row>
    <row r="51" spans="1:21" x14ac:dyDescent="0.25">
      <c r="A51" s="69"/>
      <c r="B51" s="69"/>
      <c r="C51" s="69"/>
      <c r="D51" s="69"/>
      <c r="E51" s="69"/>
      <c r="F51" s="69"/>
      <c r="G51" s="69"/>
      <c r="H51" s="69"/>
      <c r="I51" s="69"/>
      <c r="J51" s="69"/>
      <c r="K51" s="69"/>
      <c r="L51" s="10" t="s">
        <v>160</v>
      </c>
      <c r="M51" s="137">
        <f>'JULY 21'!O60</f>
        <v>2500</v>
      </c>
      <c r="N51" s="10"/>
      <c r="O51" s="10"/>
      <c r="P51" s="10" t="s">
        <v>160</v>
      </c>
      <c r="Q51" s="137">
        <f>'JULY 21'!S60</f>
        <v>2500</v>
      </c>
      <c r="R51" s="10"/>
      <c r="S51" s="10"/>
      <c r="T51" s="69"/>
      <c r="U51" s="69"/>
    </row>
    <row r="52" spans="1:21" x14ac:dyDescent="0.25">
      <c r="A52" s="69"/>
      <c r="B52" s="69"/>
      <c r="C52" s="69"/>
      <c r="D52" s="69"/>
      <c r="E52" s="69"/>
      <c r="F52" s="69"/>
      <c r="G52" s="69"/>
      <c r="H52" s="69"/>
      <c r="I52" s="69"/>
      <c r="J52" s="69"/>
      <c r="K52" s="69"/>
      <c r="L52" s="10" t="s">
        <v>161</v>
      </c>
      <c r="M52" s="139">
        <v>0.08</v>
      </c>
      <c r="N52" s="10">
        <f>M52*M50</f>
        <v>4160</v>
      </c>
      <c r="O52" s="10"/>
      <c r="P52" s="10"/>
      <c r="Q52" s="139">
        <v>0.08</v>
      </c>
      <c r="R52" s="10">
        <f>N52</f>
        <v>4160</v>
      </c>
      <c r="S52" s="10"/>
      <c r="T52" s="69"/>
      <c r="U52" s="69"/>
    </row>
    <row r="53" spans="1:21" x14ac:dyDescent="0.25">
      <c r="A53" s="69"/>
      <c r="B53" s="69"/>
      <c r="C53" s="69"/>
      <c r="D53" s="69"/>
      <c r="E53" s="69"/>
      <c r="F53" s="69"/>
      <c r="G53" s="69"/>
      <c r="H53" s="69"/>
      <c r="I53" s="69"/>
      <c r="J53" s="69"/>
      <c r="K53" s="69"/>
      <c r="L53" s="104" t="s">
        <v>324</v>
      </c>
      <c r="M53" s="137">
        <f>O44</f>
        <v>0</v>
      </c>
      <c r="N53" s="137"/>
      <c r="O53" s="137"/>
      <c r="P53" s="137"/>
      <c r="Q53" s="137"/>
      <c r="R53" s="10"/>
      <c r="S53" s="10"/>
      <c r="T53" s="69"/>
      <c r="U53" s="69"/>
    </row>
    <row r="54" spans="1:21" x14ac:dyDescent="0.25">
      <c r="A54" s="69"/>
      <c r="B54" s="69"/>
      <c r="C54" s="69"/>
      <c r="D54" s="69"/>
      <c r="E54" s="69"/>
      <c r="F54" s="69"/>
      <c r="G54" s="69"/>
      <c r="H54" s="69"/>
      <c r="I54" s="69"/>
      <c r="J54" s="69"/>
      <c r="K54" s="69"/>
      <c r="L54" s="140" t="s">
        <v>162</v>
      </c>
      <c r="M54" s="10"/>
      <c r="N54" s="10"/>
      <c r="O54" s="10"/>
      <c r="P54" s="140" t="s">
        <v>162</v>
      </c>
      <c r="Q54" s="10"/>
      <c r="R54" s="10"/>
      <c r="S54" s="10"/>
      <c r="T54" s="65"/>
      <c r="U54" s="69"/>
    </row>
    <row r="55" spans="1:21" x14ac:dyDescent="0.25">
      <c r="A55" s="69"/>
      <c r="B55" s="69"/>
      <c r="C55" s="69"/>
      <c r="D55" s="69"/>
      <c r="E55" s="69"/>
      <c r="F55" s="69"/>
      <c r="G55" s="69"/>
      <c r="H55" s="69"/>
      <c r="I55" s="69"/>
      <c r="J55" s="69"/>
      <c r="K55" s="69"/>
      <c r="L55" s="49"/>
      <c r="M55" s="142"/>
      <c r="N55" s="10"/>
      <c r="O55" s="10"/>
      <c r="P55" s="49"/>
      <c r="Q55" s="142"/>
      <c r="R55" s="10"/>
      <c r="S55" s="10"/>
      <c r="T55" s="65"/>
      <c r="U55" s="69"/>
    </row>
    <row r="56" spans="1:21" x14ac:dyDescent="0.25">
      <c r="A56" s="69"/>
      <c r="B56" s="69"/>
      <c r="C56" s="69"/>
      <c r="D56" s="69"/>
      <c r="E56" s="69"/>
      <c r="F56" s="69"/>
      <c r="G56" s="69"/>
      <c r="H56" s="69"/>
      <c r="I56" s="69"/>
      <c r="J56" s="69"/>
      <c r="K56" s="69"/>
      <c r="L56" s="161"/>
      <c r="M56" s="83"/>
      <c r="N56" s="83"/>
      <c r="O56" s="83"/>
      <c r="P56" s="161"/>
      <c r="Q56" s="83"/>
      <c r="R56" s="83"/>
      <c r="S56" s="10"/>
      <c r="T56" s="69"/>
      <c r="U56" s="69"/>
    </row>
    <row r="57" spans="1:21" x14ac:dyDescent="0.25">
      <c r="A57" s="69"/>
      <c r="B57" s="69"/>
      <c r="C57" s="69"/>
      <c r="D57" s="69"/>
      <c r="E57" s="69"/>
      <c r="F57" s="69"/>
      <c r="G57" s="69"/>
      <c r="H57" s="69"/>
      <c r="I57" s="69"/>
      <c r="J57" s="69"/>
      <c r="K57" s="69"/>
      <c r="L57" s="142"/>
      <c r="M57" s="10"/>
      <c r="N57" s="10"/>
      <c r="O57" s="10"/>
      <c r="P57" s="142"/>
      <c r="Q57" s="10"/>
      <c r="R57" s="10"/>
      <c r="S57" s="10"/>
      <c r="T57" s="69"/>
      <c r="U57" s="65"/>
    </row>
    <row r="58" spans="1:21" x14ac:dyDescent="0.25">
      <c r="A58" s="69"/>
      <c r="B58" s="69"/>
      <c r="C58" s="69"/>
      <c r="D58" s="69"/>
      <c r="E58" s="69"/>
      <c r="F58" s="69"/>
      <c r="G58" s="69"/>
      <c r="H58" s="69"/>
      <c r="I58" s="69"/>
      <c r="J58" s="69"/>
      <c r="K58" s="69"/>
      <c r="L58" s="142"/>
      <c r="M58" s="143"/>
      <c r="N58" s="144"/>
      <c r="O58" s="143"/>
      <c r="P58" s="142"/>
      <c r="Q58" s="143"/>
      <c r="R58" s="144"/>
      <c r="S58" s="10"/>
      <c r="T58" s="69"/>
      <c r="U58" s="69"/>
    </row>
    <row r="59" spans="1:21" x14ac:dyDescent="0.25">
      <c r="A59" s="69"/>
      <c r="B59" s="69"/>
      <c r="C59" s="69"/>
      <c r="D59" s="69"/>
      <c r="E59" s="69"/>
      <c r="F59" s="69"/>
      <c r="G59" s="69"/>
      <c r="H59" s="69"/>
      <c r="I59" s="69"/>
      <c r="J59" s="69"/>
      <c r="K59" s="69"/>
      <c r="L59" s="142"/>
      <c r="M59" s="143"/>
      <c r="N59" s="144"/>
      <c r="O59" s="143"/>
      <c r="P59" s="142"/>
      <c r="Q59" s="143"/>
      <c r="R59" s="144"/>
      <c r="S59" s="10"/>
      <c r="T59" s="65"/>
      <c r="U59" s="69"/>
    </row>
    <row r="60" spans="1:21" x14ac:dyDescent="0.25">
      <c r="A60" s="69"/>
      <c r="B60" s="69"/>
      <c r="C60" s="69"/>
      <c r="D60" s="69"/>
      <c r="E60" s="69"/>
      <c r="F60" s="69"/>
      <c r="G60" s="69"/>
      <c r="H60" s="69"/>
      <c r="I60" s="179">
        <f>D33+S60</f>
        <v>45750</v>
      </c>
      <c r="J60" s="69"/>
      <c r="K60" s="69"/>
      <c r="L60" s="164" t="s">
        <v>39</v>
      </c>
      <c r="M60" s="165">
        <f>M50+M51+M53-N52</f>
        <v>50340</v>
      </c>
      <c r="N60" s="164">
        <f>SUM(N55:N59)</f>
        <v>0</v>
      </c>
      <c r="O60" s="165">
        <f>M60-N60</f>
        <v>50340</v>
      </c>
      <c r="P60" s="166"/>
      <c r="Q60" s="165">
        <f>Q50+Q51-R52</f>
        <v>27840</v>
      </c>
      <c r="R60" s="165">
        <f>SUM(R55:R58)</f>
        <v>0</v>
      </c>
      <c r="S60" s="165">
        <f>Q60-R60</f>
        <v>27840</v>
      </c>
      <c r="T60" s="69"/>
      <c r="U60" s="69"/>
    </row>
    <row r="61" spans="1:21" x14ac:dyDescent="0.25">
      <c r="A61" s="69"/>
      <c r="B61" s="69"/>
      <c r="C61" s="69"/>
      <c r="D61" s="69"/>
      <c r="E61" s="69"/>
      <c r="F61" s="69"/>
      <c r="G61" s="69"/>
      <c r="H61" s="69"/>
      <c r="I61" s="69">
        <v>65760</v>
      </c>
      <c r="J61" s="69"/>
      <c r="K61" s="69"/>
      <c r="L61" s="69"/>
      <c r="M61" s="69"/>
      <c r="N61" s="69"/>
      <c r="O61" s="69"/>
      <c r="P61" s="69"/>
      <c r="Q61" s="69"/>
      <c r="R61" s="69"/>
      <c r="S61" s="69"/>
      <c r="T61" s="69"/>
      <c r="U61" s="69"/>
    </row>
    <row r="62" spans="1:21" x14ac:dyDescent="0.25">
      <c r="A62" s="69"/>
      <c r="B62" s="69"/>
      <c r="C62" s="69"/>
      <c r="D62" s="69"/>
      <c r="E62" s="69"/>
      <c r="F62" s="69"/>
      <c r="G62" s="69"/>
      <c r="H62" s="69"/>
      <c r="I62" s="65">
        <f>I60+I61</f>
        <v>111510</v>
      </c>
      <c r="J62" s="69"/>
      <c r="K62" s="69"/>
      <c r="L62" s="69"/>
      <c r="M62" s="69"/>
      <c r="N62" s="69"/>
      <c r="O62" s="69"/>
      <c r="P62" s="69"/>
      <c r="Q62" s="69"/>
      <c r="R62" s="69"/>
      <c r="S62" s="69"/>
      <c r="T62" s="69"/>
      <c r="U62" s="69"/>
    </row>
    <row r="63" spans="1:21" x14ac:dyDescent="0.25">
      <c r="A63" s="69"/>
      <c r="B63" s="69"/>
      <c r="C63" s="69"/>
      <c r="D63" s="69"/>
      <c r="E63" s="69"/>
      <c r="F63" s="69"/>
      <c r="G63" s="69"/>
      <c r="H63" s="69"/>
      <c r="I63" s="69"/>
      <c r="J63" s="65">
        <f>I60-42000</f>
        <v>3750</v>
      </c>
      <c r="K63" s="69"/>
      <c r="L63" s="69" t="s">
        <v>168</v>
      </c>
      <c r="M63" s="69"/>
      <c r="N63" s="69" t="s">
        <v>170</v>
      </c>
      <c r="O63" s="69"/>
      <c r="P63" s="69"/>
      <c r="Q63" s="69" t="s">
        <v>171</v>
      </c>
      <c r="R63" s="69"/>
      <c r="S63" s="69"/>
      <c r="T63" s="65"/>
      <c r="U63" s="69"/>
    </row>
    <row r="64" spans="1:21" x14ac:dyDescent="0.25">
      <c r="A64" s="69"/>
      <c r="B64" s="69"/>
      <c r="C64" s="69"/>
      <c r="D64" s="69"/>
      <c r="E64" s="69"/>
      <c r="F64" s="69"/>
      <c r="G64" s="69"/>
      <c r="H64" s="69"/>
      <c r="I64" s="69"/>
      <c r="J64" s="69"/>
      <c r="K64" s="69"/>
      <c r="L64" s="69"/>
      <c r="M64" s="69"/>
      <c r="N64" s="69"/>
      <c r="O64" s="69"/>
      <c r="P64" s="69"/>
      <c r="Q64" s="69"/>
      <c r="R64" s="69"/>
      <c r="S64" s="69"/>
      <c r="T64" s="69"/>
      <c r="U64" s="69"/>
    </row>
    <row r="65" spans="1:21" x14ac:dyDescent="0.25">
      <c r="A65" s="69"/>
      <c r="B65" s="69"/>
      <c r="C65" s="69"/>
      <c r="D65" s="69"/>
      <c r="E65" s="69"/>
      <c r="F65" s="69"/>
      <c r="G65" s="69"/>
      <c r="H65" s="69"/>
      <c r="I65" s="69"/>
      <c r="J65" s="69"/>
      <c r="K65" s="69"/>
      <c r="L65" s="20" t="s">
        <v>211</v>
      </c>
      <c r="M65" s="20"/>
      <c r="N65" s="20" t="s">
        <v>51</v>
      </c>
      <c r="O65" s="20"/>
      <c r="P65" s="20"/>
      <c r="Q65" s="20" t="s">
        <v>172</v>
      </c>
      <c r="R65" s="20"/>
      <c r="S65" s="69"/>
      <c r="T65" s="69"/>
      <c r="U65" s="69"/>
    </row>
    <row r="66" spans="1:21" x14ac:dyDescent="0.25">
      <c r="A66" s="69"/>
      <c r="B66" s="69"/>
      <c r="C66" s="69"/>
      <c r="D66" s="69"/>
      <c r="E66" s="69"/>
      <c r="F66" s="69"/>
      <c r="G66" s="69"/>
      <c r="H66" s="69"/>
      <c r="I66" s="69"/>
      <c r="J66" s="69"/>
      <c r="K66" s="69"/>
      <c r="L66" s="69"/>
      <c r="M66" s="69"/>
      <c r="N66" s="69"/>
      <c r="O66" s="69"/>
      <c r="P66" s="69"/>
      <c r="Q66" s="69"/>
      <c r="R66" s="69"/>
      <c r="S66" s="69"/>
      <c r="T66" s="69">
        <f>17910+27840</f>
        <v>45750</v>
      </c>
      <c r="U66" s="69"/>
    </row>
    <row r="67" spans="1:21" x14ac:dyDescent="0.25">
      <c r="A67" s="69"/>
      <c r="B67" s="69"/>
      <c r="C67" s="69"/>
      <c r="D67" s="69"/>
      <c r="E67" s="69"/>
      <c r="F67" s="69"/>
      <c r="G67" s="69"/>
      <c r="H67" s="69"/>
      <c r="I67" s="69"/>
      <c r="J67" s="69"/>
      <c r="K67" s="69"/>
      <c r="L67" s="69"/>
      <c r="M67" s="69"/>
      <c r="N67" s="69"/>
      <c r="O67" s="69"/>
      <c r="P67" s="69"/>
      <c r="Q67" s="69"/>
      <c r="R67" s="69"/>
      <c r="S67" s="69"/>
      <c r="T67" s="69"/>
      <c r="U67" s="69"/>
    </row>
    <row r="68" spans="1:21" x14ac:dyDescent="0.25">
      <c r="A68" s="69"/>
      <c r="B68" s="69"/>
      <c r="C68" s="69"/>
      <c r="D68" s="69"/>
      <c r="E68" s="69"/>
      <c r="F68" s="69"/>
      <c r="G68" s="69"/>
      <c r="H68" s="69"/>
      <c r="I68" s="69"/>
      <c r="J68" s="69"/>
      <c r="K68" s="69"/>
      <c r="L68" s="69"/>
      <c r="M68" s="69"/>
      <c r="N68" s="69"/>
      <c r="O68" s="69"/>
      <c r="P68" s="69"/>
      <c r="Q68" s="69"/>
      <c r="R68" s="69"/>
      <c r="S68" s="69"/>
      <c r="T68" s="69"/>
      <c r="U68" s="69"/>
    </row>
    <row r="69" spans="1:21" x14ac:dyDescent="0.25">
      <c r="A69" s="69"/>
      <c r="B69" s="69"/>
      <c r="C69" s="69"/>
      <c r="D69" s="69"/>
      <c r="E69" s="69"/>
      <c r="F69" s="69"/>
      <c r="G69" s="69"/>
      <c r="H69" s="69"/>
      <c r="I69" s="69"/>
      <c r="J69" s="69"/>
      <c r="K69" s="69"/>
      <c r="L69" s="69"/>
      <c r="M69" s="69"/>
      <c r="N69" s="69"/>
      <c r="O69" s="69"/>
      <c r="P69" s="69"/>
      <c r="Q69" s="69"/>
      <c r="R69" s="69"/>
      <c r="S69" s="69"/>
      <c r="T69" s="69"/>
      <c r="U69" s="69"/>
    </row>
    <row r="70" spans="1:21" x14ac:dyDescent="0.25">
      <c r="A70" s="69"/>
      <c r="B70" s="69"/>
      <c r="C70" s="69"/>
      <c r="D70" s="69"/>
      <c r="E70" s="69"/>
      <c r="F70" s="69"/>
      <c r="G70" s="69"/>
      <c r="H70" s="69"/>
      <c r="I70" s="69"/>
      <c r="J70" s="69">
        <f>10000+1500+J63</f>
        <v>15250</v>
      </c>
      <c r="K70" s="69"/>
      <c r="L70" s="69"/>
      <c r="M70" s="69"/>
      <c r="N70" s="69"/>
      <c r="O70" s="69"/>
      <c r="P70" s="69"/>
      <c r="Q70" s="69"/>
      <c r="R70" s="69"/>
      <c r="S70" s="69"/>
      <c r="T70" s="69"/>
      <c r="U70" s="69"/>
    </row>
    <row r="71" spans="1:21" x14ac:dyDescent="0.25">
      <c r="A71" s="69"/>
      <c r="B71" s="69"/>
      <c r="C71" s="69"/>
      <c r="D71" s="69"/>
      <c r="E71" s="69"/>
      <c r="F71" s="69"/>
      <c r="G71" s="69"/>
      <c r="H71" s="69"/>
      <c r="I71" s="69"/>
      <c r="J71" s="69"/>
      <c r="K71" s="69"/>
      <c r="L71" s="69"/>
      <c r="M71" s="69"/>
      <c r="N71" s="69"/>
      <c r="O71" s="69"/>
      <c r="P71" s="69"/>
      <c r="Q71" s="69"/>
      <c r="R71" s="69"/>
      <c r="S71" s="69"/>
      <c r="T71" s="69"/>
      <c r="U71" s="69"/>
    </row>
    <row r="72" spans="1:21" x14ac:dyDescent="0.25">
      <c r="A72" s="69"/>
      <c r="B72" s="69"/>
      <c r="C72" s="69"/>
      <c r="D72" s="69"/>
      <c r="E72" s="69"/>
      <c r="F72" s="69"/>
      <c r="G72" s="69"/>
      <c r="H72" s="69"/>
      <c r="I72" s="69"/>
      <c r="J72" s="69"/>
      <c r="K72" s="69"/>
      <c r="L72" s="69"/>
      <c r="M72" s="69"/>
      <c r="N72" s="69"/>
      <c r="O72" s="69"/>
      <c r="P72" s="69"/>
      <c r="Q72" s="69"/>
      <c r="R72" s="69"/>
      <c r="S72" s="69"/>
      <c r="T72" s="69"/>
      <c r="U72" s="69"/>
    </row>
    <row r="73" spans="1:21" x14ac:dyDescent="0.25">
      <c r="A73" s="69"/>
      <c r="B73" s="69"/>
      <c r="C73" s="69"/>
      <c r="D73" s="69"/>
      <c r="E73" s="69"/>
      <c r="F73" s="69"/>
      <c r="G73" s="69"/>
      <c r="H73" s="69"/>
      <c r="I73" s="69"/>
      <c r="J73" s="69"/>
      <c r="K73" s="69"/>
      <c r="L73" s="69"/>
      <c r="M73" s="69"/>
      <c r="N73" s="69"/>
      <c r="O73" s="69"/>
      <c r="P73" s="69"/>
      <c r="Q73" s="69"/>
      <c r="R73" s="69"/>
      <c r="S73" s="69"/>
      <c r="T73" s="69"/>
      <c r="U73" s="69"/>
    </row>
  </sheetData>
  <pageMargins left="0.7" right="0.7" top="0.75" bottom="0.75" header="0.3" footer="0.3"/>
  <pageSetup orientation="portrait" horizontalDpi="0" verticalDpi="0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0"/>
  <sheetViews>
    <sheetView topLeftCell="E28" workbookViewId="0">
      <selection activeCell="I51" sqref="I51"/>
    </sheetView>
  </sheetViews>
  <sheetFormatPr defaultRowHeight="15" x14ac:dyDescent="0.25"/>
  <cols>
    <col min="1" max="1" width="19.42578125" customWidth="1"/>
    <col min="12" max="12" width="23.42578125" customWidth="1"/>
  </cols>
  <sheetData>
    <row r="1" spans="1:21" ht="15.75" x14ac:dyDescent="0.25">
      <c r="A1" s="69"/>
      <c r="B1" s="125" t="s">
        <v>176</v>
      </c>
      <c r="C1" s="125"/>
      <c r="D1" s="125"/>
      <c r="E1" s="125"/>
      <c r="F1" s="69"/>
      <c r="G1" s="69"/>
      <c r="H1" s="69"/>
      <c r="I1" s="69"/>
      <c r="J1" s="69"/>
      <c r="K1" s="69"/>
      <c r="L1" s="69"/>
      <c r="M1" s="69"/>
      <c r="N1" s="125" t="s">
        <v>176</v>
      </c>
      <c r="O1" s="125"/>
      <c r="P1" s="125"/>
      <c r="Q1" s="125"/>
      <c r="R1" s="69"/>
      <c r="S1" s="69"/>
      <c r="T1" s="69"/>
      <c r="U1" s="69"/>
    </row>
    <row r="2" spans="1:21" ht="15.75" x14ac:dyDescent="0.25">
      <c r="A2" s="69"/>
      <c r="B2" s="125" t="s">
        <v>177</v>
      </c>
      <c r="C2" s="125"/>
      <c r="D2" s="125"/>
      <c r="E2" s="125"/>
      <c r="F2" s="69"/>
      <c r="G2" s="69"/>
      <c r="H2" s="69"/>
      <c r="I2" s="69"/>
      <c r="J2" s="69"/>
      <c r="K2" s="69"/>
      <c r="L2" s="69"/>
      <c r="M2" s="69"/>
      <c r="N2" s="125" t="s">
        <v>177</v>
      </c>
      <c r="O2" s="125"/>
      <c r="P2" s="125"/>
      <c r="Q2" s="125"/>
      <c r="R2" s="69"/>
      <c r="S2" s="69"/>
      <c r="T2" s="69"/>
      <c r="U2" s="69"/>
    </row>
    <row r="3" spans="1:21" ht="15.75" x14ac:dyDescent="0.25">
      <c r="A3" s="69"/>
      <c r="B3" s="125" t="s">
        <v>349</v>
      </c>
      <c r="C3" s="125"/>
      <c r="D3" s="125"/>
      <c r="E3" s="125"/>
      <c r="F3" s="69"/>
      <c r="G3" s="69"/>
      <c r="H3" s="69"/>
      <c r="I3" s="69"/>
      <c r="J3" s="69"/>
      <c r="K3" s="69"/>
      <c r="L3" s="69"/>
      <c r="M3" s="69"/>
      <c r="N3" s="125" t="s">
        <v>349</v>
      </c>
      <c r="O3" s="125"/>
      <c r="P3" s="125"/>
      <c r="Q3" s="125"/>
      <c r="R3" s="69"/>
      <c r="S3" s="69"/>
      <c r="T3" s="69"/>
      <c r="U3" s="69"/>
    </row>
    <row r="4" spans="1:21" x14ac:dyDescent="0.25">
      <c r="A4" s="175" t="s">
        <v>3</v>
      </c>
      <c r="B4" s="175" t="s">
        <v>4</v>
      </c>
      <c r="C4" s="175" t="s">
        <v>5</v>
      </c>
      <c r="D4" s="175" t="s">
        <v>6</v>
      </c>
      <c r="E4" s="176" t="s">
        <v>8</v>
      </c>
      <c r="F4" s="177" t="s">
        <v>9</v>
      </c>
      <c r="G4" s="95" t="s">
        <v>144</v>
      </c>
      <c r="H4" s="69"/>
      <c r="I4" s="69"/>
      <c r="J4" s="69"/>
      <c r="K4" s="69"/>
      <c r="L4" s="119" t="s">
        <v>263</v>
      </c>
      <c r="M4" s="119" t="s">
        <v>264</v>
      </c>
      <c r="N4" s="119" t="s">
        <v>265</v>
      </c>
      <c r="O4" s="119" t="s">
        <v>266</v>
      </c>
      <c r="P4" s="119" t="s">
        <v>267</v>
      </c>
      <c r="Q4" s="119" t="s">
        <v>8</v>
      </c>
      <c r="R4" s="119" t="s">
        <v>9</v>
      </c>
      <c r="S4" s="119" t="s">
        <v>98</v>
      </c>
      <c r="T4" s="69"/>
      <c r="U4" s="69"/>
    </row>
    <row r="5" spans="1:21" x14ac:dyDescent="0.25">
      <c r="A5" s="10" t="s">
        <v>190</v>
      </c>
      <c r="B5" s="131">
        <v>1</v>
      </c>
      <c r="C5" s="10">
        <f>'AUGUST 21'!G5:G18</f>
        <v>0</v>
      </c>
      <c r="D5" s="10">
        <v>2500</v>
      </c>
      <c r="E5" s="10">
        <f>C5+D5</f>
        <v>2500</v>
      </c>
      <c r="F5" s="10"/>
      <c r="G5" s="10">
        <f>E5-F5</f>
        <v>2500</v>
      </c>
      <c r="H5" s="69"/>
      <c r="I5" s="69"/>
      <c r="J5" s="69"/>
      <c r="K5" s="69"/>
      <c r="L5" s="83" t="s">
        <v>326</v>
      </c>
      <c r="M5" s="83" t="s">
        <v>268</v>
      </c>
      <c r="N5" s="83">
        <v>2500</v>
      </c>
      <c r="O5" s="83"/>
      <c r="P5" s="83">
        <f>'AUGUST 21'!S5:S43</f>
        <v>0</v>
      </c>
      <c r="Q5" s="83">
        <f>N5+O5+P5</f>
        <v>2500</v>
      </c>
      <c r="R5" s="83">
        <f>2500</f>
        <v>2500</v>
      </c>
      <c r="S5" s="83">
        <f>Q5-R5</f>
        <v>0</v>
      </c>
      <c r="T5" s="69"/>
      <c r="U5" s="69"/>
    </row>
    <row r="6" spans="1:21" x14ac:dyDescent="0.25">
      <c r="A6" s="10" t="s">
        <v>235</v>
      </c>
      <c r="B6" s="11">
        <v>2</v>
      </c>
      <c r="C6" s="10">
        <f>'AUGUST 21'!G6:G19</f>
        <v>0</v>
      </c>
      <c r="D6" s="12">
        <v>2500</v>
      </c>
      <c r="E6" s="10">
        <f t="shared" ref="E6:E17" si="0">C6+D6</f>
        <v>2500</v>
      </c>
      <c r="F6" s="91"/>
      <c r="G6" s="10">
        <f t="shared" ref="G6:G17" si="1">E6-F6</f>
        <v>2500</v>
      </c>
      <c r="H6" s="69" t="s">
        <v>31</v>
      </c>
      <c r="I6" s="69"/>
      <c r="J6" s="69"/>
      <c r="K6" s="69"/>
      <c r="L6" s="83" t="s">
        <v>328</v>
      </c>
      <c r="M6" s="83" t="s">
        <v>269</v>
      </c>
      <c r="N6" s="83">
        <v>2500</v>
      </c>
      <c r="O6" s="83"/>
      <c r="P6" s="83">
        <f>'AUGUST 21'!S6:S44</f>
        <v>2500</v>
      </c>
      <c r="Q6" s="83">
        <f t="shared" ref="Q6:Q43" si="2">N6+O6+P6</f>
        <v>5000</v>
      </c>
      <c r="R6" s="83"/>
      <c r="S6" s="83">
        <f t="shared" ref="S6:S43" si="3">Q6-R6</f>
        <v>5000</v>
      </c>
      <c r="T6" s="69" t="s">
        <v>348</v>
      </c>
      <c r="U6" s="69"/>
    </row>
    <row r="7" spans="1:21" x14ac:dyDescent="0.25">
      <c r="A7" s="10" t="s">
        <v>351</v>
      </c>
      <c r="B7" s="11">
        <v>3</v>
      </c>
      <c r="C7" s="10">
        <f>'AUGUST 21'!G7:G20</f>
        <v>0</v>
      </c>
      <c r="D7" s="12">
        <v>2500</v>
      </c>
      <c r="E7" s="10">
        <f>C7+D7</f>
        <v>2500</v>
      </c>
      <c r="F7" s="91">
        <v>2500</v>
      </c>
      <c r="G7" s="10">
        <f t="shared" si="1"/>
        <v>0</v>
      </c>
      <c r="H7" s="69"/>
      <c r="I7" s="69"/>
      <c r="J7" s="69"/>
      <c r="K7" s="69"/>
      <c r="L7" s="94" t="s">
        <v>136</v>
      </c>
      <c r="M7" s="83" t="s">
        <v>270</v>
      </c>
      <c r="N7" s="83"/>
      <c r="O7" s="83"/>
      <c r="P7" s="83">
        <f>'AUGUST 21'!S7:S45</f>
        <v>0</v>
      </c>
      <c r="Q7" s="83">
        <f t="shared" si="2"/>
        <v>0</v>
      </c>
      <c r="R7" s="83"/>
      <c r="S7" s="83">
        <f t="shared" si="3"/>
        <v>0</v>
      </c>
      <c r="T7" s="69"/>
      <c r="U7" s="69"/>
    </row>
    <row r="8" spans="1:21" x14ac:dyDescent="0.25">
      <c r="A8" s="163" t="s">
        <v>82</v>
      </c>
      <c r="B8" s="11">
        <v>4</v>
      </c>
      <c r="C8" s="10">
        <f>'AUGUST 21'!G8:G21</f>
        <v>0</v>
      </c>
      <c r="D8" s="12">
        <v>2500</v>
      </c>
      <c r="E8" s="10">
        <f t="shared" si="0"/>
        <v>2500</v>
      </c>
      <c r="F8" s="91"/>
      <c r="G8" s="10">
        <f t="shared" si="1"/>
        <v>2500</v>
      </c>
      <c r="H8" s="69" t="s">
        <v>31</v>
      </c>
      <c r="I8" s="69"/>
      <c r="J8" s="69"/>
      <c r="K8" s="69"/>
      <c r="L8" s="83" t="s">
        <v>329</v>
      </c>
      <c r="M8" s="83" t="s">
        <v>271</v>
      </c>
      <c r="N8" s="83">
        <v>2500</v>
      </c>
      <c r="O8" s="83"/>
      <c r="P8" s="83">
        <f>'AUGUST 21'!S8:S46</f>
        <v>2500</v>
      </c>
      <c r="Q8" s="83">
        <f t="shared" si="2"/>
        <v>5000</v>
      </c>
      <c r="R8" s="83"/>
      <c r="S8" s="83">
        <f t="shared" si="3"/>
        <v>5000</v>
      </c>
      <c r="T8" s="69"/>
      <c r="U8" s="69"/>
    </row>
    <row r="9" spans="1:21" x14ac:dyDescent="0.25">
      <c r="A9" s="10" t="s">
        <v>352</v>
      </c>
      <c r="B9" s="11">
        <v>5</v>
      </c>
      <c r="C9" s="10">
        <f>'AUGUST 21'!G9:G22</f>
        <v>0</v>
      </c>
      <c r="D9" s="12">
        <v>2500</v>
      </c>
      <c r="E9" s="10">
        <f t="shared" si="0"/>
        <v>2500</v>
      </c>
      <c r="F9" s="91"/>
      <c r="G9" s="10">
        <f t="shared" si="1"/>
        <v>2500</v>
      </c>
      <c r="H9" s="69" t="s">
        <v>31</v>
      </c>
      <c r="I9" s="69"/>
      <c r="J9" s="69"/>
      <c r="K9" s="69"/>
      <c r="L9" s="83" t="s">
        <v>306</v>
      </c>
      <c r="M9" s="83" t="s">
        <v>272</v>
      </c>
      <c r="N9" s="83">
        <v>2500</v>
      </c>
      <c r="O9" s="83"/>
      <c r="P9" s="83">
        <f>'AUGUST 21'!S9:S47</f>
        <v>2500</v>
      </c>
      <c r="Q9" s="83">
        <f t="shared" si="2"/>
        <v>5000</v>
      </c>
      <c r="R9" s="83"/>
      <c r="S9" s="83">
        <f t="shared" si="3"/>
        <v>5000</v>
      </c>
      <c r="T9" s="69" t="s">
        <v>347</v>
      </c>
      <c r="U9" s="69"/>
    </row>
    <row r="10" spans="1:21" x14ac:dyDescent="0.25">
      <c r="A10" s="10" t="s">
        <v>132</v>
      </c>
      <c r="B10" s="11">
        <v>6</v>
      </c>
      <c r="C10" s="10">
        <f>'AUGUST 21'!G10:G23</f>
        <v>0</v>
      </c>
      <c r="D10" s="12">
        <v>2500</v>
      </c>
      <c r="E10" s="10">
        <f t="shared" si="0"/>
        <v>2500</v>
      </c>
      <c r="F10" s="91">
        <v>2500</v>
      </c>
      <c r="G10" s="10">
        <f t="shared" si="1"/>
        <v>0</v>
      </c>
      <c r="H10" s="69"/>
      <c r="I10" s="69"/>
      <c r="J10" s="69"/>
      <c r="K10" s="69"/>
      <c r="L10" s="83" t="s">
        <v>307</v>
      </c>
      <c r="M10" s="83" t="s">
        <v>308</v>
      </c>
      <c r="N10" s="83">
        <v>5000</v>
      </c>
      <c r="O10" s="83"/>
      <c r="P10" s="83">
        <f>'AUGUST 21'!S10:S48</f>
        <v>5000</v>
      </c>
      <c r="Q10" s="83">
        <f t="shared" si="2"/>
        <v>10000</v>
      </c>
      <c r="R10" s="83"/>
      <c r="S10" s="83">
        <f t="shared" si="3"/>
        <v>10000</v>
      </c>
      <c r="T10" s="20" t="s">
        <v>345</v>
      </c>
      <c r="U10" s="69"/>
    </row>
    <row r="11" spans="1:21" x14ac:dyDescent="0.25">
      <c r="A11" s="104" t="s">
        <v>253</v>
      </c>
      <c r="B11" s="11">
        <v>7</v>
      </c>
      <c r="C11" s="10">
        <f>'AUGUST 21'!G11:G24</f>
        <v>0</v>
      </c>
      <c r="D11" s="12">
        <v>3000</v>
      </c>
      <c r="E11" s="10">
        <f t="shared" si="0"/>
        <v>3000</v>
      </c>
      <c r="F11" s="91"/>
      <c r="G11" s="10">
        <f t="shared" si="1"/>
        <v>3000</v>
      </c>
      <c r="H11" s="69"/>
      <c r="I11" s="69"/>
      <c r="J11" s="69"/>
      <c r="K11" s="69"/>
      <c r="L11" s="94" t="s">
        <v>136</v>
      </c>
      <c r="M11" s="83" t="s">
        <v>273</v>
      </c>
      <c r="N11" s="83"/>
      <c r="O11" s="83"/>
      <c r="P11" s="83">
        <f>'AUGUST 21'!S11:S49</f>
        <v>0</v>
      </c>
      <c r="Q11" s="83">
        <f t="shared" si="2"/>
        <v>0</v>
      </c>
      <c r="R11" s="83"/>
      <c r="S11" s="83">
        <f t="shared" si="3"/>
        <v>0</v>
      </c>
      <c r="T11" s="20"/>
      <c r="U11" s="69"/>
    </row>
    <row r="12" spans="1:21" x14ac:dyDescent="0.25">
      <c r="A12" s="104" t="s">
        <v>120</v>
      </c>
      <c r="B12" s="105">
        <v>8</v>
      </c>
      <c r="C12" s="10">
        <f>'AUGUST 21'!G12:G25</f>
        <v>0</v>
      </c>
      <c r="D12" s="13">
        <v>2500</v>
      </c>
      <c r="E12" s="10">
        <f t="shared" si="0"/>
        <v>2500</v>
      </c>
      <c r="F12" s="91">
        <v>2500</v>
      </c>
      <c r="G12" s="10">
        <f t="shared" si="1"/>
        <v>0</v>
      </c>
      <c r="H12" s="69"/>
      <c r="I12" s="69"/>
      <c r="J12" s="69"/>
      <c r="K12" s="69"/>
      <c r="L12" s="94" t="s">
        <v>136</v>
      </c>
      <c r="M12" s="83" t="s">
        <v>274</v>
      </c>
      <c r="N12" s="83"/>
      <c r="O12" s="83"/>
      <c r="P12" s="83">
        <f>'AUGUST 21'!S12:S50</f>
        <v>0</v>
      </c>
      <c r="Q12" s="83">
        <f t="shared" si="2"/>
        <v>0</v>
      </c>
      <c r="R12" s="83"/>
      <c r="S12" s="83">
        <f t="shared" si="3"/>
        <v>0</v>
      </c>
      <c r="T12" s="20"/>
      <c r="U12" s="69"/>
    </row>
    <row r="13" spans="1:21" x14ac:dyDescent="0.25">
      <c r="A13" s="10" t="s">
        <v>119</v>
      </c>
      <c r="B13" s="105">
        <v>9</v>
      </c>
      <c r="C13" s="10">
        <f>'AUGUST 21'!G13:G26</f>
        <v>0</v>
      </c>
      <c r="D13" s="13">
        <v>5500</v>
      </c>
      <c r="E13" s="10">
        <f t="shared" si="0"/>
        <v>5500</v>
      </c>
      <c r="F13" s="132">
        <f>5500</f>
        <v>5500</v>
      </c>
      <c r="G13" s="10">
        <f t="shared" si="1"/>
        <v>0</v>
      </c>
      <c r="H13" s="69"/>
      <c r="I13" s="69"/>
      <c r="J13" s="69"/>
      <c r="K13" s="69"/>
      <c r="L13" s="178" t="s">
        <v>310</v>
      </c>
      <c r="M13" s="83" t="s">
        <v>275</v>
      </c>
      <c r="N13" s="83"/>
      <c r="O13" s="83"/>
      <c r="P13" s="83">
        <f>'AUGUST 21'!S13:S51</f>
        <v>0</v>
      </c>
      <c r="Q13" s="83">
        <f t="shared" si="2"/>
        <v>0</v>
      </c>
      <c r="R13" s="83"/>
      <c r="S13" s="83">
        <f t="shared" si="3"/>
        <v>0</v>
      </c>
      <c r="T13" s="20"/>
      <c r="U13" s="69"/>
    </row>
    <row r="14" spans="1:21" x14ac:dyDescent="0.25">
      <c r="A14" s="10" t="s">
        <v>353</v>
      </c>
      <c r="B14" s="11">
        <v>10</v>
      </c>
      <c r="C14" s="10">
        <f>'AUGUST 21'!G14:G27</f>
        <v>0</v>
      </c>
      <c r="D14" s="12">
        <v>2500</v>
      </c>
      <c r="E14" s="10">
        <f t="shared" si="0"/>
        <v>2500</v>
      </c>
      <c r="F14" s="91"/>
      <c r="G14" s="10">
        <f t="shared" si="1"/>
        <v>2500</v>
      </c>
      <c r="H14" s="69" t="s">
        <v>31</v>
      </c>
      <c r="I14" s="69"/>
      <c r="J14" s="69"/>
      <c r="K14" s="69"/>
      <c r="L14" s="178" t="s">
        <v>310</v>
      </c>
      <c r="M14" s="83" t="s">
        <v>276</v>
      </c>
      <c r="N14" s="83"/>
      <c r="O14" s="83"/>
      <c r="P14" s="83">
        <f>'AUGUST 21'!S14:S52</f>
        <v>0</v>
      </c>
      <c r="Q14" s="83">
        <f t="shared" si="2"/>
        <v>0</v>
      </c>
      <c r="R14" s="83"/>
      <c r="S14" s="83">
        <f t="shared" si="3"/>
        <v>0</v>
      </c>
      <c r="T14" s="20"/>
      <c r="U14" s="69"/>
    </row>
    <row r="15" spans="1:21" x14ac:dyDescent="0.25">
      <c r="A15" s="10" t="s">
        <v>200</v>
      </c>
      <c r="B15" s="11">
        <v>11</v>
      </c>
      <c r="C15" s="10">
        <f>'AUGUST 21'!G15:G28</f>
        <v>0</v>
      </c>
      <c r="D15" s="12">
        <v>2500</v>
      </c>
      <c r="E15" s="10">
        <f t="shared" si="0"/>
        <v>2500</v>
      </c>
      <c r="F15" s="91"/>
      <c r="G15" s="10">
        <f t="shared" si="1"/>
        <v>2500</v>
      </c>
      <c r="H15" s="69" t="s">
        <v>31</v>
      </c>
      <c r="I15" s="69"/>
      <c r="J15" s="69"/>
      <c r="K15" s="69"/>
      <c r="L15" s="94" t="s">
        <v>136</v>
      </c>
      <c r="M15" s="83" t="s">
        <v>277</v>
      </c>
      <c r="N15" s="83"/>
      <c r="O15" s="83"/>
      <c r="P15" s="83">
        <f>'AUGUST 21'!S15:S53</f>
        <v>0</v>
      </c>
      <c r="Q15" s="83">
        <f t="shared" si="2"/>
        <v>0</v>
      </c>
      <c r="R15" s="83"/>
      <c r="S15" s="83">
        <f t="shared" si="3"/>
        <v>0</v>
      </c>
      <c r="T15" s="20"/>
      <c r="U15" s="69"/>
    </row>
    <row r="16" spans="1:21" x14ac:dyDescent="0.25">
      <c r="A16" s="104" t="s">
        <v>30</v>
      </c>
      <c r="B16" s="11">
        <v>12</v>
      </c>
      <c r="C16" s="10">
        <f>'AUGUST 21'!G16:G29</f>
        <v>0</v>
      </c>
      <c r="D16" s="12">
        <v>5000</v>
      </c>
      <c r="E16" s="10">
        <f t="shared" si="0"/>
        <v>5000</v>
      </c>
      <c r="F16" s="91">
        <v>5000</v>
      </c>
      <c r="G16" s="10">
        <f t="shared" si="1"/>
        <v>0</v>
      </c>
      <c r="H16" s="69"/>
      <c r="I16" s="69"/>
      <c r="J16" s="69"/>
      <c r="K16" s="69"/>
      <c r="L16" s="94" t="s">
        <v>136</v>
      </c>
      <c r="M16" s="83" t="s">
        <v>278</v>
      </c>
      <c r="N16" s="83"/>
      <c r="O16" s="83"/>
      <c r="P16" s="83">
        <f>'AUGUST 21'!S16:S54</f>
        <v>0</v>
      </c>
      <c r="Q16" s="83">
        <f t="shared" si="2"/>
        <v>0</v>
      </c>
      <c r="R16" s="83"/>
      <c r="S16" s="83">
        <f t="shared" si="3"/>
        <v>0</v>
      </c>
      <c r="T16" s="20"/>
      <c r="U16" s="69"/>
    </row>
    <row r="17" spans="1:21" x14ac:dyDescent="0.25">
      <c r="A17" s="104" t="s">
        <v>82</v>
      </c>
      <c r="B17" s="11">
        <v>13</v>
      </c>
      <c r="C17" s="10">
        <f>'AUGUST 21'!G17:G30</f>
        <v>0</v>
      </c>
      <c r="D17" s="12">
        <v>2500</v>
      </c>
      <c r="E17" s="10">
        <f t="shared" si="0"/>
        <v>2500</v>
      </c>
      <c r="F17" s="91"/>
      <c r="G17" s="10">
        <f t="shared" si="1"/>
        <v>2500</v>
      </c>
      <c r="H17" s="69" t="s">
        <v>31</v>
      </c>
      <c r="I17" s="69"/>
      <c r="J17" s="69"/>
      <c r="K17" s="69"/>
      <c r="L17" s="94" t="s">
        <v>136</v>
      </c>
      <c r="M17" s="83" t="s">
        <v>279</v>
      </c>
      <c r="N17" s="83"/>
      <c r="O17" s="83"/>
      <c r="P17" s="83">
        <f>'AUGUST 21'!S17:S55</f>
        <v>0</v>
      </c>
      <c r="Q17" s="83">
        <f t="shared" si="2"/>
        <v>0</v>
      </c>
      <c r="R17" s="83"/>
      <c r="S17" s="83">
        <f t="shared" si="3"/>
        <v>0</v>
      </c>
      <c r="T17" s="20"/>
      <c r="U17" s="69"/>
    </row>
    <row r="18" spans="1:21" x14ac:dyDescent="0.25">
      <c r="A18" s="10"/>
      <c r="B18" s="10"/>
      <c r="C18" s="10">
        <f>'AUGUST 21'!G18:G31</f>
        <v>0</v>
      </c>
      <c r="D18" s="10"/>
      <c r="E18" s="10"/>
      <c r="F18" s="10"/>
      <c r="G18" s="10"/>
      <c r="H18" s="85"/>
      <c r="I18" s="69"/>
      <c r="J18" s="69"/>
      <c r="K18" s="69"/>
      <c r="L18" s="94" t="s">
        <v>136</v>
      </c>
      <c r="M18" s="83" t="s">
        <v>280</v>
      </c>
      <c r="N18" s="83"/>
      <c r="O18" s="83"/>
      <c r="P18" s="83">
        <f>'AUGUST 21'!S18:S56</f>
        <v>0</v>
      </c>
      <c r="Q18" s="83">
        <f t="shared" si="2"/>
        <v>0</v>
      </c>
      <c r="R18" s="83"/>
      <c r="S18" s="83">
        <f t="shared" si="3"/>
        <v>0</v>
      </c>
      <c r="T18" s="20"/>
      <c r="U18" s="69"/>
    </row>
    <row r="19" spans="1:21" x14ac:dyDescent="0.25">
      <c r="A19" s="164" t="s">
        <v>39</v>
      </c>
      <c r="B19" s="164"/>
      <c r="C19" s="10">
        <f>SUM(C5:C18)</f>
        <v>0</v>
      </c>
      <c r="D19" s="164">
        <f>SUM(D5:D18)</f>
        <v>38500</v>
      </c>
      <c r="E19" s="164">
        <f>SUM(E5:E18)</f>
        <v>38500</v>
      </c>
      <c r="F19" s="164">
        <f>SUM(F5:F18)</f>
        <v>18000</v>
      </c>
      <c r="G19" s="164">
        <f>SUM(G5:G18)</f>
        <v>20500</v>
      </c>
      <c r="H19" s="85"/>
      <c r="I19" s="69"/>
      <c r="J19" s="69"/>
      <c r="K19" s="69" t="s">
        <v>31</v>
      </c>
      <c r="L19" s="83" t="s">
        <v>330</v>
      </c>
      <c r="M19" s="83" t="s">
        <v>281</v>
      </c>
      <c r="N19" s="83">
        <v>2500</v>
      </c>
      <c r="O19" s="83"/>
      <c r="P19" s="83">
        <f>'AUGUST 21'!S19:S57</f>
        <v>2500</v>
      </c>
      <c r="Q19" s="83">
        <f t="shared" si="2"/>
        <v>5000</v>
      </c>
      <c r="R19" s="83"/>
      <c r="S19" s="83">
        <f t="shared" si="3"/>
        <v>5000</v>
      </c>
      <c r="T19" s="20" t="s">
        <v>31</v>
      </c>
      <c r="U19" s="69"/>
    </row>
    <row r="20" spans="1:21" x14ac:dyDescent="0.25">
      <c r="A20" s="168"/>
      <c r="B20" s="168"/>
      <c r="C20" s="10"/>
      <c r="D20" s="168"/>
      <c r="E20" s="168"/>
      <c r="F20" s="168"/>
      <c r="G20" s="168">
        <f>G19-G13</f>
        <v>20500</v>
      </c>
      <c r="H20" s="85"/>
      <c r="I20" s="69"/>
      <c r="J20" s="69"/>
      <c r="K20" s="69"/>
      <c r="L20" s="94" t="s">
        <v>136</v>
      </c>
      <c r="M20" s="83" t="s">
        <v>282</v>
      </c>
      <c r="N20" s="83"/>
      <c r="O20" s="83"/>
      <c r="P20" s="83">
        <f>'AUGUST 21'!S20:S58</f>
        <v>0</v>
      </c>
      <c r="Q20" s="83">
        <f t="shared" si="2"/>
        <v>0</v>
      </c>
      <c r="R20" s="83"/>
      <c r="S20" s="83">
        <f t="shared" si="3"/>
        <v>0</v>
      </c>
      <c r="T20" s="20"/>
      <c r="U20" s="69"/>
    </row>
    <row r="21" spans="1:21" x14ac:dyDescent="0.25">
      <c r="A21" s="172" t="s">
        <v>180</v>
      </c>
      <c r="B21" s="85"/>
      <c r="C21" s="134"/>
      <c r="D21" s="162"/>
      <c r="E21" s="136" t="s">
        <v>9</v>
      </c>
      <c r="F21" s="85"/>
      <c r="G21" s="85"/>
      <c r="H21" s="85"/>
      <c r="I21" s="69"/>
      <c r="J21" s="69"/>
      <c r="K21" s="69"/>
      <c r="L21" s="94" t="s">
        <v>136</v>
      </c>
      <c r="M21" s="83" t="s">
        <v>283</v>
      </c>
      <c r="N21" s="83"/>
      <c r="O21" s="83"/>
      <c r="P21" s="83">
        <f>'AUGUST 21'!S21:S59</f>
        <v>0</v>
      </c>
      <c r="Q21" s="83">
        <f t="shared" si="2"/>
        <v>0</v>
      </c>
      <c r="R21" s="83"/>
      <c r="S21" s="83">
        <f t="shared" si="3"/>
        <v>0</v>
      </c>
      <c r="T21" s="20"/>
      <c r="U21" s="69"/>
    </row>
    <row r="22" spans="1:21" x14ac:dyDescent="0.25">
      <c r="A22" s="95" t="s">
        <v>155</v>
      </c>
      <c r="B22" s="95" t="s">
        <v>156</v>
      </c>
      <c r="C22" s="95" t="s">
        <v>157</v>
      </c>
      <c r="D22" s="95" t="s">
        <v>98</v>
      </c>
      <c r="E22" s="95" t="s">
        <v>158</v>
      </c>
      <c r="F22" s="95" t="s">
        <v>156</v>
      </c>
      <c r="G22" s="95" t="s">
        <v>157</v>
      </c>
      <c r="H22" s="95" t="s">
        <v>98</v>
      </c>
      <c r="I22" s="69"/>
      <c r="J22" s="69"/>
      <c r="K22" s="69"/>
      <c r="L22" s="124" t="s">
        <v>340</v>
      </c>
      <c r="M22" s="83" t="s">
        <v>284</v>
      </c>
      <c r="N22" s="83">
        <v>2500</v>
      </c>
      <c r="O22" s="83"/>
      <c r="P22" s="83">
        <f>'AUGUST 21'!S22:S60</f>
        <v>0</v>
      </c>
      <c r="Q22" s="83">
        <f t="shared" si="2"/>
        <v>2500</v>
      </c>
      <c r="R22" s="83"/>
      <c r="S22" s="83">
        <f t="shared" si="3"/>
        <v>2500</v>
      </c>
      <c r="T22" s="20" t="s">
        <v>346</v>
      </c>
      <c r="U22" s="69"/>
    </row>
    <row r="23" spans="1:21" x14ac:dyDescent="0.25">
      <c r="A23" s="95" t="s">
        <v>244</v>
      </c>
      <c r="B23" s="137">
        <f>F19</f>
        <v>18000</v>
      </c>
      <c r="C23" s="85"/>
      <c r="D23" s="137"/>
      <c r="E23" s="138" t="s">
        <v>244</v>
      </c>
      <c r="F23" s="137">
        <f>F19</f>
        <v>18000</v>
      </c>
      <c r="G23" s="85"/>
      <c r="H23" s="10"/>
      <c r="I23" s="69"/>
      <c r="J23" s="69"/>
      <c r="K23" s="69"/>
      <c r="L23" s="94" t="s">
        <v>136</v>
      </c>
      <c r="M23" s="83" t="s">
        <v>285</v>
      </c>
      <c r="N23" s="83"/>
      <c r="O23" s="83"/>
      <c r="P23" s="83">
        <f>'AUGUST 21'!S23:S61</f>
        <v>0</v>
      </c>
      <c r="Q23" s="83">
        <f t="shared" si="2"/>
        <v>0</v>
      </c>
      <c r="R23" s="83"/>
      <c r="S23" s="83">
        <f t="shared" si="3"/>
        <v>0</v>
      </c>
      <c r="T23" s="20"/>
      <c r="U23" s="69"/>
    </row>
    <row r="24" spans="1:21" x14ac:dyDescent="0.25">
      <c r="A24" s="10" t="s">
        <v>160</v>
      </c>
      <c r="B24" s="137">
        <f>'AUGUST 21'!D33</f>
        <v>17910</v>
      </c>
      <c r="C24" s="10"/>
      <c r="D24" s="10"/>
      <c r="E24" s="10" t="s">
        <v>160</v>
      </c>
      <c r="F24" s="137">
        <f>'AUGUST 21'!H33</f>
        <v>17910</v>
      </c>
      <c r="G24" s="10"/>
      <c r="H24" s="10"/>
      <c r="I24" s="69"/>
      <c r="J24" s="69"/>
      <c r="K24" s="69"/>
      <c r="L24" s="83" t="s">
        <v>313</v>
      </c>
      <c r="M24" s="83" t="s">
        <v>286</v>
      </c>
      <c r="N24" s="83">
        <v>2500</v>
      </c>
      <c r="O24" s="83"/>
      <c r="P24" s="83">
        <f>'AUGUST 21'!S24:S62</f>
        <v>0</v>
      </c>
      <c r="Q24" s="83">
        <f t="shared" si="2"/>
        <v>2500</v>
      </c>
      <c r="S24" s="83">
        <f t="shared" si="3"/>
        <v>2500</v>
      </c>
      <c r="T24" s="20"/>
      <c r="U24" s="69"/>
    </row>
    <row r="25" spans="1:21" x14ac:dyDescent="0.25">
      <c r="A25" s="10" t="s">
        <v>161</v>
      </c>
      <c r="B25" s="139">
        <v>0.08</v>
      </c>
      <c r="C25" s="10">
        <f>B25*F19</f>
        <v>1440</v>
      </c>
      <c r="D25" s="10"/>
      <c r="E25" s="10"/>
      <c r="F25" s="139">
        <v>0.08</v>
      </c>
      <c r="G25" s="10">
        <f>F25*F19</f>
        <v>1440</v>
      </c>
      <c r="H25" s="10"/>
      <c r="I25" s="69"/>
      <c r="J25" s="69"/>
      <c r="K25" s="69"/>
      <c r="L25" s="83" t="s">
        <v>332</v>
      </c>
      <c r="M25" s="83" t="s">
        <v>287</v>
      </c>
      <c r="N25" s="83">
        <v>2500</v>
      </c>
      <c r="O25" s="83"/>
      <c r="P25" s="83">
        <f>'AUGUST 21'!S25:S63</f>
        <v>0</v>
      </c>
      <c r="Q25" s="83">
        <f t="shared" si="2"/>
        <v>2500</v>
      </c>
      <c r="R25" s="83">
        <v>2500</v>
      </c>
      <c r="S25" s="83">
        <f t="shared" si="3"/>
        <v>0</v>
      </c>
      <c r="T25" s="20"/>
      <c r="U25" s="69"/>
    </row>
    <row r="26" spans="1:21" x14ac:dyDescent="0.25">
      <c r="A26" s="104" t="s">
        <v>233</v>
      </c>
      <c r="B26" s="137"/>
      <c r="C26" s="137"/>
      <c r="D26" s="137"/>
      <c r="E26" s="137"/>
      <c r="F26" s="137"/>
      <c r="G26" s="10"/>
      <c r="H26" s="10"/>
      <c r="I26" s="69"/>
      <c r="J26" s="69"/>
      <c r="K26" s="69"/>
      <c r="L26" s="94" t="s">
        <v>136</v>
      </c>
      <c r="M26" s="83" t="s">
        <v>288</v>
      </c>
      <c r="N26" s="83"/>
      <c r="O26" s="83"/>
      <c r="P26" s="83">
        <f>'AUGUST 21'!S26:S64</f>
        <v>0</v>
      </c>
      <c r="Q26" s="83">
        <f t="shared" si="2"/>
        <v>0</v>
      </c>
      <c r="R26" s="83"/>
      <c r="S26" s="83">
        <f t="shared" si="3"/>
        <v>0</v>
      </c>
      <c r="T26" s="20"/>
      <c r="U26" s="69"/>
    </row>
    <row r="27" spans="1:21" x14ac:dyDescent="0.25">
      <c r="A27" s="140" t="s">
        <v>162</v>
      </c>
      <c r="B27" s="10"/>
      <c r="C27" s="10"/>
      <c r="D27" s="10"/>
      <c r="E27" s="140" t="s">
        <v>162</v>
      </c>
      <c r="F27" s="10"/>
      <c r="G27" s="10"/>
      <c r="H27" s="10"/>
      <c r="I27" s="69"/>
      <c r="J27" s="65">
        <f>G19+H33</f>
        <v>2140</v>
      </c>
      <c r="K27" s="69"/>
      <c r="L27" s="178" t="s">
        <v>82</v>
      </c>
      <c r="M27" s="83" t="s">
        <v>289</v>
      </c>
      <c r="N27" s="83"/>
      <c r="O27" s="83"/>
      <c r="P27" s="83">
        <f>'AUGUST 21'!S27:S65</f>
        <v>0</v>
      </c>
      <c r="Q27" s="83">
        <f t="shared" si="2"/>
        <v>0</v>
      </c>
      <c r="R27" s="83"/>
      <c r="S27" s="83">
        <f t="shared" si="3"/>
        <v>0</v>
      </c>
      <c r="T27" s="20"/>
      <c r="U27" s="69"/>
    </row>
    <row r="28" spans="1:21" x14ac:dyDescent="0.25">
      <c r="A28" s="49"/>
      <c r="B28" s="142"/>
      <c r="C28" s="10"/>
      <c r="D28" s="10"/>
      <c r="E28" s="49"/>
      <c r="F28" s="142"/>
      <c r="G28" s="10"/>
      <c r="H28" s="10"/>
      <c r="I28" s="69"/>
      <c r="J28" s="69"/>
      <c r="K28" s="69"/>
      <c r="L28" s="83" t="s">
        <v>327</v>
      </c>
      <c r="M28" s="83" t="s">
        <v>290</v>
      </c>
      <c r="N28" s="83">
        <v>2500</v>
      </c>
      <c r="O28" s="83"/>
      <c r="P28" s="83">
        <f>'AUGUST 21'!S28:S66</f>
        <v>0</v>
      </c>
      <c r="Q28" s="83">
        <f t="shared" si="2"/>
        <v>2500</v>
      </c>
      <c r="R28" s="83">
        <v>2500</v>
      </c>
      <c r="S28" s="83">
        <f t="shared" si="3"/>
        <v>0</v>
      </c>
      <c r="T28" s="20"/>
      <c r="U28" s="69"/>
    </row>
    <row r="29" spans="1:21" x14ac:dyDescent="0.25">
      <c r="A29" s="161" t="s">
        <v>350</v>
      </c>
      <c r="B29" s="83"/>
      <c r="C29" s="83">
        <f>35830+17000</f>
        <v>52830</v>
      </c>
      <c r="D29" s="83"/>
      <c r="E29" s="161" t="s">
        <v>350</v>
      </c>
      <c r="F29" s="83"/>
      <c r="G29" s="83">
        <f>35830+17000</f>
        <v>52830</v>
      </c>
      <c r="H29" s="10"/>
      <c r="I29" s="69"/>
      <c r="J29" s="65"/>
      <c r="K29" s="69"/>
      <c r="L29" s="94" t="s">
        <v>136</v>
      </c>
      <c r="M29" s="83" t="s">
        <v>291</v>
      </c>
      <c r="N29" s="83"/>
      <c r="O29" s="83"/>
      <c r="P29" s="83">
        <f>'AUGUST 21'!S29:S67</f>
        <v>0</v>
      </c>
      <c r="Q29" s="83">
        <f t="shared" si="2"/>
        <v>0</v>
      </c>
      <c r="R29" s="83"/>
      <c r="S29" s="83">
        <f t="shared" si="3"/>
        <v>0</v>
      </c>
      <c r="T29" s="20"/>
      <c r="U29" s="69"/>
    </row>
    <row r="30" spans="1:21" x14ac:dyDescent="0.25">
      <c r="A30" s="142" t="s">
        <v>31</v>
      </c>
      <c r="B30" s="10"/>
      <c r="C30" s="10"/>
      <c r="D30" s="10"/>
      <c r="E30" s="142"/>
      <c r="F30" s="10"/>
      <c r="G30" s="10"/>
      <c r="H30" s="10"/>
      <c r="I30" s="69"/>
      <c r="J30" s="69"/>
      <c r="K30" s="69"/>
      <c r="L30" s="94" t="s">
        <v>314</v>
      </c>
      <c r="M30" s="83" t="s">
        <v>292</v>
      </c>
      <c r="N30" s="83"/>
      <c r="O30" s="83"/>
      <c r="P30" s="83">
        <f>'AUGUST 21'!S30:S68</f>
        <v>0</v>
      </c>
      <c r="Q30" s="83">
        <f t="shared" si="2"/>
        <v>0</v>
      </c>
      <c r="R30" s="83"/>
      <c r="S30" s="83">
        <f t="shared" si="3"/>
        <v>0</v>
      </c>
      <c r="T30" s="20"/>
      <c r="U30" s="69"/>
    </row>
    <row r="31" spans="1:21" x14ac:dyDescent="0.25">
      <c r="A31" s="142"/>
      <c r="B31" s="143"/>
      <c r="C31" s="144"/>
      <c r="D31" s="143"/>
      <c r="E31" s="142"/>
      <c r="F31" s="143"/>
      <c r="G31" s="144"/>
      <c r="H31" s="10"/>
      <c r="I31" s="69"/>
      <c r="J31" s="65">
        <f>G19+H33</f>
        <v>2140</v>
      </c>
      <c r="K31" s="69" t="s">
        <v>344</v>
      </c>
      <c r="L31" s="83" t="s">
        <v>315</v>
      </c>
      <c r="M31" s="83" t="s">
        <v>293</v>
      </c>
      <c r="N31" s="83">
        <v>2500</v>
      </c>
      <c r="O31" s="83"/>
      <c r="P31" s="83">
        <f>'AUGUST 21'!S31:S69</f>
        <v>2500</v>
      </c>
      <c r="Q31" s="83">
        <f t="shared" si="2"/>
        <v>5000</v>
      </c>
      <c r="R31" s="83"/>
      <c r="S31" s="83">
        <f t="shared" si="3"/>
        <v>5000</v>
      </c>
      <c r="T31" s="20" t="s">
        <v>31</v>
      </c>
      <c r="U31" s="69"/>
    </row>
    <row r="32" spans="1:21" x14ac:dyDescent="0.25">
      <c r="A32" s="142"/>
      <c r="B32" s="143"/>
      <c r="C32" s="144"/>
      <c r="D32" s="143"/>
      <c r="E32" s="142"/>
      <c r="F32" s="143"/>
      <c r="G32" s="144"/>
      <c r="H32" s="10"/>
      <c r="I32" s="65"/>
      <c r="J32" s="69"/>
      <c r="K32" s="69"/>
      <c r="L32" s="83" t="s">
        <v>316</v>
      </c>
      <c r="M32" s="83" t="s">
        <v>294</v>
      </c>
      <c r="N32" s="83"/>
      <c r="O32" s="83"/>
      <c r="P32" s="83">
        <f>'AUGUST 21'!S32:S70</f>
        <v>0</v>
      </c>
      <c r="Q32" s="83">
        <f t="shared" si="2"/>
        <v>0</v>
      </c>
      <c r="R32" s="83"/>
      <c r="S32" s="83">
        <f t="shared" si="3"/>
        <v>0</v>
      </c>
      <c r="T32" s="20" t="s">
        <v>345</v>
      </c>
      <c r="U32" s="69"/>
    </row>
    <row r="33" spans="1:21" x14ac:dyDescent="0.25">
      <c r="A33" s="164" t="s">
        <v>39</v>
      </c>
      <c r="B33" s="165">
        <f>B23+B24+B26-C25</f>
        <v>34470</v>
      </c>
      <c r="C33" s="164">
        <f>SUM(C28:C32)</f>
        <v>52830</v>
      </c>
      <c r="D33" s="165">
        <f>B33-C33</f>
        <v>-18360</v>
      </c>
      <c r="E33" s="166"/>
      <c r="F33" s="165">
        <f>F23+F24-G25</f>
        <v>34470</v>
      </c>
      <c r="G33" s="165">
        <f>SUM(G28:G31)</f>
        <v>52830</v>
      </c>
      <c r="H33" s="165">
        <f>F33-G33</f>
        <v>-18360</v>
      </c>
      <c r="I33" s="69"/>
      <c r="J33" s="69"/>
      <c r="K33" s="69"/>
      <c r="L33" s="94" t="s">
        <v>136</v>
      </c>
      <c r="M33" s="83" t="s">
        <v>295</v>
      </c>
      <c r="N33" s="83"/>
      <c r="O33" s="83"/>
      <c r="P33" s="83"/>
      <c r="Q33" s="83">
        <f t="shared" si="2"/>
        <v>0</v>
      </c>
      <c r="R33" s="83"/>
      <c r="S33" s="83">
        <f t="shared" si="3"/>
        <v>0</v>
      </c>
      <c r="T33" s="20" t="s">
        <v>346</v>
      </c>
      <c r="U33" s="69"/>
    </row>
    <row r="34" spans="1:21" x14ac:dyDescent="0.25">
      <c r="A34" s="69"/>
      <c r="B34" s="69"/>
      <c r="C34" s="69"/>
      <c r="D34" s="69"/>
      <c r="E34" s="69"/>
      <c r="F34" s="69"/>
      <c r="G34" s="69"/>
      <c r="H34" s="69"/>
      <c r="I34" s="69"/>
      <c r="J34" s="69"/>
      <c r="K34" s="69"/>
      <c r="L34" s="124" t="s">
        <v>354</v>
      </c>
      <c r="M34" s="83" t="s">
        <v>296</v>
      </c>
      <c r="N34" s="83">
        <v>2500</v>
      </c>
      <c r="O34" s="83">
        <v>2500</v>
      </c>
      <c r="P34" s="83">
        <f>'AUGUST 21'!S34:S72</f>
        <v>0</v>
      </c>
      <c r="Q34" s="83">
        <f t="shared" si="2"/>
        <v>5000</v>
      </c>
      <c r="R34" s="83">
        <f>2500+2500</f>
        <v>5000</v>
      </c>
      <c r="S34" s="83">
        <f t="shared" si="3"/>
        <v>0</v>
      </c>
      <c r="T34" s="20"/>
      <c r="U34" s="69"/>
    </row>
    <row r="35" spans="1:21" x14ac:dyDescent="0.25">
      <c r="A35" s="69"/>
      <c r="B35" s="69"/>
      <c r="C35" s="69"/>
      <c r="D35" s="69"/>
      <c r="E35" s="69"/>
      <c r="F35" s="69"/>
      <c r="G35" s="69"/>
      <c r="H35" s="69"/>
      <c r="I35" s="69"/>
      <c r="J35" s="69"/>
      <c r="K35" s="69"/>
      <c r="L35" s="83" t="s">
        <v>319</v>
      </c>
      <c r="M35" s="83" t="s">
        <v>297</v>
      </c>
      <c r="N35" s="83">
        <v>2500</v>
      </c>
      <c r="O35" s="83"/>
      <c r="P35" s="83">
        <f>'AUGUST 21'!S35:S73</f>
        <v>0</v>
      </c>
      <c r="Q35" s="83">
        <f t="shared" si="2"/>
        <v>2500</v>
      </c>
      <c r="R35" s="83">
        <f>500+2000</f>
        <v>2500</v>
      </c>
      <c r="S35" s="83">
        <f t="shared" si="3"/>
        <v>0</v>
      </c>
      <c r="T35" s="20"/>
      <c r="U35" s="69"/>
    </row>
    <row r="36" spans="1:21" x14ac:dyDescent="0.25">
      <c r="A36" s="69" t="s">
        <v>168</v>
      </c>
      <c r="B36" s="69"/>
      <c r="C36" s="69" t="s">
        <v>170</v>
      </c>
      <c r="D36" s="69"/>
      <c r="E36" s="69"/>
      <c r="F36" s="69" t="s">
        <v>171</v>
      </c>
      <c r="G36" s="69"/>
      <c r="H36" s="69"/>
      <c r="I36" s="69"/>
      <c r="J36" s="69"/>
      <c r="K36" s="69"/>
      <c r="L36" s="178" t="s">
        <v>360</v>
      </c>
      <c r="M36" s="83" t="s">
        <v>298</v>
      </c>
      <c r="N36" s="83">
        <v>2500</v>
      </c>
      <c r="O36" s="83">
        <v>2500</v>
      </c>
      <c r="P36" s="83">
        <f>'AUGUST 21'!S36:S74</f>
        <v>0</v>
      </c>
      <c r="Q36" s="83">
        <f t="shared" si="2"/>
        <v>5000</v>
      </c>
      <c r="R36" s="83">
        <v>5000</v>
      </c>
      <c r="S36" s="83">
        <f t="shared" si="3"/>
        <v>0</v>
      </c>
      <c r="T36" s="20"/>
      <c r="U36" s="69"/>
    </row>
    <row r="37" spans="1:21" x14ac:dyDescent="0.25">
      <c r="A37" s="69"/>
      <c r="B37" s="69"/>
      <c r="C37" s="69"/>
      <c r="D37" s="69"/>
      <c r="E37" s="69"/>
      <c r="F37" s="69"/>
      <c r="G37" s="69"/>
      <c r="H37" s="69"/>
      <c r="I37" s="69"/>
      <c r="J37" s="69"/>
      <c r="K37" s="69"/>
      <c r="L37" s="83" t="s">
        <v>317</v>
      </c>
      <c r="M37" s="83" t="s">
        <v>299</v>
      </c>
      <c r="N37" s="83">
        <v>2500</v>
      </c>
      <c r="O37" s="83"/>
      <c r="P37" s="83">
        <f>'AUGUST 21'!S37:S75</f>
        <v>2500</v>
      </c>
      <c r="Q37" s="83">
        <f t="shared" si="2"/>
        <v>5000</v>
      </c>
      <c r="R37" s="83"/>
      <c r="S37" s="83">
        <f t="shared" si="3"/>
        <v>5000</v>
      </c>
      <c r="T37" s="20" t="s">
        <v>346</v>
      </c>
      <c r="U37" s="69"/>
    </row>
    <row r="38" spans="1:21" x14ac:dyDescent="0.25">
      <c r="A38" s="20" t="s">
        <v>211</v>
      </c>
      <c r="B38" s="20"/>
      <c r="C38" s="20" t="s">
        <v>51</v>
      </c>
      <c r="D38" s="20"/>
      <c r="E38" s="20"/>
      <c r="F38" s="20" t="s">
        <v>172</v>
      </c>
      <c r="G38" s="20"/>
      <c r="H38" s="65">
        <f>H33+D33</f>
        <v>-36720</v>
      </c>
      <c r="I38" s="69"/>
      <c r="J38" s="69"/>
      <c r="K38" s="69"/>
      <c r="L38" s="178" t="s">
        <v>343</v>
      </c>
      <c r="M38" s="83" t="s">
        <v>300</v>
      </c>
      <c r="N38" s="83"/>
      <c r="O38" s="83"/>
      <c r="P38" s="83">
        <f>'AUGUST 21'!S38:S76</f>
        <v>0</v>
      </c>
      <c r="Q38" s="83">
        <f t="shared" si="2"/>
        <v>0</v>
      </c>
      <c r="R38" s="83"/>
      <c r="S38" s="83">
        <f t="shared" si="3"/>
        <v>0</v>
      </c>
      <c r="T38" s="20"/>
      <c r="U38" s="69"/>
    </row>
    <row r="39" spans="1:21" x14ac:dyDescent="0.25">
      <c r="A39" s="69"/>
      <c r="B39" s="69"/>
      <c r="C39" s="69"/>
      <c r="D39" s="69"/>
      <c r="E39" s="69"/>
      <c r="F39" s="69"/>
      <c r="G39" s="69"/>
      <c r="H39" s="69"/>
      <c r="I39" s="69"/>
      <c r="J39" s="69"/>
      <c r="K39" s="69"/>
      <c r="L39" s="94" t="s">
        <v>136</v>
      </c>
      <c r="M39" s="83" t="s">
        <v>301</v>
      </c>
      <c r="N39" s="83"/>
      <c r="O39" s="83"/>
      <c r="P39" s="83">
        <f>'AUGUST 21'!S39:S77</f>
        <v>0</v>
      </c>
      <c r="Q39" s="83">
        <f t="shared" si="2"/>
        <v>0</v>
      </c>
      <c r="R39" s="83"/>
      <c r="S39" s="83">
        <f t="shared" si="3"/>
        <v>0</v>
      </c>
      <c r="T39" s="20"/>
      <c r="U39" s="69"/>
    </row>
    <row r="40" spans="1:21" x14ac:dyDescent="0.25">
      <c r="A40" s="69"/>
      <c r="B40" s="69"/>
      <c r="C40" s="69"/>
      <c r="D40" s="69"/>
      <c r="E40" s="69"/>
      <c r="F40" s="69"/>
      <c r="G40" s="69"/>
      <c r="H40" s="69"/>
      <c r="I40" s="69"/>
      <c r="J40" s="69"/>
      <c r="K40" s="69"/>
      <c r="L40" s="83" t="s">
        <v>321</v>
      </c>
      <c r="M40" s="83" t="s">
        <v>322</v>
      </c>
      <c r="N40" s="83">
        <v>7000</v>
      </c>
      <c r="O40" s="83"/>
      <c r="P40" s="83">
        <f>'AUGUST 21'!S40:S78</f>
        <v>0</v>
      </c>
      <c r="Q40" s="83">
        <f t="shared" si="2"/>
        <v>7000</v>
      </c>
      <c r="R40" s="83">
        <v>7000</v>
      </c>
      <c r="S40" s="83">
        <f t="shared" si="3"/>
        <v>0</v>
      </c>
      <c r="T40" s="20"/>
      <c r="U40" s="69"/>
    </row>
    <row r="41" spans="1:21" x14ac:dyDescent="0.25">
      <c r="A41" s="69"/>
      <c r="B41" s="69"/>
      <c r="C41" s="69"/>
      <c r="D41" s="69"/>
      <c r="E41" s="69"/>
      <c r="F41" s="69"/>
      <c r="G41" s="69"/>
      <c r="H41" s="69"/>
      <c r="I41" s="69">
        <f>F19</f>
        <v>18000</v>
      </c>
      <c r="J41" s="69"/>
      <c r="K41" s="69"/>
      <c r="L41" s="83" t="s">
        <v>323</v>
      </c>
      <c r="M41" s="83" t="s">
        <v>302</v>
      </c>
      <c r="N41" s="83">
        <v>2500</v>
      </c>
      <c r="O41" s="83"/>
      <c r="P41" s="83">
        <f>'AUGUST 21'!S41:S79</f>
        <v>0</v>
      </c>
      <c r="Q41" s="83">
        <f t="shared" si="2"/>
        <v>2500</v>
      </c>
      <c r="R41" s="83">
        <v>2500</v>
      </c>
      <c r="S41" s="83">
        <f t="shared" si="3"/>
        <v>0</v>
      </c>
      <c r="T41" s="20"/>
      <c r="U41" s="69"/>
    </row>
    <row r="42" spans="1:21" x14ac:dyDescent="0.25">
      <c r="A42" s="69"/>
      <c r="B42" s="69"/>
      <c r="C42" s="69"/>
      <c r="D42" s="69"/>
      <c r="E42" s="69"/>
      <c r="F42" s="69"/>
      <c r="G42" s="69"/>
      <c r="H42" s="65"/>
      <c r="I42" s="69">
        <f>G25</f>
        <v>1440</v>
      </c>
      <c r="J42" s="69"/>
      <c r="K42" s="69"/>
      <c r="L42" s="83" t="s">
        <v>323</v>
      </c>
      <c r="M42" s="83" t="s">
        <v>303</v>
      </c>
      <c r="N42" s="83">
        <v>2500</v>
      </c>
      <c r="O42" s="83"/>
      <c r="P42" s="83">
        <f>'AUGUST 21'!S42:S80</f>
        <v>0</v>
      </c>
      <c r="Q42" s="83">
        <f t="shared" si="2"/>
        <v>2500</v>
      </c>
      <c r="R42" s="83">
        <v>2500</v>
      </c>
      <c r="S42" s="83">
        <f t="shared" si="3"/>
        <v>0</v>
      </c>
      <c r="T42" s="20"/>
      <c r="U42" s="69"/>
    </row>
    <row r="43" spans="1:21" x14ac:dyDescent="0.25">
      <c r="A43" s="69"/>
      <c r="B43" s="69"/>
      <c r="C43" s="69"/>
      <c r="D43" s="69"/>
      <c r="E43" s="69"/>
      <c r="F43" s="69"/>
      <c r="G43" s="69"/>
      <c r="H43" s="69"/>
      <c r="I43" s="69">
        <f>I41-I42</f>
        <v>16560</v>
      </c>
      <c r="J43" s="69"/>
      <c r="K43" s="69"/>
      <c r="L43" s="178" t="s">
        <v>343</v>
      </c>
      <c r="M43" s="83" t="s">
        <v>304</v>
      </c>
      <c r="N43" s="83"/>
      <c r="O43" s="83"/>
      <c r="P43" s="83">
        <f>'AUGUST 21'!S43:S81</f>
        <v>0</v>
      </c>
      <c r="Q43" s="83">
        <f t="shared" si="2"/>
        <v>0</v>
      </c>
      <c r="R43" s="83"/>
      <c r="S43" s="83">
        <f t="shared" si="3"/>
        <v>0</v>
      </c>
      <c r="T43" s="20"/>
      <c r="U43" s="69"/>
    </row>
    <row r="44" spans="1:21" x14ac:dyDescent="0.25">
      <c r="A44" s="69"/>
      <c r="B44" s="69"/>
      <c r="C44" s="69"/>
      <c r="D44" s="69"/>
      <c r="E44" s="69"/>
      <c r="F44" s="65"/>
      <c r="G44" s="69"/>
      <c r="H44" s="69"/>
      <c r="I44" s="69"/>
      <c r="J44" s="69"/>
      <c r="K44" s="69"/>
      <c r="L44" s="119" t="s">
        <v>39</v>
      </c>
      <c r="M44" s="83"/>
      <c r="N44" s="83">
        <f t="shared" ref="N44:S44" si="4">SUM(N5:N43)</f>
        <v>52000</v>
      </c>
      <c r="O44" s="83">
        <f t="shared" si="4"/>
        <v>5000</v>
      </c>
      <c r="P44" s="83">
        <f>SUM(P5:P43)</f>
        <v>20000</v>
      </c>
      <c r="Q44" s="83">
        <f t="shared" si="4"/>
        <v>77000</v>
      </c>
      <c r="R44" s="83">
        <f t="shared" si="4"/>
        <v>32000</v>
      </c>
      <c r="S44" s="83">
        <f t="shared" si="4"/>
        <v>45000</v>
      </c>
      <c r="T44" s="20"/>
      <c r="U44" s="180"/>
    </row>
    <row r="45" spans="1:21" x14ac:dyDescent="0.25">
      <c r="A45" s="69"/>
      <c r="B45" s="69"/>
      <c r="C45" s="69"/>
      <c r="D45" s="69"/>
      <c r="E45" s="69"/>
      <c r="F45" s="69"/>
      <c r="G45" s="69"/>
      <c r="H45" s="69"/>
      <c r="I45" s="69"/>
      <c r="J45" s="69"/>
      <c r="K45" s="69"/>
      <c r="L45" s="69"/>
      <c r="M45" s="69"/>
      <c r="N45" s="69"/>
      <c r="O45" s="69"/>
      <c r="P45" s="69"/>
      <c r="Q45" s="69"/>
      <c r="R45" s="69"/>
      <c r="S45" s="69"/>
      <c r="T45" s="20"/>
      <c r="U45" s="69"/>
    </row>
    <row r="46" spans="1:21" x14ac:dyDescent="0.25">
      <c r="A46" s="69"/>
      <c r="B46" s="69"/>
      <c r="C46" s="69"/>
      <c r="D46" s="69"/>
      <c r="E46" s="69"/>
      <c r="F46" s="69"/>
      <c r="G46" s="69"/>
      <c r="H46" s="69"/>
      <c r="I46" s="69"/>
      <c r="J46" s="69"/>
      <c r="K46" s="69"/>
      <c r="L46" s="69"/>
      <c r="M46" s="69"/>
      <c r="N46" s="69"/>
      <c r="O46" s="69"/>
      <c r="P46" s="69"/>
      <c r="Q46" s="69"/>
      <c r="R46" s="69">
        <f>R44-O34-O36</f>
        <v>27000</v>
      </c>
      <c r="S46" s="69"/>
      <c r="T46" s="69">
        <f>49500-24500</f>
        <v>25000</v>
      </c>
      <c r="U46" s="69"/>
    </row>
    <row r="47" spans="1:21" x14ac:dyDescent="0.25">
      <c r="A47" s="69"/>
      <c r="B47" s="69"/>
      <c r="C47" s="69"/>
      <c r="D47" s="65"/>
      <c r="E47" s="69"/>
      <c r="F47" s="69"/>
      <c r="G47" s="69"/>
      <c r="H47" s="69"/>
      <c r="I47" s="69"/>
      <c r="J47" s="69"/>
      <c r="K47" s="69"/>
      <c r="L47" s="167" t="s">
        <v>12</v>
      </c>
      <c r="M47" s="15"/>
      <c r="N47" s="15"/>
      <c r="O47" s="15"/>
      <c r="P47" s="15"/>
      <c r="Q47" s="16"/>
      <c r="R47" s="85"/>
      <c r="S47" s="85"/>
      <c r="T47" s="69"/>
      <c r="U47" s="69"/>
    </row>
    <row r="48" spans="1:21" x14ac:dyDescent="0.25">
      <c r="A48" s="69"/>
      <c r="B48" s="69"/>
      <c r="C48" s="69"/>
      <c r="D48" s="69"/>
      <c r="E48" s="69"/>
      <c r="F48" s="69"/>
      <c r="G48" s="69"/>
      <c r="H48" s="69"/>
      <c r="I48" s="69">
        <f>124750-45750</f>
        <v>79000</v>
      </c>
      <c r="J48" s="69"/>
      <c r="K48" s="69"/>
      <c r="L48" s="172" t="s">
        <v>180</v>
      </c>
      <c r="M48" s="85"/>
      <c r="N48" s="134"/>
      <c r="O48" s="162"/>
      <c r="P48" s="136" t="s">
        <v>9</v>
      </c>
      <c r="Q48" s="85"/>
      <c r="R48" s="85"/>
      <c r="S48" s="85"/>
      <c r="T48" s="65"/>
      <c r="U48" s="69"/>
    </row>
    <row r="49" spans="1:22" x14ac:dyDescent="0.25">
      <c r="A49" s="69"/>
      <c r="B49" s="69"/>
      <c r="C49" s="69"/>
      <c r="D49" s="69"/>
      <c r="E49" s="65"/>
      <c r="F49" s="69"/>
      <c r="G49" s="69">
        <f>27840+17910</f>
        <v>45750</v>
      </c>
      <c r="H49" s="69"/>
      <c r="I49" s="69">
        <v>46400</v>
      </c>
      <c r="J49" s="69"/>
      <c r="K49" s="69"/>
      <c r="L49" s="95" t="s">
        <v>155</v>
      </c>
      <c r="M49" s="95" t="s">
        <v>156</v>
      </c>
      <c r="N49" s="95" t="s">
        <v>157</v>
      </c>
      <c r="O49" s="95" t="s">
        <v>98</v>
      </c>
      <c r="P49" s="95" t="s">
        <v>158</v>
      </c>
      <c r="Q49" s="95" t="s">
        <v>156</v>
      </c>
      <c r="R49" s="95" t="s">
        <v>157</v>
      </c>
      <c r="S49" s="95" t="s">
        <v>98</v>
      </c>
      <c r="T49" s="69">
        <f>R46-R52</f>
        <v>24840</v>
      </c>
      <c r="U49" s="69"/>
    </row>
    <row r="50" spans="1:22" x14ac:dyDescent="0.25">
      <c r="A50" s="69"/>
      <c r="B50" s="69"/>
      <c r="C50" s="69"/>
      <c r="D50" s="69"/>
      <c r="E50" s="69"/>
      <c r="F50" s="69"/>
      <c r="G50" s="69">
        <f>29840+16560</f>
        <v>46400</v>
      </c>
      <c r="H50" s="69"/>
      <c r="I50" s="69">
        <f>I48-I49</f>
        <v>32600</v>
      </c>
      <c r="J50" s="69"/>
      <c r="K50" s="69"/>
      <c r="L50" s="95" t="s">
        <v>244</v>
      </c>
      <c r="M50" s="137">
        <f>R46</f>
        <v>27000</v>
      </c>
      <c r="N50" s="85"/>
      <c r="O50" s="137"/>
      <c r="P50" s="138" t="s">
        <v>244</v>
      </c>
      <c r="Q50" s="137">
        <f>R44</f>
        <v>32000</v>
      </c>
      <c r="R50" s="85"/>
      <c r="S50" s="10"/>
      <c r="T50" s="69">
        <v>5000</v>
      </c>
      <c r="U50" s="69"/>
    </row>
    <row r="51" spans="1:22" x14ac:dyDescent="0.25">
      <c r="A51" s="69"/>
      <c r="B51" s="69"/>
      <c r="C51" s="69"/>
      <c r="D51" s="69"/>
      <c r="E51" s="69"/>
      <c r="F51" s="69"/>
      <c r="G51" s="69"/>
      <c r="H51" s="69"/>
      <c r="I51" s="69"/>
      <c r="J51" s="69"/>
      <c r="K51" s="69"/>
      <c r="L51" s="10" t="s">
        <v>160</v>
      </c>
      <c r="M51" s="137">
        <f>'AUGUST 21'!S60</f>
        <v>27840</v>
      </c>
      <c r="N51" s="10"/>
      <c r="O51" s="10"/>
      <c r="P51" s="10" t="s">
        <v>160</v>
      </c>
      <c r="Q51" s="137">
        <f>'AUGUST 21'!S60</f>
        <v>27840</v>
      </c>
      <c r="R51" s="10"/>
      <c r="S51" s="10"/>
      <c r="T51" s="69">
        <f>T49+T50</f>
        <v>29840</v>
      </c>
      <c r="U51" s="69"/>
    </row>
    <row r="52" spans="1:22" x14ac:dyDescent="0.25">
      <c r="A52" s="69"/>
      <c r="B52" s="69"/>
      <c r="C52" s="69"/>
      <c r="D52" s="69"/>
      <c r="E52" s="69"/>
      <c r="F52" s="69"/>
      <c r="G52" s="69"/>
      <c r="H52" s="69"/>
      <c r="I52" s="69"/>
      <c r="J52" s="69"/>
      <c r="K52" s="69"/>
      <c r="L52" s="10" t="s">
        <v>161</v>
      </c>
      <c r="M52" s="139">
        <v>0.08</v>
      </c>
      <c r="N52" s="10">
        <f>M52*R46</f>
        <v>2160</v>
      </c>
      <c r="O52" s="10"/>
      <c r="P52" s="10"/>
      <c r="Q52" s="139">
        <v>0.08</v>
      </c>
      <c r="R52" s="10">
        <f>Q52*R46</f>
        <v>2160</v>
      </c>
      <c r="S52" s="10"/>
      <c r="T52" s="69"/>
      <c r="U52" s="69"/>
    </row>
    <row r="53" spans="1:22" x14ac:dyDescent="0.25">
      <c r="A53" s="69"/>
      <c r="B53" s="69"/>
      <c r="C53" s="69"/>
      <c r="D53" s="69"/>
      <c r="E53" s="69"/>
      <c r="F53" s="69"/>
      <c r="G53" s="69"/>
      <c r="H53" s="69"/>
      <c r="I53" s="69"/>
      <c r="J53" s="69"/>
      <c r="K53" s="69"/>
      <c r="L53" s="104" t="s">
        <v>356</v>
      </c>
      <c r="M53" s="137">
        <f>O44</f>
        <v>5000</v>
      </c>
      <c r="N53" s="137"/>
      <c r="O53" s="137"/>
      <c r="P53" s="137"/>
      <c r="Q53" s="137"/>
      <c r="R53" s="10"/>
      <c r="S53" s="10"/>
      <c r="T53" s="69"/>
      <c r="U53" s="65"/>
      <c r="V53" s="65"/>
    </row>
    <row r="54" spans="1:22" x14ac:dyDescent="0.25">
      <c r="A54" s="69"/>
      <c r="B54" s="69"/>
      <c r="C54" s="69"/>
      <c r="D54" s="69"/>
      <c r="E54" s="69"/>
      <c r="F54" s="69"/>
      <c r="G54" s="69"/>
      <c r="H54" s="69"/>
      <c r="I54" s="69"/>
      <c r="J54" s="69"/>
      <c r="K54" s="69"/>
      <c r="L54" s="140" t="s">
        <v>162</v>
      </c>
      <c r="M54" s="10"/>
      <c r="N54" s="10"/>
      <c r="O54" s="10"/>
      <c r="P54" s="140" t="s">
        <v>162</v>
      </c>
      <c r="Q54" s="10"/>
      <c r="R54" s="10"/>
      <c r="S54" s="10"/>
      <c r="T54" s="65"/>
      <c r="U54" s="69"/>
      <c r="V54" s="65"/>
    </row>
    <row r="55" spans="1:22" x14ac:dyDescent="0.25">
      <c r="A55" s="69"/>
      <c r="B55" s="69"/>
      <c r="C55" s="69"/>
      <c r="D55" s="69"/>
      <c r="E55" s="69"/>
      <c r="F55" s="69"/>
      <c r="G55" s="69"/>
      <c r="H55" s="69"/>
      <c r="I55" s="69"/>
      <c r="J55" s="69"/>
      <c r="K55" s="69"/>
      <c r="L55" s="49"/>
      <c r="M55" s="142"/>
      <c r="N55" s="10"/>
      <c r="O55" s="10"/>
      <c r="P55" s="49"/>
      <c r="Q55" s="142"/>
      <c r="R55" s="10"/>
      <c r="S55" s="10"/>
      <c r="T55" s="65"/>
      <c r="U55" s="69"/>
    </row>
    <row r="56" spans="1:22" x14ac:dyDescent="0.25">
      <c r="A56" s="69"/>
      <c r="B56" s="69"/>
      <c r="C56" s="69"/>
      <c r="D56" s="69"/>
      <c r="E56" s="69"/>
      <c r="F56" s="69"/>
      <c r="G56" s="69"/>
      <c r="H56" s="69"/>
      <c r="I56" s="69"/>
      <c r="J56" s="69"/>
      <c r="K56" s="69"/>
      <c r="L56" s="161" t="s">
        <v>350</v>
      </c>
      <c r="M56" s="83"/>
      <c r="N56" s="83">
        <v>71920</v>
      </c>
      <c r="O56" s="83"/>
      <c r="P56" s="161" t="s">
        <v>350</v>
      </c>
      <c r="Q56" s="83"/>
      <c r="R56" s="83">
        <v>71920</v>
      </c>
      <c r="S56" s="10"/>
      <c r="T56" s="65"/>
      <c r="U56" s="65">
        <f>T46+S60</f>
        <v>10760</v>
      </c>
    </row>
    <row r="57" spans="1:22" x14ac:dyDescent="0.25">
      <c r="A57" s="69"/>
      <c r="B57" s="69"/>
      <c r="C57" s="69"/>
      <c r="D57" s="69"/>
      <c r="E57" s="69"/>
      <c r="F57" s="69"/>
      <c r="G57" s="69"/>
      <c r="H57" s="69"/>
      <c r="I57" s="69"/>
      <c r="J57" s="69"/>
      <c r="K57" s="69"/>
      <c r="L57" s="142"/>
      <c r="M57" s="10"/>
      <c r="N57" s="10"/>
      <c r="O57" s="10"/>
      <c r="P57" s="142"/>
      <c r="Q57" s="10"/>
      <c r="R57" s="10"/>
      <c r="S57" s="10"/>
      <c r="T57" s="69"/>
      <c r="U57" s="65"/>
    </row>
    <row r="58" spans="1:22" x14ac:dyDescent="0.25">
      <c r="A58" s="69"/>
      <c r="B58" s="69"/>
      <c r="C58" s="69"/>
      <c r="D58" s="69"/>
      <c r="E58" s="69"/>
      <c r="F58" s="69"/>
      <c r="G58" s="69"/>
      <c r="H58" s="69"/>
      <c r="I58" s="69"/>
      <c r="J58" s="69"/>
      <c r="K58" s="69"/>
      <c r="L58" s="142"/>
      <c r="M58" s="143"/>
      <c r="N58" s="144"/>
      <c r="O58" s="143"/>
      <c r="P58" s="142"/>
      <c r="Q58" s="143"/>
      <c r="R58" s="144"/>
      <c r="S58" s="10"/>
      <c r="T58" s="69"/>
      <c r="U58" s="69"/>
      <c r="V58" s="65"/>
    </row>
    <row r="59" spans="1:22" x14ac:dyDescent="0.25">
      <c r="A59" s="69"/>
      <c r="B59" s="69"/>
      <c r="C59" s="69"/>
      <c r="D59" s="69"/>
      <c r="E59" s="69"/>
      <c r="F59" s="69"/>
      <c r="G59" s="69"/>
      <c r="H59" s="69"/>
      <c r="I59" s="69"/>
      <c r="J59" s="69"/>
      <c r="K59" s="69"/>
      <c r="L59" s="142"/>
      <c r="M59" s="143"/>
      <c r="N59" s="144"/>
      <c r="O59" s="143"/>
      <c r="P59" s="142"/>
      <c r="Q59" s="143"/>
      <c r="R59" s="144"/>
      <c r="S59" s="10"/>
      <c r="T59" s="65"/>
      <c r="U59" s="69"/>
      <c r="V59" s="65"/>
    </row>
    <row r="60" spans="1:22" x14ac:dyDescent="0.25">
      <c r="A60" s="69"/>
      <c r="B60" s="69"/>
      <c r="C60" s="69"/>
      <c r="D60" s="69"/>
      <c r="E60" s="69"/>
      <c r="F60" s="69"/>
      <c r="G60" s="69"/>
      <c r="H60" s="69"/>
      <c r="I60" s="179"/>
      <c r="J60" s="69"/>
      <c r="K60" s="69"/>
      <c r="L60" s="164" t="s">
        <v>39</v>
      </c>
      <c r="M60" s="165">
        <f>M50+M51+M53-N52</f>
        <v>57680</v>
      </c>
      <c r="N60" s="164">
        <f>SUM(N55:N59)</f>
        <v>71920</v>
      </c>
      <c r="O60" s="165">
        <f>M60-N60</f>
        <v>-14240</v>
      </c>
      <c r="P60" s="166"/>
      <c r="Q60" s="165">
        <f>Q50+Q51-R52</f>
        <v>57680</v>
      </c>
      <c r="R60" s="165">
        <f>SUM(R55:R58)</f>
        <v>71920</v>
      </c>
      <c r="S60" s="165">
        <f>Q60-R60</f>
        <v>-14240</v>
      </c>
      <c r="T60" s="69"/>
      <c r="U60" s="69"/>
    </row>
    <row r="61" spans="1:22" x14ac:dyDescent="0.25">
      <c r="A61" s="69"/>
      <c r="B61" s="69"/>
      <c r="C61" s="69"/>
      <c r="D61" s="69"/>
      <c r="E61" s="69"/>
      <c r="F61" s="69"/>
      <c r="G61" s="69"/>
      <c r="H61" s="69"/>
      <c r="I61" s="69"/>
      <c r="J61" s="69"/>
      <c r="K61" s="69"/>
      <c r="L61" s="69"/>
      <c r="M61" s="69"/>
      <c r="N61" s="69"/>
      <c r="O61" s="69"/>
      <c r="P61" s="69"/>
      <c r="Q61" s="69"/>
      <c r="R61" s="69"/>
      <c r="S61" s="69"/>
      <c r="T61" s="69"/>
      <c r="U61" s="65"/>
    </row>
    <row r="62" spans="1:22" x14ac:dyDescent="0.25">
      <c r="A62" s="69"/>
      <c r="B62" s="69"/>
      <c r="C62" s="69"/>
      <c r="D62" s="69"/>
      <c r="E62" s="69"/>
      <c r="F62" s="69"/>
      <c r="G62" s="69"/>
      <c r="H62" s="69"/>
      <c r="I62" s="69"/>
      <c r="J62" s="69"/>
      <c r="K62" s="69"/>
      <c r="L62" s="69"/>
      <c r="M62" s="69"/>
      <c r="N62" s="69"/>
      <c r="O62" s="69"/>
      <c r="P62" s="69"/>
      <c r="Q62" s="69"/>
      <c r="R62" s="69"/>
      <c r="S62" s="69"/>
      <c r="T62" s="69"/>
      <c r="U62" s="69"/>
    </row>
    <row r="63" spans="1:22" x14ac:dyDescent="0.25">
      <c r="A63" s="69"/>
      <c r="B63" s="69"/>
      <c r="C63" s="69"/>
      <c r="D63" s="69"/>
      <c r="E63" s="69"/>
      <c r="F63" s="69"/>
      <c r="G63" s="69"/>
      <c r="H63" s="69"/>
      <c r="I63" s="69"/>
      <c r="J63" s="65"/>
      <c r="K63" s="69"/>
      <c r="L63" s="69" t="s">
        <v>168</v>
      </c>
      <c r="M63" s="69"/>
      <c r="N63" s="69" t="s">
        <v>170</v>
      </c>
      <c r="O63" s="69"/>
      <c r="P63" s="69"/>
      <c r="Q63" s="69" t="s">
        <v>171</v>
      </c>
      <c r="R63" s="69"/>
      <c r="S63" s="69"/>
      <c r="T63" s="65"/>
      <c r="U63" s="69"/>
    </row>
    <row r="66" spans="8:21" x14ac:dyDescent="0.25">
      <c r="N66" s="65"/>
      <c r="T66" s="65">
        <f>S60+O60</f>
        <v>-28480</v>
      </c>
      <c r="U66">
        <f>Q52*R44</f>
        <v>2560</v>
      </c>
    </row>
    <row r="67" spans="8:21" x14ac:dyDescent="0.25">
      <c r="Q67">
        <v>4040</v>
      </c>
    </row>
    <row r="68" spans="8:21" x14ac:dyDescent="0.25">
      <c r="P68" s="65"/>
    </row>
    <row r="72" spans="8:21" x14ac:dyDescent="0.25">
      <c r="Q72" s="65">
        <f>O60+D33</f>
        <v>-32600</v>
      </c>
    </row>
    <row r="75" spans="8:21" x14ac:dyDescent="0.25">
      <c r="S75">
        <f>14040+18360</f>
        <v>32400</v>
      </c>
    </row>
    <row r="77" spans="8:21" x14ac:dyDescent="0.25">
      <c r="N77" s="65">
        <f>S60+H33</f>
        <v>-32600</v>
      </c>
    </row>
    <row r="78" spans="8:21" x14ac:dyDescent="0.25">
      <c r="T78" s="65">
        <f>19095-O60</f>
        <v>33335</v>
      </c>
    </row>
    <row r="80" spans="8:21" x14ac:dyDescent="0.25">
      <c r="H80">
        <f>47840+17920</f>
        <v>65760</v>
      </c>
      <c r="L80">
        <f>32400-2140</f>
        <v>30260</v>
      </c>
      <c r="Q80">
        <f>18360+14040</f>
        <v>32400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6"/>
  <sheetViews>
    <sheetView topLeftCell="B19" workbookViewId="0">
      <selection activeCell="S6" sqref="S6"/>
    </sheetView>
  </sheetViews>
  <sheetFormatPr defaultRowHeight="15" x14ac:dyDescent="0.25"/>
  <cols>
    <col min="1" max="1" width="18.28515625" customWidth="1"/>
    <col min="12" max="12" width="20.28515625" customWidth="1"/>
  </cols>
  <sheetData>
    <row r="1" spans="1:20" ht="15.75" x14ac:dyDescent="0.25">
      <c r="A1" s="69"/>
      <c r="B1" s="125" t="s">
        <v>176</v>
      </c>
      <c r="C1" s="125"/>
      <c r="D1" s="125"/>
      <c r="E1" s="125"/>
      <c r="F1" s="69"/>
      <c r="G1" s="69"/>
      <c r="H1" s="69"/>
      <c r="I1" s="69"/>
      <c r="J1" s="69"/>
      <c r="K1" s="69"/>
      <c r="L1" s="69"/>
      <c r="M1" s="69"/>
      <c r="N1" s="125" t="s">
        <v>176</v>
      </c>
      <c r="O1" s="125"/>
      <c r="P1" s="125"/>
      <c r="Q1" s="125"/>
      <c r="R1" s="69"/>
      <c r="S1" s="69"/>
    </row>
    <row r="2" spans="1:20" ht="15.75" x14ac:dyDescent="0.25">
      <c r="A2" s="69"/>
      <c r="B2" s="125" t="s">
        <v>177</v>
      </c>
      <c r="C2" s="125"/>
      <c r="D2" s="125"/>
      <c r="E2" s="125"/>
      <c r="F2" s="69"/>
      <c r="G2" s="69"/>
      <c r="H2" s="69"/>
      <c r="I2" s="69"/>
      <c r="J2" s="69"/>
      <c r="K2" s="69"/>
      <c r="L2" s="69"/>
      <c r="M2" s="69"/>
      <c r="N2" s="125" t="s">
        <v>177</v>
      </c>
      <c r="O2" s="125"/>
      <c r="P2" s="125"/>
      <c r="Q2" s="125"/>
      <c r="R2" s="69"/>
      <c r="S2" s="69"/>
    </row>
    <row r="3" spans="1:20" ht="15.75" x14ac:dyDescent="0.25">
      <c r="A3" s="69"/>
      <c r="B3" s="125" t="s">
        <v>355</v>
      </c>
      <c r="C3" s="125"/>
      <c r="D3" s="125"/>
      <c r="E3" s="125"/>
      <c r="F3" s="69"/>
      <c r="G3" s="69"/>
      <c r="H3" s="69"/>
      <c r="I3" s="69"/>
      <c r="J3" s="69"/>
      <c r="K3" s="69"/>
      <c r="L3" s="69"/>
      <c r="M3" s="69"/>
      <c r="N3" s="125" t="s">
        <v>349</v>
      </c>
      <c r="O3" s="125"/>
      <c r="P3" s="125"/>
      <c r="Q3" s="125"/>
      <c r="R3" s="69"/>
      <c r="S3" s="69"/>
    </row>
    <row r="4" spans="1:20" x14ac:dyDescent="0.25">
      <c r="A4" s="175" t="s">
        <v>3</v>
      </c>
      <c r="B4" s="175" t="s">
        <v>4</v>
      </c>
      <c r="C4" s="175" t="s">
        <v>5</v>
      </c>
      <c r="D4" s="175" t="s">
        <v>6</v>
      </c>
      <c r="E4" s="176" t="s">
        <v>8</v>
      </c>
      <c r="F4" s="177" t="s">
        <v>9</v>
      </c>
      <c r="G4" s="95" t="s">
        <v>144</v>
      </c>
      <c r="H4" s="69"/>
      <c r="I4" s="69"/>
      <c r="J4" s="69"/>
      <c r="K4" s="69"/>
      <c r="L4" s="119" t="s">
        <v>263</v>
      </c>
      <c r="M4" s="119" t="s">
        <v>264</v>
      </c>
      <c r="N4" s="119" t="s">
        <v>265</v>
      </c>
      <c r="O4" s="119" t="s">
        <v>266</v>
      </c>
      <c r="P4" s="119" t="s">
        <v>267</v>
      </c>
      <c r="Q4" s="119" t="s">
        <v>8</v>
      </c>
      <c r="R4" s="119" t="s">
        <v>9</v>
      </c>
      <c r="S4" s="119" t="s">
        <v>98</v>
      </c>
    </row>
    <row r="5" spans="1:20" x14ac:dyDescent="0.25">
      <c r="A5" s="10" t="s">
        <v>190</v>
      </c>
      <c r="B5" s="131">
        <v>1</v>
      </c>
      <c r="C5" s="10">
        <f>'SEPT 21'!G5:G20</f>
        <v>2500</v>
      </c>
      <c r="D5" s="10">
        <v>2500</v>
      </c>
      <c r="E5" s="10">
        <f>C5+D5</f>
        <v>5000</v>
      </c>
      <c r="F5" s="10"/>
      <c r="G5" s="10">
        <f>E5-F5</f>
        <v>5000</v>
      </c>
      <c r="H5" s="69"/>
      <c r="I5" s="69"/>
      <c r="J5" s="69"/>
      <c r="K5" s="69"/>
      <c r="L5" s="83" t="s">
        <v>368</v>
      </c>
      <c r="M5" s="83" t="s">
        <v>268</v>
      </c>
      <c r="N5" s="83"/>
      <c r="O5" s="83"/>
      <c r="P5" s="83">
        <f>'SEPT 21'!S5:S44</f>
        <v>0</v>
      </c>
      <c r="Q5" s="83">
        <f>N5+O5+P5</f>
        <v>0</v>
      </c>
      <c r="R5" s="83"/>
      <c r="S5" s="83">
        <f>Q5-R5</f>
        <v>0</v>
      </c>
    </row>
    <row r="6" spans="1:20" x14ac:dyDescent="0.25">
      <c r="A6" s="10" t="s">
        <v>235</v>
      </c>
      <c r="B6" s="11">
        <v>2</v>
      </c>
      <c r="C6" s="10">
        <f>'SEPT 21'!G6:G21</f>
        <v>2500</v>
      </c>
      <c r="D6" s="12">
        <v>2500</v>
      </c>
      <c r="E6" s="10">
        <f t="shared" ref="E6:E17" si="0">C6+D6</f>
        <v>5000</v>
      </c>
      <c r="F6" s="91"/>
      <c r="G6" s="10">
        <f t="shared" ref="G6:G17" si="1">E6-F6</f>
        <v>5000</v>
      </c>
      <c r="H6" s="69" t="s">
        <v>31</v>
      </c>
      <c r="I6" s="69"/>
      <c r="J6" s="69"/>
      <c r="K6" s="69"/>
      <c r="L6" s="83" t="s">
        <v>328</v>
      </c>
      <c r="M6" s="83" t="s">
        <v>269</v>
      </c>
      <c r="N6" s="83">
        <v>2500</v>
      </c>
      <c r="O6" s="83"/>
      <c r="P6" s="83">
        <f>'SEPT 21'!S6:S45</f>
        <v>5000</v>
      </c>
      <c r="Q6" s="83">
        <f t="shared" ref="Q6:Q43" si="2">N6+O6+P6</f>
        <v>7500</v>
      </c>
      <c r="R6" s="83"/>
      <c r="S6" s="83"/>
      <c r="T6" t="s">
        <v>31</v>
      </c>
    </row>
    <row r="7" spans="1:20" x14ac:dyDescent="0.25">
      <c r="A7" s="10" t="s">
        <v>351</v>
      </c>
      <c r="B7" s="11">
        <v>3</v>
      </c>
      <c r="C7" s="10">
        <f>'SEPT 21'!G7:G22</f>
        <v>0</v>
      </c>
      <c r="D7" s="12">
        <v>2500</v>
      </c>
      <c r="E7" s="10">
        <f>C7+D7</f>
        <v>2500</v>
      </c>
      <c r="F7" s="91">
        <v>2500</v>
      </c>
      <c r="G7" s="10">
        <f t="shared" si="1"/>
        <v>0</v>
      </c>
      <c r="H7" s="69"/>
      <c r="I7" s="69"/>
      <c r="J7" s="69"/>
      <c r="K7" s="69"/>
      <c r="L7" s="94" t="s">
        <v>136</v>
      </c>
      <c r="M7" s="83" t="s">
        <v>270</v>
      </c>
      <c r="N7" s="83"/>
      <c r="O7" s="83"/>
      <c r="P7" s="83">
        <f>'SEPT 21'!S7:S46</f>
        <v>0</v>
      </c>
      <c r="Q7" s="83">
        <f t="shared" si="2"/>
        <v>0</v>
      </c>
      <c r="R7" s="83"/>
      <c r="S7" s="83">
        <f t="shared" ref="S7:S43" si="3">Q7-R7</f>
        <v>0</v>
      </c>
    </row>
    <row r="8" spans="1:20" x14ac:dyDescent="0.25">
      <c r="A8" s="163" t="s">
        <v>82</v>
      </c>
      <c r="B8" s="11">
        <v>4</v>
      </c>
      <c r="C8" s="10">
        <f>'SEPT 21'!G8:G23</f>
        <v>2500</v>
      </c>
      <c r="D8" s="12">
        <v>2500</v>
      </c>
      <c r="E8" s="10">
        <f t="shared" si="0"/>
        <v>5000</v>
      </c>
      <c r="F8" s="91"/>
      <c r="G8" s="10">
        <f t="shared" si="1"/>
        <v>5000</v>
      </c>
      <c r="H8" s="69" t="s">
        <v>31</v>
      </c>
      <c r="I8" s="69"/>
      <c r="J8" s="69"/>
      <c r="K8" s="69"/>
      <c r="L8" s="94" t="s">
        <v>136</v>
      </c>
      <c r="M8" s="83" t="s">
        <v>271</v>
      </c>
      <c r="N8" s="83"/>
      <c r="O8" s="83"/>
      <c r="P8" s="83"/>
      <c r="Q8" s="83">
        <f t="shared" si="2"/>
        <v>0</v>
      </c>
      <c r="R8" s="83"/>
      <c r="S8" s="83">
        <f t="shared" si="3"/>
        <v>0</v>
      </c>
    </row>
    <row r="9" spans="1:20" x14ac:dyDescent="0.25">
      <c r="A9" s="10" t="s">
        <v>352</v>
      </c>
      <c r="B9" s="11">
        <v>5</v>
      </c>
      <c r="C9" s="10">
        <f>'SEPT 21'!G9:G24</f>
        <v>2500</v>
      </c>
      <c r="D9" s="12">
        <v>2500</v>
      </c>
      <c r="E9" s="10">
        <f t="shared" si="0"/>
        <v>5000</v>
      </c>
      <c r="F9" s="91"/>
      <c r="G9" s="10">
        <f t="shared" si="1"/>
        <v>5000</v>
      </c>
      <c r="H9" s="69" t="s">
        <v>31</v>
      </c>
      <c r="I9" s="69"/>
      <c r="J9" s="69"/>
      <c r="K9" s="69"/>
      <c r="L9" s="83" t="s">
        <v>369</v>
      </c>
      <c r="M9" s="83" t="s">
        <v>272</v>
      </c>
      <c r="N9" s="83">
        <v>2500</v>
      </c>
      <c r="O9" s="83"/>
      <c r="P9" s="83">
        <f>'SEPT 21'!S9:S48</f>
        <v>5000</v>
      </c>
      <c r="Q9" s="83">
        <f t="shared" si="2"/>
        <v>7500</v>
      </c>
      <c r="R9" s="83"/>
      <c r="S9" s="83"/>
      <c r="T9" t="s">
        <v>31</v>
      </c>
    </row>
    <row r="10" spans="1:20" x14ac:dyDescent="0.25">
      <c r="A10" s="10" t="s">
        <v>132</v>
      </c>
      <c r="B10" s="11">
        <v>6</v>
      </c>
      <c r="C10" s="10">
        <f>'SEPT 21'!G10:G25</f>
        <v>0</v>
      </c>
      <c r="D10" s="12">
        <v>2500</v>
      </c>
      <c r="E10" s="10">
        <f t="shared" si="0"/>
        <v>2500</v>
      </c>
      <c r="F10" s="91">
        <v>2500</v>
      </c>
      <c r="G10" s="10">
        <f t="shared" si="1"/>
        <v>0</v>
      </c>
      <c r="H10" s="69"/>
      <c r="I10" s="69"/>
      <c r="J10" s="69"/>
      <c r="K10" s="69"/>
      <c r="L10" s="83" t="s">
        <v>370</v>
      </c>
      <c r="M10" s="83" t="s">
        <v>308</v>
      </c>
      <c r="N10" s="83">
        <v>2500</v>
      </c>
      <c r="O10" s="83"/>
      <c r="P10" s="83">
        <f>'SEPT 21'!S10:S49</f>
        <v>10000</v>
      </c>
      <c r="Q10" s="83">
        <f t="shared" si="2"/>
        <v>12500</v>
      </c>
      <c r="R10" s="83"/>
      <c r="S10" s="83"/>
      <c r="T10" t="s">
        <v>31</v>
      </c>
    </row>
    <row r="11" spans="1:20" x14ac:dyDescent="0.25">
      <c r="A11" s="104" t="s">
        <v>253</v>
      </c>
      <c r="B11" s="11">
        <v>7</v>
      </c>
      <c r="C11" s="10">
        <f>'SEPT 21'!G11:G26</f>
        <v>3000</v>
      </c>
      <c r="D11" s="12">
        <v>3000</v>
      </c>
      <c r="E11" s="10">
        <f t="shared" si="0"/>
        <v>6000</v>
      </c>
      <c r="F11" s="91"/>
      <c r="G11" s="10">
        <f t="shared" si="1"/>
        <v>6000</v>
      </c>
      <c r="H11" s="69"/>
      <c r="I11" s="69"/>
      <c r="J11" s="69"/>
      <c r="K11" s="69"/>
      <c r="L11" s="94" t="s">
        <v>136</v>
      </c>
      <c r="M11" s="83" t="s">
        <v>273</v>
      </c>
      <c r="N11" s="83"/>
      <c r="O11" s="83"/>
      <c r="P11" s="83">
        <f>'SEPT 21'!S11:S50</f>
        <v>0</v>
      </c>
      <c r="Q11" s="83">
        <f t="shared" si="2"/>
        <v>0</v>
      </c>
      <c r="R11" s="83"/>
      <c r="S11" s="83">
        <f t="shared" si="3"/>
        <v>0</v>
      </c>
    </row>
    <row r="12" spans="1:20" x14ac:dyDescent="0.25">
      <c r="A12" s="104" t="s">
        <v>120</v>
      </c>
      <c r="B12" s="105">
        <v>8</v>
      </c>
      <c r="C12" s="10">
        <f>'SEPT 21'!G12:G27</f>
        <v>0</v>
      </c>
      <c r="D12" s="13">
        <v>2500</v>
      </c>
      <c r="E12" s="10">
        <f t="shared" si="0"/>
        <v>2500</v>
      </c>
      <c r="F12" s="91">
        <v>2500</v>
      </c>
      <c r="G12" s="10">
        <f t="shared" si="1"/>
        <v>0</v>
      </c>
      <c r="H12" s="69"/>
      <c r="I12" s="69"/>
      <c r="J12" s="69"/>
      <c r="K12" s="69"/>
      <c r="L12" s="94" t="s">
        <v>136</v>
      </c>
      <c r="M12" s="83" t="s">
        <v>274</v>
      </c>
      <c r="N12" s="83"/>
      <c r="O12" s="83"/>
      <c r="P12" s="83">
        <f>'SEPT 21'!S12:S51</f>
        <v>0</v>
      </c>
      <c r="Q12" s="83">
        <f t="shared" si="2"/>
        <v>0</v>
      </c>
      <c r="R12" s="83"/>
      <c r="S12" s="83">
        <f t="shared" si="3"/>
        <v>0</v>
      </c>
    </row>
    <row r="13" spans="1:20" x14ac:dyDescent="0.25">
      <c r="A13" s="10" t="s">
        <v>119</v>
      </c>
      <c r="B13" s="105">
        <v>9</v>
      </c>
      <c r="C13" s="10">
        <f>'SEPT 21'!G13:G28</f>
        <v>0</v>
      </c>
      <c r="D13" s="13">
        <v>5500</v>
      </c>
      <c r="E13" s="10">
        <f t="shared" si="0"/>
        <v>5500</v>
      </c>
      <c r="F13" s="132">
        <v>5500</v>
      </c>
      <c r="G13" s="10">
        <f t="shared" si="1"/>
        <v>0</v>
      </c>
      <c r="H13" s="69"/>
      <c r="I13" s="69"/>
      <c r="J13" s="69"/>
      <c r="K13" s="69"/>
      <c r="L13" s="178" t="s">
        <v>310</v>
      </c>
      <c r="M13" s="83" t="s">
        <v>275</v>
      </c>
      <c r="N13" s="83"/>
      <c r="O13" s="83"/>
      <c r="P13" s="83">
        <f>'SEPT 21'!S13:S52</f>
        <v>0</v>
      </c>
      <c r="Q13" s="83">
        <f t="shared" si="2"/>
        <v>0</v>
      </c>
      <c r="R13" s="83"/>
      <c r="S13" s="83">
        <f t="shared" si="3"/>
        <v>0</v>
      </c>
    </row>
    <row r="14" spans="1:20" x14ac:dyDescent="0.25">
      <c r="A14" s="10" t="s">
        <v>353</v>
      </c>
      <c r="B14" s="11">
        <v>10</v>
      </c>
      <c r="C14" s="10">
        <f>'SEPT 21'!G14:G29</f>
        <v>2500</v>
      </c>
      <c r="D14" s="12">
        <v>2500</v>
      </c>
      <c r="E14" s="10">
        <f t="shared" si="0"/>
        <v>5000</v>
      </c>
      <c r="F14" s="91"/>
      <c r="G14" s="10">
        <f t="shared" si="1"/>
        <v>5000</v>
      </c>
      <c r="H14" s="69" t="s">
        <v>31</v>
      </c>
      <c r="I14" s="69"/>
      <c r="J14" s="69"/>
      <c r="K14" s="69"/>
      <c r="L14" s="178" t="s">
        <v>310</v>
      </c>
      <c r="M14" s="83" t="s">
        <v>276</v>
      </c>
      <c r="N14" s="83"/>
      <c r="O14" s="83"/>
      <c r="P14" s="83">
        <f>'SEPT 21'!S14:S53</f>
        <v>0</v>
      </c>
      <c r="Q14" s="83">
        <f t="shared" si="2"/>
        <v>0</v>
      </c>
      <c r="R14" s="83"/>
      <c r="S14" s="83">
        <f t="shared" si="3"/>
        <v>0</v>
      </c>
    </row>
    <row r="15" spans="1:20" x14ac:dyDescent="0.25">
      <c r="A15" s="10" t="s">
        <v>200</v>
      </c>
      <c r="B15" s="11">
        <v>11</v>
      </c>
      <c r="C15" s="10">
        <f>'SEPT 21'!G15:G30</f>
        <v>2500</v>
      </c>
      <c r="D15" s="12">
        <v>2500</v>
      </c>
      <c r="E15" s="10">
        <f t="shared" si="0"/>
        <v>5000</v>
      </c>
      <c r="F15" s="91"/>
      <c r="G15" s="10">
        <f t="shared" si="1"/>
        <v>5000</v>
      </c>
      <c r="H15" s="69" t="s">
        <v>31</v>
      </c>
      <c r="I15" s="69"/>
      <c r="J15" s="69"/>
      <c r="K15" s="69"/>
      <c r="L15" s="94" t="s">
        <v>136</v>
      </c>
      <c r="M15" s="83" t="s">
        <v>277</v>
      </c>
      <c r="N15" s="83"/>
      <c r="O15" s="83"/>
      <c r="P15" s="83">
        <f>'SEPT 21'!S15:S54</f>
        <v>0</v>
      </c>
      <c r="Q15" s="83">
        <f t="shared" si="2"/>
        <v>0</v>
      </c>
      <c r="R15" s="83"/>
      <c r="S15" s="83">
        <f t="shared" si="3"/>
        <v>0</v>
      </c>
    </row>
    <row r="16" spans="1:20" x14ac:dyDescent="0.25">
      <c r="A16" s="104" t="s">
        <v>30</v>
      </c>
      <c r="B16" s="11">
        <v>12</v>
      </c>
      <c r="C16" s="10">
        <f>'SEPT 21'!G16:G31</f>
        <v>0</v>
      </c>
      <c r="D16" s="12">
        <v>5000</v>
      </c>
      <c r="E16" s="10">
        <f t="shared" si="0"/>
        <v>5000</v>
      </c>
      <c r="F16" s="91">
        <v>5000</v>
      </c>
      <c r="G16" s="10">
        <f t="shared" si="1"/>
        <v>0</v>
      </c>
      <c r="H16" s="69"/>
      <c r="I16" s="69"/>
      <c r="J16" s="69"/>
      <c r="K16" s="69"/>
      <c r="L16" s="94" t="s">
        <v>136</v>
      </c>
      <c r="M16" s="83" t="s">
        <v>278</v>
      </c>
      <c r="N16" s="83"/>
      <c r="O16" s="83"/>
      <c r="P16" s="83">
        <f>'SEPT 21'!S16:S55</f>
        <v>0</v>
      </c>
      <c r="Q16" s="83">
        <f t="shared" si="2"/>
        <v>0</v>
      </c>
      <c r="R16" s="83"/>
      <c r="S16" s="83">
        <f t="shared" si="3"/>
        <v>0</v>
      </c>
    </row>
    <row r="17" spans="1:20" x14ac:dyDescent="0.25">
      <c r="A17" s="104" t="s">
        <v>82</v>
      </c>
      <c r="B17" s="11">
        <v>13</v>
      </c>
      <c r="C17" s="10">
        <f>'SEPT 21'!G17:G32</f>
        <v>2500</v>
      </c>
      <c r="D17" s="12">
        <v>2500</v>
      </c>
      <c r="E17" s="10">
        <f t="shared" si="0"/>
        <v>5000</v>
      </c>
      <c r="F17" s="91"/>
      <c r="G17" s="10">
        <f t="shared" si="1"/>
        <v>5000</v>
      </c>
      <c r="H17" s="69" t="s">
        <v>31</v>
      </c>
      <c r="I17" s="69"/>
      <c r="J17" s="69"/>
      <c r="K17" s="69"/>
      <c r="L17" s="94" t="s">
        <v>136</v>
      </c>
      <c r="M17" s="83" t="s">
        <v>279</v>
      </c>
      <c r="N17" s="83"/>
      <c r="O17" s="83"/>
      <c r="P17" s="83">
        <f>'SEPT 21'!S17:S56</f>
        <v>0</v>
      </c>
      <c r="Q17" s="83">
        <f t="shared" si="2"/>
        <v>0</v>
      </c>
      <c r="R17" s="83"/>
      <c r="S17" s="83">
        <f t="shared" si="3"/>
        <v>0</v>
      </c>
    </row>
    <row r="18" spans="1:20" x14ac:dyDescent="0.25">
      <c r="A18" s="10"/>
      <c r="B18" s="10"/>
      <c r="C18" s="10">
        <f>'SEPT 21'!G18:G33</f>
        <v>0</v>
      </c>
      <c r="D18" s="10"/>
      <c r="E18" s="10"/>
      <c r="F18" s="10"/>
      <c r="G18" s="10"/>
      <c r="H18" s="85"/>
      <c r="I18" s="69"/>
      <c r="J18" s="69"/>
      <c r="K18" s="69"/>
      <c r="L18" s="94" t="s">
        <v>136</v>
      </c>
      <c r="M18" s="83" t="s">
        <v>280</v>
      </c>
      <c r="N18" s="83"/>
      <c r="O18" s="83"/>
      <c r="P18" s="83">
        <f>'SEPT 21'!S18:S57</f>
        <v>0</v>
      </c>
      <c r="Q18" s="83">
        <f t="shared" si="2"/>
        <v>0</v>
      </c>
      <c r="R18" s="83"/>
      <c r="S18" s="83">
        <f t="shared" si="3"/>
        <v>0</v>
      </c>
    </row>
    <row r="19" spans="1:20" x14ac:dyDescent="0.25">
      <c r="A19" s="164" t="s">
        <v>39</v>
      </c>
      <c r="B19" s="164"/>
      <c r="C19" s="10">
        <f>'SEPT 21'!G19:G34</f>
        <v>20500</v>
      </c>
      <c r="D19" s="164">
        <f>SUM(D5:D18)</f>
        <v>38500</v>
      </c>
      <c r="E19" s="164">
        <f>SUM(E5:E18)</f>
        <v>59000</v>
      </c>
      <c r="F19" s="164">
        <f>SUM(F5:F18)</f>
        <v>18000</v>
      </c>
      <c r="G19" s="164">
        <f>SUM(G5:G18)</f>
        <v>41000</v>
      </c>
      <c r="H19" s="85"/>
      <c r="I19" s="69"/>
      <c r="J19" s="69"/>
      <c r="K19" s="69" t="s">
        <v>31</v>
      </c>
      <c r="L19" s="83" t="s">
        <v>358</v>
      </c>
      <c r="M19" s="83" t="s">
        <v>281</v>
      </c>
      <c r="N19" s="83">
        <v>2500</v>
      </c>
      <c r="O19" s="83"/>
      <c r="P19" s="83"/>
      <c r="Q19" s="83">
        <f t="shared" si="2"/>
        <v>2500</v>
      </c>
      <c r="R19" s="83">
        <v>2500</v>
      </c>
      <c r="S19" s="83">
        <f t="shared" si="3"/>
        <v>0</v>
      </c>
    </row>
    <row r="20" spans="1:20" x14ac:dyDescent="0.25">
      <c r="A20" s="168"/>
      <c r="B20" s="168"/>
      <c r="C20" s="10">
        <f>'SEPT 21'!G20:G35</f>
        <v>20500</v>
      </c>
      <c r="D20" s="168"/>
      <c r="E20" s="168"/>
      <c r="F20" s="168"/>
      <c r="G20" s="168">
        <f>G5+G10+G11+G12+G13</f>
        <v>11000</v>
      </c>
      <c r="H20" s="85"/>
      <c r="I20" s="69"/>
      <c r="J20" s="69"/>
      <c r="K20" s="69"/>
      <c r="L20" s="124" t="s">
        <v>371</v>
      </c>
      <c r="M20" s="83" t="s">
        <v>282</v>
      </c>
      <c r="N20" s="83"/>
      <c r="O20" s="83"/>
      <c r="P20" s="83">
        <f>'SEPT 21'!S20:S59</f>
        <v>0</v>
      </c>
      <c r="Q20" s="83">
        <f t="shared" si="2"/>
        <v>0</v>
      </c>
      <c r="R20" s="83"/>
      <c r="S20" s="83">
        <f t="shared" si="3"/>
        <v>0</v>
      </c>
      <c r="T20" t="s">
        <v>31</v>
      </c>
    </row>
    <row r="21" spans="1:20" x14ac:dyDescent="0.25">
      <c r="A21" s="172" t="s">
        <v>180</v>
      </c>
      <c r="B21" s="85"/>
      <c r="C21" s="134"/>
      <c r="D21" s="162"/>
      <c r="E21" s="136" t="s">
        <v>9</v>
      </c>
      <c r="F21" s="85"/>
      <c r="G21" s="85"/>
      <c r="H21" s="85"/>
      <c r="I21" s="69"/>
      <c r="J21" s="69"/>
      <c r="K21" s="69"/>
      <c r="L21" s="94" t="s">
        <v>136</v>
      </c>
      <c r="M21" s="83" t="s">
        <v>283</v>
      </c>
      <c r="N21" s="83"/>
      <c r="O21" s="83"/>
      <c r="P21" s="83">
        <f>'SEPT 21'!S21:S60</f>
        <v>0</v>
      </c>
      <c r="Q21" s="83">
        <f t="shared" si="2"/>
        <v>0</v>
      </c>
      <c r="R21" s="83"/>
      <c r="S21" s="83">
        <f t="shared" si="3"/>
        <v>0</v>
      </c>
    </row>
    <row r="22" spans="1:20" x14ac:dyDescent="0.25">
      <c r="A22" s="95" t="s">
        <v>155</v>
      </c>
      <c r="B22" s="95" t="s">
        <v>156</v>
      </c>
      <c r="C22" s="95" t="s">
        <v>157</v>
      </c>
      <c r="D22" s="95" t="s">
        <v>98</v>
      </c>
      <c r="E22" s="95" t="s">
        <v>158</v>
      </c>
      <c r="F22" s="95" t="s">
        <v>156</v>
      </c>
      <c r="G22" s="95" t="s">
        <v>157</v>
      </c>
      <c r="H22" s="95" t="s">
        <v>98</v>
      </c>
      <c r="I22" s="69"/>
      <c r="J22" s="69"/>
      <c r="K22" s="69"/>
      <c r="L22" s="124" t="s">
        <v>366</v>
      </c>
      <c r="M22" s="83" t="s">
        <v>284</v>
      </c>
      <c r="N22" s="83">
        <v>2500</v>
      </c>
      <c r="O22" s="83"/>
      <c r="P22" s="83"/>
      <c r="Q22" s="83">
        <f t="shared" si="2"/>
        <v>2500</v>
      </c>
      <c r="R22" s="83"/>
      <c r="S22" s="83">
        <f t="shared" si="3"/>
        <v>2500</v>
      </c>
    </row>
    <row r="23" spans="1:20" x14ac:dyDescent="0.25">
      <c r="A23" s="95" t="s">
        <v>214</v>
      </c>
      <c r="B23" s="137">
        <f>F19</f>
        <v>18000</v>
      </c>
      <c r="C23" s="85"/>
      <c r="D23" s="137"/>
      <c r="E23" s="138" t="s">
        <v>214</v>
      </c>
      <c r="F23" s="137">
        <f>F19</f>
        <v>18000</v>
      </c>
      <c r="G23" s="85"/>
      <c r="H23" s="10"/>
      <c r="I23" s="69"/>
      <c r="J23" s="69"/>
      <c r="K23" s="69"/>
      <c r="L23" s="94" t="s">
        <v>136</v>
      </c>
      <c r="M23" s="83" t="s">
        <v>285</v>
      </c>
      <c r="N23" s="83"/>
      <c r="O23" s="83"/>
      <c r="P23" s="83">
        <f>'SEPT 21'!S23:S62</f>
        <v>0</v>
      </c>
      <c r="Q23" s="83">
        <f t="shared" si="2"/>
        <v>0</v>
      </c>
      <c r="R23" s="83"/>
      <c r="S23" s="83">
        <f t="shared" si="3"/>
        <v>0</v>
      </c>
    </row>
    <row r="24" spans="1:20" x14ac:dyDescent="0.25">
      <c r="A24" s="10" t="s">
        <v>160</v>
      </c>
      <c r="B24" s="137">
        <f>'SEPT 21'!D33</f>
        <v>-18360</v>
      </c>
      <c r="C24" s="10"/>
      <c r="D24" s="10"/>
      <c r="E24" s="10" t="s">
        <v>160</v>
      </c>
      <c r="F24" s="137">
        <f>'SEPT 21'!H33</f>
        <v>-18360</v>
      </c>
      <c r="G24" s="10"/>
      <c r="H24" s="10"/>
      <c r="I24" s="69"/>
      <c r="J24" s="69"/>
      <c r="K24" s="69"/>
      <c r="L24" s="83" t="s">
        <v>313</v>
      </c>
      <c r="M24" s="83" t="s">
        <v>286</v>
      </c>
      <c r="N24" s="83">
        <v>2500</v>
      </c>
      <c r="O24" s="83"/>
      <c r="P24" s="83">
        <f>'SEPT 21'!S24:S63</f>
        <v>2500</v>
      </c>
      <c r="Q24" s="83">
        <f t="shared" si="2"/>
        <v>5000</v>
      </c>
      <c r="R24" s="69">
        <v>5000</v>
      </c>
      <c r="S24" s="83">
        <f t="shared" si="3"/>
        <v>0</v>
      </c>
    </row>
    <row r="25" spans="1:20" x14ac:dyDescent="0.25">
      <c r="A25" s="10" t="s">
        <v>161</v>
      </c>
      <c r="B25" s="139">
        <v>0.08</v>
      </c>
      <c r="C25" s="10">
        <f>B25*F19</f>
        <v>1440</v>
      </c>
      <c r="D25" s="10"/>
      <c r="E25" s="10"/>
      <c r="F25" s="139">
        <v>0.08</v>
      </c>
      <c r="G25" s="10">
        <f>C25</f>
        <v>1440</v>
      </c>
      <c r="H25" s="10"/>
      <c r="I25" s="69"/>
      <c r="J25" s="69"/>
      <c r="K25" s="69"/>
      <c r="L25" s="83" t="s">
        <v>332</v>
      </c>
      <c r="M25" s="83" t="s">
        <v>287</v>
      </c>
      <c r="N25" s="83">
        <v>2500</v>
      </c>
      <c r="O25" s="83"/>
      <c r="P25" s="83">
        <f>'SEPT 21'!S25:S64</f>
        <v>0</v>
      </c>
      <c r="Q25" s="83">
        <f t="shared" si="2"/>
        <v>2500</v>
      </c>
      <c r="R25" s="83"/>
      <c r="S25" s="83">
        <f t="shared" si="3"/>
        <v>2500</v>
      </c>
    </row>
    <row r="26" spans="1:20" x14ac:dyDescent="0.25">
      <c r="A26" s="104" t="s">
        <v>373</v>
      </c>
      <c r="B26" s="137">
        <v>1800</v>
      </c>
      <c r="C26" s="137"/>
      <c r="D26" s="137"/>
      <c r="E26" s="104" t="s">
        <v>373</v>
      </c>
      <c r="F26" s="137">
        <v>1800</v>
      </c>
      <c r="G26" s="10"/>
      <c r="H26" s="10"/>
      <c r="I26" s="69"/>
      <c r="J26" s="69"/>
      <c r="K26" s="69"/>
      <c r="L26" s="94" t="s">
        <v>136</v>
      </c>
      <c r="M26" s="83" t="s">
        <v>288</v>
      </c>
      <c r="N26" s="83"/>
      <c r="O26" s="83"/>
      <c r="P26" s="83">
        <f>'SEPT 21'!S26:S65</f>
        <v>0</v>
      </c>
      <c r="Q26" s="83">
        <f t="shared" si="2"/>
        <v>0</v>
      </c>
      <c r="R26" s="83"/>
      <c r="S26" s="83">
        <f t="shared" si="3"/>
        <v>0</v>
      </c>
    </row>
    <row r="27" spans="1:20" x14ac:dyDescent="0.25">
      <c r="A27" s="140" t="s">
        <v>162</v>
      </c>
      <c r="B27" s="10"/>
      <c r="C27" s="10"/>
      <c r="D27" s="10"/>
      <c r="E27" s="140" t="s">
        <v>162</v>
      </c>
      <c r="F27" s="10"/>
      <c r="G27" s="10"/>
      <c r="H27" s="10"/>
      <c r="I27" s="69"/>
      <c r="J27" s="69"/>
      <c r="K27" s="69"/>
      <c r="L27" s="178" t="s">
        <v>365</v>
      </c>
      <c r="M27" s="83" t="s">
        <v>289</v>
      </c>
      <c r="N27" s="83"/>
      <c r="O27" s="83"/>
      <c r="P27" s="83">
        <f>'SEPT 21'!S27:S66</f>
        <v>0</v>
      </c>
      <c r="Q27" s="83">
        <f t="shared" si="2"/>
        <v>0</v>
      </c>
      <c r="R27" s="83"/>
      <c r="S27" s="83">
        <f t="shared" si="3"/>
        <v>0</v>
      </c>
    </row>
    <row r="28" spans="1:20" x14ac:dyDescent="0.25">
      <c r="A28" s="49"/>
      <c r="B28" s="142"/>
      <c r="C28" s="10"/>
      <c r="D28" s="10"/>
      <c r="E28" s="49"/>
      <c r="F28" s="142"/>
      <c r="G28" s="10"/>
      <c r="H28" s="10"/>
      <c r="I28" s="69"/>
      <c r="J28" s="69"/>
      <c r="K28" s="69"/>
      <c r="L28" s="83" t="s">
        <v>327</v>
      </c>
      <c r="M28" s="83" t="s">
        <v>290</v>
      </c>
      <c r="N28" s="83">
        <v>2500</v>
      </c>
      <c r="O28" s="83"/>
      <c r="P28" s="83">
        <f>'SEPT 21'!S28:S67</f>
        <v>0</v>
      </c>
      <c r="Q28" s="83">
        <f t="shared" si="2"/>
        <v>2500</v>
      </c>
      <c r="R28" s="83">
        <v>2500</v>
      </c>
      <c r="S28" s="83">
        <f t="shared" si="3"/>
        <v>0</v>
      </c>
    </row>
    <row r="29" spans="1:20" x14ac:dyDescent="0.25">
      <c r="A29" s="161"/>
      <c r="B29" s="83"/>
      <c r="C29" s="83"/>
      <c r="D29" s="83"/>
      <c r="E29" s="161"/>
      <c r="F29" s="83"/>
      <c r="G29" s="83"/>
      <c r="H29" s="10"/>
      <c r="I29" s="69"/>
      <c r="J29" s="69"/>
      <c r="K29" s="69"/>
      <c r="L29" s="124" t="s">
        <v>357</v>
      </c>
      <c r="M29" s="83" t="s">
        <v>291</v>
      </c>
      <c r="N29" s="83">
        <v>2500</v>
      </c>
      <c r="O29" s="83">
        <v>500</v>
      </c>
      <c r="P29" s="83">
        <f>'SEPT 21'!S29:S68</f>
        <v>0</v>
      </c>
      <c r="Q29" s="83">
        <f t="shared" si="2"/>
        <v>3000</v>
      </c>
      <c r="R29" s="83">
        <v>3000</v>
      </c>
      <c r="S29" s="83">
        <f t="shared" si="3"/>
        <v>0</v>
      </c>
    </row>
    <row r="30" spans="1:20" x14ac:dyDescent="0.25">
      <c r="A30" s="142"/>
      <c r="B30" s="10"/>
      <c r="C30" s="10"/>
      <c r="D30" s="10"/>
      <c r="E30" s="142"/>
      <c r="F30" s="10"/>
      <c r="G30" s="10"/>
      <c r="H30" s="10"/>
      <c r="I30" s="69"/>
      <c r="J30" s="69"/>
      <c r="K30" s="69"/>
      <c r="L30" s="94" t="s">
        <v>314</v>
      </c>
      <c r="M30" s="83" t="s">
        <v>292</v>
      </c>
      <c r="N30" s="83"/>
      <c r="O30" s="83"/>
      <c r="P30" s="83">
        <f>'SEPT 21'!S30:S69</f>
        <v>0</v>
      </c>
      <c r="Q30" s="83">
        <f t="shared" si="2"/>
        <v>0</v>
      </c>
      <c r="R30" s="83"/>
      <c r="S30" s="83">
        <f t="shared" si="3"/>
        <v>0</v>
      </c>
    </row>
    <row r="31" spans="1:20" x14ac:dyDescent="0.25">
      <c r="A31" s="142"/>
      <c r="B31" s="143"/>
      <c r="C31" s="144"/>
      <c r="D31" s="143"/>
      <c r="E31" s="142"/>
      <c r="F31" s="143"/>
      <c r="G31" s="144"/>
      <c r="H31" s="10"/>
      <c r="I31" s="69"/>
      <c r="J31" s="65"/>
      <c r="K31" s="69" t="s">
        <v>344</v>
      </c>
      <c r="L31" s="83" t="s">
        <v>315</v>
      </c>
      <c r="M31" s="83" t="s">
        <v>293</v>
      </c>
      <c r="N31" s="83">
        <v>2500</v>
      </c>
      <c r="O31" s="83"/>
      <c r="P31" s="83">
        <f>'SEPT 21'!S31:S70</f>
        <v>5000</v>
      </c>
      <c r="Q31" s="83">
        <f t="shared" si="2"/>
        <v>7500</v>
      </c>
      <c r="R31" s="83"/>
      <c r="S31" s="83"/>
      <c r="T31" t="s">
        <v>31</v>
      </c>
    </row>
    <row r="32" spans="1:20" x14ac:dyDescent="0.25">
      <c r="A32" s="142"/>
      <c r="B32" s="143"/>
      <c r="C32" s="144"/>
      <c r="D32" s="143"/>
      <c r="E32" s="142"/>
      <c r="F32" s="143"/>
      <c r="G32" s="144"/>
      <c r="H32" s="10"/>
      <c r="I32" s="69"/>
      <c r="J32" s="65">
        <f>G19+H33</f>
        <v>41000</v>
      </c>
      <c r="K32" s="69"/>
      <c r="L32" s="83" t="s">
        <v>316</v>
      </c>
      <c r="M32" s="83" t="s">
        <v>294</v>
      </c>
      <c r="N32" s="83">
        <v>2500</v>
      </c>
      <c r="O32" s="83"/>
      <c r="P32" s="83">
        <f>'SEPT 21'!S32:S71</f>
        <v>0</v>
      </c>
      <c r="Q32" s="83">
        <f t="shared" si="2"/>
        <v>2500</v>
      </c>
      <c r="R32" s="83"/>
      <c r="S32" s="83"/>
      <c r="T32" t="s">
        <v>31</v>
      </c>
    </row>
    <row r="33" spans="1:20" x14ac:dyDescent="0.25">
      <c r="A33" s="164" t="s">
        <v>39</v>
      </c>
      <c r="B33" s="165">
        <f>B23+B24+B26-C25</f>
        <v>0</v>
      </c>
      <c r="C33" s="164">
        <f>SUM(C28:C32)</f>
        <v>0</v>
      </c>
      <c r="D33" s="165">
        <f>B33-C33</f>
        <v>0</v>
      </c>
      <c r="E33" s="166"/>
      <c r="F33" s="165">
        <f>F23+F24+F26-G25</f>
        <v>0</v>
      </c>
      <c r="G33" s="165">
        <f>SUM(G28:G31)</f>
        <v>0</v>
      </c>
      <c r="H33" s="165">
        <f>F33-G33</f>
        <v>0</v>
      </c>
      <c r="I33" s="69"/>
      <c r="J33" s="69"/>
      <c r="K33" s="69"/>
      <c r="L33" s="94" t="s">
        <v>136</v>
      </c>
      <c r="M33" s="83" t="s">
        <v>295</v>
      </c>
      <c r="N33" s="83"/>
      <c r="O33" s="83"/>
      <c r="P33" s="83">
        <f>'SEPT 21'!S33:S72</f>
        <v>0</v>
      </c>
      <c r="Q33" s="83">
        <f t="shared" si="2"/>
        <v>0</v>
      </c>
      <c r="R33" s="83"/>
      <c r="S33" s="83">
        <f t="shared" si="3"/>
        <v>0</v>
      </c>
    </row>
    <row r="34" spans="1:20" x14ac:dyDescent="0.25">
      <c r="A34" s="69"/>
      <c r="B34" s="69"/>
      <c r="C34" s="69"/>
      <c r="D34" s="69"/>
      <c r="E34" s="69"/>
      <c r="F34" s="69"/>
      <c r="G34" s="69"/>
      <c r="H34" s="69"/>
      <c r="I34" s="69"/>
      <c r="J34" s="69"/>
      <c r="K34" s="69"/>
      <c r="L34" s="124" t="s">
        <v>354</v>
      </c>
      <c r="M34" s="83" t="s">
        <v>296</v>
      </c>
      <c r="N34" s="83">
        <v>2500</v>
      </c>
      <c r="O34" s="83"/>
      <c r="P34" s="83">
        <f>'SEPT 21'!S34:S73</f>
        <v>0</v>
      </c>
      <c r="Q34" s="83">
        <f t="shared" si="2"/>
        <v>2500</v>
      </c>
      <c r="R34" s="83">
        <v>2500</v>
      </c>
      <c r="S34" s="83">
        <f t="shared" si="3"/>
        <v>0</v>
      </c>
    </row>
    <row r="35" spans="1:20" x14ac:dyDescent="0.25">
      <c r="A35" s="69"/>
      <c r="B35" s="69"/>
      <c r="C35" s="69"/>
      <c r="D35" s="69"/>
      <c r="E35" s="69"/>
      <c r="F35" s="69"/>
      <c r="G35" s="69"/>
      <c r="H35" s="69"/>
      <c r="I35" s="69"/>
      <c r="J35" s="69"/>
      <c r="K35" s="69"/>
      <c r="L35" s="83" t="s">
        <v>319</v>
      </c>
      <c r="M35" s="83" t="s">
        <v>297</v>
      </c>
      <c r="N35" s="83">
        <v>2500</v>
      </c>
      <c r="O35" s="83"/>
      <c r="P35" s="83">
        <f>'SEPT 21'!S35:S74</f>
        <v>0</v>
      </c>
      <c r="Q35" s="83">
        <f t="shared" si="2"/>
        <v>2500</v>
      </c>
      <c r="R35" s="83">
        <v>2500</v>
      </c>
      <c r="S35" s="83">
        <f t="shared" si="3"/>
        <v>0</v>
      </c>
    </row>
    <row r="36" spans="1:20" x14ac:dyDescent="0.25">
      <c r="A36" s="69" t="s">
        <v>168</v>
      </c>
      <c r="B36" s="69"/>
      <c r="C36" s="69" t="s">
        <v>170</v>
      </c>
      <c r="D36" s="69"/>
      <c r="E36" s="69"/>
      <c r="F36" s="69" t="s">
        <v>171</v>
      </c>
      <c r="G36" s="69"/>
      <c r="H36" s="69"/>
      <c r="I36" s="69"/>
      <c r="J36" s="69"/>
      <c r="K36" s="69"/>
      <c r="L36" s="178" t="s">
        <v>361</v>
      </c>
      <c r="M36" s="83" t="s">
        <v>298</v>
      </c>
      <c r="N36" s="83">
        <v>2500</v>
      </c>
      <c r="O36" s="83"/>
      <c r="P36" s="83">
        <f>'SEPT 21'!S36:S75</f>
        <v>0</v>
      </c>
      <c r="Q36" s="83">
        <f t="shared" si="2"/>
        <v>2500</v>
      </c>
      <c r="R36" s="83">
        <v>2500</v>
      </c>
      <c r="S36" s="83">
        <f t="shared" si="3"/>
        <v>0</v>
      </c>
    </row>
    <row r="37" spans="1:20" x14ac:dyDescent="0.25">
      <c r="A37" s="69"/>
      <c r="B37" s="69"/>
      <c r="C37" s="69"/>
      <c r="D37" s="69"/>
      <c r="E37" s="69"/>
      <c r="F37" s="69"/>
      <c r="G37" s="69"/>
      <c r="H37" s="69"/>
      <c r="I37" s="69"/>
      <c r="J37" s="69"/>
      <c r="K37" s="69"/>
      <c r="L37" s="178" t="s">
        <v>82</v>
      </c>
      <c r="M37" s="83" t="s">
        <v>299</v>
      </c>
      <c r="N37" s="83"/>
      <c r="O37" s="83"/>
      <c r="P37" s="83"/>
      <c r="Q37" s="83">
        <f t="shared" si="2"/>
        <v>0</v>
      </c>
      <c r="R37" s="83"/>
      <c r="S37" s="83">
        <f t="shared" si="3"/>
        <v>0</v>
      </c>
    </row>
    <row r="38" spans="1:20" x14ac:dyDescent="0.25">
      <c r="A38" s="20" t="s">
        <v>211</v>
      </c>
      <c r="B38" s="20"/>
      <c r="C38" s="20" t="s">
        <v>51</v>
      </c>
      <c r="D38" s="20"/>
      <c r="E38" s="20"/>
      <c r="F38" s="20" t="s">
        <v>172</v>
      </c>
      <c r="G38" s="20"/>
      <c r="H38" s="69"/>
      <c r="I38" s="69"/>
      <c r="J38" s="69"/>
      <c r="K38" s="69"/>
      <c r="L38" s="178" t="s">
        <v>362</v>
      </c>
      <c r="M38" s="83" t="s">
        <v>300</v>
      </c>
      <c r="N38" s="83">
        <v>2500</v>
      </c>
      <c r="O38" s="83">
        <v>2500</v>
      </c>
      <c r="P38" s="83">
        <f>'SEPT 21'!S38:S77</f>
        <v>0</v>
      </c>
      <c r="Q38" s="83">
        <f t="shared" si="2"/>
        <v>5000</v>
      </c>
      <c r="R38" s="83">
        <v>5000</v>
      </c>
      <c r="S38" s="83">
        <f t="shared" si="3"/>
        <v>0</v>
      </c>
    </row>
    <row r="39" spans="1:20" x14ac:dyDescent="0.25">
      <c r="A39" s="69"/>
      <c r="B39" s="69"/>
      <c r="C39" s="69"/>
      <c r="D39" s="69"/>
      <c r="E39" s="69"/>
      <c r="F39" s="69"/>
      <c r="G39" s="69"/>
      <c r="H39" s="69"/>
      <c r="I39" s="69"/>
      <c r="J39" s="69"/>
      <c r="K39" s="69"/>
      <c r="L39" s="94" t="s">
        <v>136</v>
      </c>
      <c r="M39" s="83" t="s">
        <v>301</v>
      </c>
      <c r="N39" s="83"/>
      <c r="O39" s="83"/>
      <c r="P39" s="83">
        <f>'SEPT 21'!S39:S78</f>
        <v>0</v>
      </c>
      <c r="Q39" s="83">
        <f t="shared" si="2"/>
        <v>0</v>
      </c>
      <c r="R39" s="83"/>
      <c r="S39" s="83">
        <f t="shared" si="3"/>
        <v>0</v>
      </c>
    </row>
    <row r="40" spans="1:20" x14ac:dyDescent="0.25">
      <c r="A40" s="69"/>
      <c r="B40" s="69"/>
      <c r="C40" s="69"/>
      <c r="D40" s="69"/>
      <c r="E40" s="69"/>
      <c r="F40" s="69"/>
      <c r="G40" s="69"/>
      <c r="H40" s="69"/>
      <c r="I40" s="69"/>
      <c r="J40" s="69"/>
      <c r="K40" s="69"/>
      <c r="L40" s="83" t="s">
        <v>321</v>
      </c>
      <c r="M40" s="83" t="s">
        <v>322</v>
      </c>
      <c r="N40" s="83">
        <v>7000</v>
      </c>
      <c r="O40" s="83"/>
      <c r="P40" s="83">
        <f>'SEPT 21'!S40:S79</f>
        <v>0</v>
      </c>
      <c r="Q40" s="83">
        <f t="shared" si="2"/>
        <v>7000</v>
      </c>
      <c r="R40" s="83">
        <v>7000</v>
      </c>
      <c r="S40" s="83">
        <f t="shared" si="3"/>
        <v>0</v>
      </c>
    </row>
    <row r="41" spans="1:20" x14ac:dyDescent="0.25">
      <c r="A41" s="69"/>
      <c r="B41" s="69"/>
      <c r="C41" s="69"/>
      <c r="D41" s="69"/>
      <c r="E41" s="69"/>
      <c r="F41" s="69"/>
      <c r="G41" s="69"/>
      <c r="H41" s="69"/>
      <c r="I41" s="69"/>
      <c r="J41" s="69"/>
      <c r="K41" s="69"/>
      <c r="L41" s="83" t="s">
        <v>323</v>
      </c>
      <c r="M41" s="83" t="s">
        <v>302</v>
      </c>
      <c r="N41" s="83">
        <v>2500</v>
      </c>
      <c r="O41" s="83"/>
      <c r="P41" s="83">
        <f>'SEPT 21'!S41:S80</f>
        <v>0</v>
      </c>
      <c r="Q41" s="83">
        <f t="shared" si="2"/>
        <v>2500</v>
      </c>
      <c r="R41" s="83"/>
      <c r="S41" s="83"/>
      <c r="T41" t="s">
        <v>31</v>
      </c>
    </row>
    <row r="42" spans="1:20" x14ac:dyDescent="0.25">
      <c r="A42" s="69"/>
      <c r="B42" s="69"/>
      <c r="C42" s="69"/>
      <c r="D42" s="69"/>
      <c r="E42" s="69"/>
      <c r="F42" s="69"/>
      <c r="G42" s="69"/>
      <c r="H42" s="69"/>
      <c r="I42" s="69"/>
      <c r="J42" s="69"/>
      <c r="K42" s="69"/>
      <c r="L42" s="83" t="s">
        <v>323</v>
      </c>
      <c r="M42" s="83" t="s">
        <v>303</v>
      </c>
      <c r="N42" s="83">
        <v>2500</v>
      </c>
      <c r="O42" s="83"/>
      <c r="P42" s="83">
        <f>'SEPT 21'!S42:S81</f>
        <v>0</v>
      </c>
      <c r="Q42" s="83">
        <f t="shared" si="2"/>
        <v>2500</v>
      </c>
      <c r="R42" s="83"/>
      <c r="S42" s="83"/>
      <c r="T42" t="s">
        <v>31</v>
      </c>
    </row>
    <row r="43" spans="1:20" x14ac:dyDescent="0.25">
      <c r="A43" s="69"/>
      <c r="B43" s="69"/>
      <c r="C43" s="69"/>
      <c r="D43" s="69"/>
      <c r="E43" s="69"/>
      <c r="F43" s="69"/>
      <c r="G43" s="69"/>
      <c r="H43" s="69"/>
      <c r="I43" s="69"/>
      <c r="J43" s="69"/>
      <c r="K43" s="69"/>
      <c r="L43" s="178" t="s">
        <v>326</v>
      </c>
      <c r="M43" s="83" t="s">
        <v>304</v>
      </c>
      <c r="N43" s="83">
        <v>2500</v>
      </c>
      <c r="O43" s="83"/>
      <c r="P43" s="83">
        <f>'SEPT 21'!S43:S82</f>
        <v>0</v>
      </c>
      <c r="Q43" s="83">
        <f t="shared" si="2"/>
        <v>2500</v>
      </c>
      <c r="R43" s="83">
        <v>2500</v>
      </c>
      <c r="S43" s="83">
        <f t="shared" si="3"/>
        <v>0</v>
      </c>
    </row>
    <row r="44" spans="1:20" x14ac:dyDescent="0.25">
      <c r="A44" s="69"/>
      <c r="B44" s="69"/>
      <c r="C44" s="69"/>
      <c r="D44" s="69"/>
      <c r="E44" s="69"/>
      <c r="F44" s="65"/>
      <c r="G44" s="69"/>
      <c r="H44" s="69"/>
      <c r="I44" s="69"/>
      <c r="J44" s="69"/>
      <c r="K44" s="69"/>
      <c r="L44" s="119" t="s">
        <v>39</v>
      </c>
      <c r="M44" s="83"/>
      <c r="N44" s="83">
        <f t="shared" ref="N44:S44" si="4">SUM(N5:N43)</f>
        <v>52000</v>
      </c>
      <c r="O44" s="83">
        <f t="shared" si="4"/>
        <v>3000</v>
      </c>
      <c r="P44" s="83">
        <f>'SEPT 21'!S44:S83</f>
        <v>45000</v>
      </c>
      <c r="Q44" s="83">
        <f t="shared" si="4"/>
        <v>82500</v>
      </c>
      <c r="R44" s="83">
        <f t="shared" si="4"/>
        <v>35000</v>
      </c>
      <c r="S44" s="83">
        <f t="shared" si="4"/>
        <v>5000</v>
      </c>
    </row>
    <row r="45" spans="1:20" x14ac:dyDescent="0.25">
      <c r="A45" s="69"/>
      <c r="B45" s="69"/>
      <c r="C45" s="69"/>
      <c r="D45" s="69"/>
      <c r="E45" s="69"/>
      <c r="F45" s="69"/>
      <c r="G45" s="69"/>
      <c r="H45" s="69"/>
      <c r="I45" s="69"/>
      <c r="J45" s="69"/>
      <c r="K45" s="69"/>
      <c r="L45" s="69"/>
      <c r="M45" s="69"/>
      <c r="N45" s="69"/>
      <c r="O45" s="69"/>
      <c r="P45" s="69"/>
      <c r="Q45" s="69"/>
      <c r="R45" s="69">
        <f>R44-O44</f>
        <v>32000</v>
      </c>
      <c r="S45" s="69"/>
    </row>
    <row r="46" spans="1:20" x14ac:dyDescent="0.25">
      <c r="A46" s="69"/>
      <c r="B46" s="69"/>
      <c r="C46" s="69"/>
      <c r="D46" s="69"/>
      <c r="E46" s="69"/>
      <c r="F46" s="69"/>
      <c r="G46" s="69"/>
      <c r="H46" s="69"/>
      <c r="I46" s="69"/>
      <c r="J46" s="69"/>
      <c r="K46" s="69"/>
      <c r="L46" s="69"/>
      <c r="M46" s="69"/>
      <c r="N46" s="69"/>
      <c r="O46" s="69"/>
      <c r="P46" s="69"/>
      <c r="Q46" s="69"/>
      <c r="R46" s="69"/>
      <c r="S46" s="69"/>
    </row>
    <row r="47" spans="1:20" x14ac:dyDescent="0.25">
      <c r="A47" s="69"/>
      <c r="B47" s="69"/>
      <c r="C47" s="69"/>
      <c r="D47" s="65"/>
      <c r="E47" s="69"/>
      <c r="F47" s="69"/>
      <c r="G47" s="69"/>
      <c r="H47" s="69"/>
      <c r="I47" s="69"/>
      <c r="J47" s="69"/>
      <c r="K47" s="69"/>
      <c r="L47" s="167" t="s">
        <v>12</v>
      </c>
      <c r="M47" s="15"/>
      <c r="N47" s="15"/>
      <c r="O47" s="15"/>
      <c r="P47" s="15"/>
      <c r="Q47" s="16"/>
      <c r="R47" s="85"/>
      <c r="S47" s="85"/>
    </row>
    <row r="48" spans="1:20" x14ac:dyDescent="0.25">
      <c r="A48" s="69"/>
      <c r="B48" s="69"/>
      <c r="C48" s="69"/>
      <c r="D48" s="69"/>
      <c r="E48" s="69"/>
      <c r="F48" s="69"/>
      <c r="G48" s="69"/>
      <c r="H48" s="69"/>
      <c r="I48" s="69"/>
      <c r="J48" s="69"/>
      <c r="K48" s="69"/>
      <c r="L48" s="172" t="s">
        <v>180</v>
      </c>
      <c r="M48" s="85"/>
      <c r="N48" s="134"/>
      <c r="O48" s="162"/>
      <c r="P48" s="136" t="s">
        <v>9</v>
      </c>
      <c r="Q48" s="85"/>
      <c r="R48" s="85"/>
      <c r="S48" s="85"/>
    </row>
    <row r="49" spans="1:20" x14ac:dyDescent="0.25">
      <c r="A49" s="69"/>
      <c r="B49" s="69"/>
      <c r="C49" s="69"/>
      <c r="D49" s="69"/>
      <c r="E49" s="65"/>
      <c r="F49" s="69"/>
      <c r="G49" s="69"/>
      <c r="H49" s="69"/>
      <c r="I49" s="69"/>
      <c r="J49" s="69"/>
      <c r="K49" s="69"/>
      <c r="L49" s="95" t="s">
        <v>155</v>
      </c>
      <c r="M49" s="95" t="s">
        <v>156</v>
      </c>
      <c r="N49" s="95" t="s">
        <v>157</v>
      </c>
      <c r="O49" s="95" t="s">
        <v>98</v>
      </c>
      <c r="P49" s="95" t="s">
        <v>158</v>
      </c>
      <c r="Q49" s="95" t="s">
        <v>156</v>
      </c>
      <c r="R49" s="95" t="s">
        <v>157</v>
      </c>
      <c r="S49" s="95" t="s">
        <v>98</v>
      </c>
    </row>
    <row r="50" spans="1:20" x14ac:dyDescent="0.25">
      <c r="A50" s="69"/>
      <c r="B50" s="69"/>
      <c r="C50" s="69"/>
      <c r="D50" s="69"/>
      <c r="E50" s="69"/>
      <c r="F50" s="69"/>
      <c r="G50" s="69"/>
      <c r="H50" s="69"/>
      <c r="I50" s="69"/>
      <c r="J50" s="69"/>
      <c r="K50" s="69"/>
      <c r="L50" s="95" t="s">
        <v>214</v>
      </c>
      <c r="M50" s="137">
        <f>R45</f>
        <v>32000</v>
      </c>
      <c r="N50" s="85"/>
      <c r="O50" s="137"/>
      <c r="P50" s="138" t="s">
        <v>214</v>
      </c>
      <c r="Q50" s="137">
        <f>R44</f>
        <v>35000</v>
      </c>
      <c r="R50" s="85"/>
      <c r="S50" s="10"/>
    </row>
    <row r="51" spans="1:20" x14ac:dyDescent="0.25">
      <c r="A51" s="69"/>
      <c r="B51" s="69"/>
      <c r="C51" s="69"/>
      <c r="D51" s="69"/>
      <c r="E51" s="69"/>
      <c r="F51" s="69"/>
      <c r="G51" s="69"/>
      <c r="H51" s="69"/>
      <c r="I51" s="69"/>
      <c r="J51" s="69"/>
      <c r="K51" s="69"/>
      <c r="L51" s="10" t="s">
        <v>160</v>
      </c>
      <c r="M51" s="137">
        <f>'SEPT 21'!O60-1800</f>
        <v>-16040</v>
      </c>
      <c r="N51" s="10"/>
      <c r="O51" s="10"/>
      <c r="P51" s="10" t="s">
        <v>160</v>
      </c>
      <c r="Q51" s="137">
        <f>'SEPT 21'!S60-1800</f>
        <v>-16040</v>
      </c>
      <c r="R51" s="10"/>
      <c r="S51" s="10"/>
    </row>
    <row r="52" spans="1:20" x14ac:dyDescent="0.25">
      <c r="A52" s="69"/>
      <c r="B52" s="69"/>
      <c r="C52" s="69"/>
      <c r="D52" s="69"/>
      <c r="E52" s="69"/>
      <c r="F52" s="69"/>
      <c r="G52" s="69"/>
      <c r="H52" s="69"/>
      <c r="I52" s="69"/>
      <c r="J52" s="69"/>
      <c r="K52" s="69"/>
      <c r="L52" s="10" t="s">
        <v>161</v>
      </c>
      <c r="M52" s="139">
        <v>0.08</v>
      </c>
      <c r="N52" s="10">
        <f>M52*R45</f>
        <v>2560</v>
      </c>
      <c r="O52" s="10"/>
      <c r="P52" s="10"/>
      <c r="Q52" s="139">
        <v>0.08</v>
      </c>
      <c r="R52" s="10">
        <f>N52</f>
        <v>2560</v>
      </c>
      <c r="S52" s="10"/>
      <c r="T52" s="65"/>
    </row>
    <row r="53" spans="1:20" x14ac:dyDescent="0.25">
      <c r="A53" s="69"/>
      <c r="B53" s="69"/>
      <c r="C53" s="69"/>
      <c r="D53" s="69"/>
      <c r="E53" s="69"/>
      <c r="F53" s="69"/>
      <c r="G53" s="69"/>
      <c r="H53" s="65">
        <f>S60-3440</f>
        <v>12960</v>
      </c>
      <c r="I53" s="69"/>
      <c r="J53" s="69"/>
      <c r="K53" s="69"/>
      <c r="L53" s="104" t="s">
        <v>324</v>
      </c>
      <c r="M53" s="137">
        <f>O44</f>
        <v>3000</v>
      </c>
      <c r="N53" s="137"/>
      <c r="O53" s="137"/>
      <c r="P53" s="137"/>
      <c r="Q53" s="137"/>
      <c r="R53" s="10"/>
      <c r="S53" s="10"/>
      <c r="T53" s="65"/>
    </row>
    <row r="54" spans="1:20" x14ac:dyDescent="0.25">
      <c r="A54" s="69"/>
      <c r="B54" s="69"/>
      <c r="C54" s="69"/>
      <c r="D54" s="69"/>
      <c r="E54" s="69"/>
      <c r="F54" s="69"/>
      <c r="G54" s="69"/>
      <c r="H54" s="69"/>
      <c r="I54" s="69"/>
      <c r="J54" s="69"/>
      <c r="K54" s="69"/>
      <c r="L54" s="140" t="s">
        <v>162</v>
      </c>
      <c r="M54" s="10"/>
      <c r="N54" s="10"/>
      <c r="O54" s="10"/>
      <c r="P54" s="140" t="s">
        <v>162</v>
      </c>
      <c r="Q54" s="10"/>
      <c r="R54" s="10"/>
      <c r="S54" s="10"/>
    </row>
    <row r="55" spans="1:20" x14ac:dyDescent="0.25">
      <c r="A55" s="69"/>
      <c r="B55" s="69"/>
      <c r="C55" s="69"/>
      <c r="D55" s="69"/>
      <c r="E55" s="69"/>
      <c r="F55" s="69"/>
      <c r="G55" s="69"/>
      <c r="H55" s="69"/>
      <c r="I55" s="69"/>
      <c r="J55" s="69"/>
      <c r="K55" s="69"/>
      <c r="L55" s="49" t="s">
        <v>87</v>
      </c>
      <c r="M55" s="142"/>
      <c r="N55" s="10"/>
      <c r="O55" s="10"/>
      <c r="P55" s="49"/>
      <c r="Q55" s="142"/>
      <c r="R55" s="10"/>
      <c r="S55" s="10"/>
    </row>
    <row r="56" spans="1:20" x14ac:dyDescent="0.25">
      <c r="A56" s="69"/>
      <c r="B56" s="69"/>
      <c r="C56" s="69"/>
      <c r="D56" s="69"/>
      <c r="E56" s="69"/>
      <c r="F56" s="69"/>
      <c r="G56" s="69"/>
      <c r="H56" s="69"/>
      <c r="I56" s="69"/>
      <c r="J56" s="69"/>
      <c r="K56" s="69"/>
      <c r="L56" s="161"/>
      <c r="M56" s="83"/>
      <c r="N56" s="83"/>
      <c r="O56" s="83"/>
      <c r="P56" s="161"/>
      <c r="Q56" s="83"/>
      <c r="R56" s="83"/>
      <c r="S56" s="10"/>
    </row>
    <row r="57" spans="1:20" x14ac:dyDescent="0.25">
      <c r="A57" s="69"/>
      <c r="B57" s="69"/>
      <c r="C57" s="69"/>
      <c r="D57" s="69"/>
      <c r="E57" s="69"/>
      <c r="F57" s="69"/>
      <c r="G57" s="69"/>
      <c r="H57" s="69"/>
      <c r="I57" s="69"/>
      <c r="J57" s="69"/>
      <c r="K57" s="69"/>
      <c r="L57" s="142"/>
      <c r="M57" s="10"/>
      <c r="N57" s="10"/>
      <c r="O57" s="10"/>
      <c r="P57" s="142"/>
      <c r="Q57" s="10"/>
      <c r="R57" s="10"/>
      <c r="S57" s="10"/>
    </row>
    <row r="58" spans="1:20" x14ac:dyDescent="0.25">
      <c r="A58" s="69"/>
      <c r="B58" s="69"/>
      <c r="C58" s="69"/>
      <c r="D58" s="69"/>
      <c r="E58" s="69"/>
      <c r="F58" s="69"/>
      <c r="G58" s="69"/>
      <c r="H58" s="69"/>
      <c r="I58" s="69"/>
      <c r="J58" s="69"/>
      <c r="K58" s="69"/>
      <c r="L58" s="142"/>
      <c r="M58" s="143"/>
      <c r="N58" s="144"/>
      <c r="O58" s="143"/>
      <c r="P58" s="142"/>
      <c r="Q58" s="143"/>
      <c r="R58" s="144"/>
      <c r="S58" s="10"/>
    </row>
    <row r="59" spans="1:20" x14ac:dyDescent="0.25">
      <c r="A59" s="69"/>
      <c r="B59" s="69"/>
      <c r="C59" s="69"/>
      <c r="D59" s="69"/>
      <c r="E59" s="69"/>
      <c r="F59" s="69"/>
      <c r="G59" s="69"/>
      <c r="H59" s="69"/>
      <c r="I59" s="69"/>
      <c r="J59" s="69"/>
      <c r="K59" s="69"/>
      <c r="L59" s="142"/>
      <c r="M59" s="143"/>
      <c r="N59" s="144"/>
      <c r="O59" s="143"/>
      <c r="P59" s="142"/>
      <c r="Q59" s="143"/>
      <c r="R59" s="144"/>
      <c r="S59" s="10"/>
    </row>
    <row r="60" spans="1:20" x14ac:dyDescent="0.25">
      <c r="A60" s="69"/>
      <c r="B60" s="69"/>
      <c r="C60" s="69"/>
      <c r="D60" s="69"/>
      <c r="E60" s="69"/>
      <c r="F60" s="69"/>
      <c r="G60" s="69"/>
      <c r="H60" s="69"/>
      <c r="I60" s="179">
        <f>D33+S60</f>
        <v>16400</v>
      </c>
      <c r="J60" s="69"/>
      <c r="K60" s="69"/>
      <c r="L60" s="164" t="s">
        <v>39</v>
      </c>
      <c r="M60" s="165">
        <f>M50+M51+M53-N52</f>
        <v>16400</v>
      </c>
      <c r="N60" s="164">
        <f>SUM(N55:N59)</f>
        <v>0</v>
      </c>
      <c r="O60" s="165">
        <f>M60-N60</f>
        <v>16400</v>
      </c>
      <c r="P60" s="166"/>
      <c r="Q60" s="165">
        <f>Q50+Q51-R52</f>
        <v>16400</v>
      </c>
      <c r="R60" s="165">
        <f>SUM(R55:R58)</f>
        <v>0</v>
      </c>
      <c r="S60" s="165">
        <f>Q60-R60</f>
        <v>16400</v>
      </c>
    </row>
    <row r="61" spans="1:20" x14ac:dyDescent="0.25">
      <c r="A61" s="69"/>
      <c r="B61" s="69"/>
      <c r="C61" s="69"/>
      <c r="D61" s="69"/>
      <c r="E61" s="69"/>
      <c r="F61" s="69"/>
      <c r="G61" s="69"/>
      <c r="H61" s="69"/>
      <c r="I61" s="69"/>
      <c r="J61" s="69"/>
      <c r="K61" s="69"/>
      <c r="L61" s="69"/>
      <c r="M61" s="69"/>
      <c r="N61" s="69"/>
      <c r="O61" s="69"/>
      <c r="P61" s="69"/>
      <c r="Q61" s="69"/>
      <c r="R61" s="69"/>
      <c r="S61" s="69"/>
    </row>
    <row r="62" spans="1:20" x14ac:dyDescent="0.25">
      <c r="A62" s="69"/>
      <c r="B62" s="69"/>
      <c r="C62" s="69"/>
      <c r="D62" s="69"/>
      <c r="E62" s="69"/>
      <c r="F62" s="69"/>
      <c r="G62" s="69"/>
      <c r="H62" s="69"/>
      <c r="I62" s="69"/>
      <c r="J62" s="69"/>
      <c r="K62" s="69"/>
      <c r="L62" s="69"/>
      <c r="M62" s="69"/>
      <c r="N62" s="69"/>
      <c r="O62" s="69"/>
      <c r="P62" s="69"/>
      <c r="Q62" s="69"/>
      <c r="R62" s="69"/>
      <c r="S62" s="69"/>
    </row>
    <row r="63" spans="1:20" x14ac:dyDescent="0.25">
      <c r="A63" s="69"/>
      <c r="B63" s="69"/>
      <c r="C63" s="69"/>
      <c r="D63" s="69"/>
      <c r="E63" s="69"/>
      <c r="F63" s="69"/>
      <c r="G63" s="69"/>
      <c r="H63" s="69"/>
      <c r="I63" s="69"/>
      <c r="J63" s="65">
        <f>O60+C29</f>
        <v>16400</v>
      </c>
      <c r="K63" s="69"/>
      <c r="L63" s="69" t="s">
        <v>168</v>
      </c>
      <c r="M63" s="69"/>
      <c r="N63" s="69" t="s">
        <v>170</v>
      </c>
      <c r="O63" s="69"/>
      <c r="P63" s="69"/>
      <c r="Q63" s="69" t="s">
        <v>171</v>
      </c>
      <c r="R63" s="69"/>
      <c r="S63" s="69"/>
    </row>
    <row r="64" spans="1:20" x14ac:dyDescent="0.25">
      <c r="S64" s="65">
        <f>Q50-R52</f>
        <v>32440</v>
      </c>
    </row>
    <row r="66" spans="20:20" x14ac:dyDescent="0.25">
      <c r="T66" s="65">
        <f>S60-1800</f>
        <v>14600</v>
      </c>
    </row>
  </sheetData>
  <pageMargins left="0.7" right="0.7" top="0.75" bottom="0.75" header="0.3" footer="0.3"/>
  <pageSetup orientation="portrait" horizontalDpi="0" verticalDpi="0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7"/>
  <sheetViews>
    <sheetView topLeftCell="D19" workbookViewId="0">
      <selection activeCell="I27" sqref="I27"/>
    </sheetView>
  </sheetViews>
  <sheetFormatPr defaultRowHeight="15" x14ac:dyDescent="0.25"/>
  <cols>
    <col min="1" max="1" width="18.85546875" customWidth="1"/>
    <col min="12" max="12" width="21.5703125" customWidth="1"/>
  </cols>
  <sheetData>
    <row r="1" spans="1:20" ht="15.75" x14ac:dyDescent="0.25">
      <c r="A1" s="69"/>
      <c r="B1" s="125" t="s">
        <v>176</v>
      </c>
      <c r="C1" s="125"/>
      <c r="D1" s="125"/>
      <c r="E1" s="125"/>
      <c r="F1" s="69"/>
      <c r="G1" s="69"/>
      <c r="H1" s="69"/>
      <c r="I1" s="69"/>
      <c r="J1" s="69"/>
      <c r="K1" s="69"/>
      <c r="L1" s="69"/>
      <c r="M1" s="69"/>
      <c r="N1" s="125" t="s">
        <v>176</v>
      </c>
      <c r="O1" s="125"/>
      <c r="P1" s="125"/>
      <c r="Q1" s="125"/>
      <c r="R1" s="69"/>
      <c r="S1" s="69"/>
      <c r="T1" s="69"/>
    </row>
    <row r="2" spans="1:20" ht="15.75" x14ac:dyDescent="0.25">
      <c r="A2" s="69"/>
      <c r="B2" s="125" t="s">
        <v>177</v>
      </c>
      <c r="C2" s="125"/>
      <c r="D2" s="125"/>
      <c r="E2" s="125"/>
      <c r="F2" s="69"/>
      <c r="G2" s="69"/>
      <c r="H2" s="69"/>
      <c r="I2" s="69"/>
      <c r="J2" s="69"/>
      <c r="K2" s="69"/>
      <c r="L2" s="69"/>
      <c r="M2" s="69"/>
      <c r="N2" s="125" t="s">
        <v>177</v>
      </c>
      <c r="O2" s="125"/>
      <c r="P2" s="125"/>
      <c r="Q2" s="125"/>
      <c r="R2" s="69"/>
      <c r="S2" s="69"/>
      <c r="T2" s="69"/>
    </row>
    <row r="3" spans="1:20" ht="15.75" x14ac:dyDescent="0.25">
      <c r="A3" s="69"/>
      <c r="B3" s="125" t="s">
        <v>359</v>
      </c>
      <c r="C3" s="125"/>
      <c r="D3" s="125"/>
      <c r="E3" s="125"/>
      <c r="F3" s="69"/>
      <c r="G3" s="69"/>
      <c r="H3" s="69"/>
      <c r="I3" s="69"/>
      <c r="J3" s="69"/>
      <c r="K3" s="69"/>
      <c r="L3" s="69"/>
      <c r="M3" s="69"/>
      <c r="N3" s="125" t="s">
        <v>359</v>
      </c>
      <c r="O3" s="125"/>
      <c r="P3" s="125"/>
      <c r="Q3" s="125"/>
      <c r="R3" s="69"/>
      <c r="S3" s="69"/>
      <c r="T3" s="69"/>
    </row>
    <row r="4" spans="1:20" x14ac:dyDescent="0.25">
      <c r="A4" s="175" t="s">
        <v>3</v>
      </c>
      <c r="B4" s="175" t="s">
        <v>4</v>
      </c>
      <c r="C4" s="175" t="s">
        <v>5</v>
      </c>
      <c r="D4" s="175" t="s">
        <v>6</v>
      </c>
      <c r="E4" s="176" t="s">
        <v>8</v>
      </c>
      <c r="F4" s="177" t="s">
        <v>9</v>
      </c>
      <c r="G4" s="95" t="s">
        <v>144</v>
      </c>
      <c r="H4" s="69"/>
      <c r="I4" s="69"/>
      <c r="J4" s="69"/>
      <c r="K4" s="69"/>
      <c r="L4" s="119" t="s">
        <v>263</v>
      </c>
      <c r="M4" s="119" t="s">
        <v>264</v>
      </c>
      <c r="N4" s="119" t="s">
        <v>265</v>
      </c>
      <c r="O4" s="119" t="s">
        <v>266</v>
      </c>
      <c r="P4" s="119" t="s">
        <v>267</v>
      </c>
      <c r="Q4" s="119" t="s">
        <v>8</v>
      </c>
      <c r="R4" s="119" t="s">
        <v>9</v>
      </c>
      <c r="S4" s="119" t="s">
        <v>98</v>
      </c>
      <c r="T4" s="69"/>
    </row>
    <row r="5" spans="1:20" x14ac:dyDescent="0.25">
      <c r="A5" s="10" t="s">
        <v>190</v>
      </c>
      <c r="B5" s="131">
        <v>1</v>
      </c>
      <c r="C5" s="10">
        <f>'OCTOBER 21'!G5</f>
        <v>5000</v>
      </c>
      <c r="D5" s="10">
        <v>2500</v>
      </c>
      <c r="E5" s="10">
        <f>C5+D5</f>
        <v>7500</v>
      </c>
      <c r="F5" s="10"/>
      <c r="G5" s="10">
        <f>E5-F5</f>
        <v>7500</v>
      </c>
      <c r="H5" s="69"/>
      <c r="I5" s="69"/>
      <c r="J5" s="69"/>
      <c r="K5" s="69"/>
      <c r="L5" s="178" t="s">
        <v>367</v>
      </c>
      <c r="M5" s="83" t="s">
        <v>268</v>
      </c>
      <c r="N5" s="83">
        <v>2500</v>
      </c>
      <c r="O5" s="83"/>
      <c r="P5" s="83">
        <f>'OCTOBER 21'!S5</f>
        <v>0</v>
      </c>
      <c r="Q5" s="83">
        <f>N5+O5+P5</f>
        <v>2500</v>
      </c>
      <c r="R5" s="83"/>
      <c r="S5" s="83">
        <f>Q5-R5</f>
        <v>2500</v>
      </c>
      <c r="T5" s="69"/>
    </row>
    <row r="6" spans="1:20" x14ac:dyDescent="0.25">
      <c r="A6" s="10" t="s">
        <v>235</v>
      </c>
      <c r="B6" s="11">
        <v>2</v>
      </c>
      <c r="C6" s="10">
        <f>'OCTOBER 21'!G6</f>
        <v>5000</v>
      </c>
      <c r="D6" s="12">
        <v>2500</v>
      </c>
      <c r="E6" s="10">
        <f t="shared" ref="E6:E17" si="0">C6+D6</f>
        <v>7500</v>
      </c>
      <c r="F6" s="10"/>
      <c r="G6" s="10">
        <f t="shared" ref="G6:G17" si="1">E6-F6</f>
        <v>7500</v>
      </c>
      <c r="H6" s="69" t="s">
        <v>31</v>
      </c>
      <c r="I6" s="69"/>
      <c r="J6" s="69"/>
      <c r="K6" s="69"/>
      <c r="L6" s="83" t="s">
        <v>328</v>
      </c>
      <c r="M6" s="83" t="s">
        <v>269</v>
      </c>
      <c r="N6" s="83">
        <v>2500</v>
      </c>
      <c r="O6" s="83"/>
      <c r="P6" s="83">
        <f>'OCTOBER 21'!S6</f>
        <v>0</v>
      </c>
      <c r="Q6" s="83">
        <f t="shared" ref="Q6:Q43" si="2">N6+O6+P6</f>
        <v>2500</v>
      </c>
      <c r="R6" s="83"/>
      <c r="S6" s="83">
        <f t="shared" ref="S6:S43" si="3">Q6-R6</f>
        <v>2500</v>
      </c>
      <c r="T6" s="69"/>
    </row>
    <row r="7" spans="1:20" x14ac:dyDescent="0.25">
      <c r="A7" s="10" t="s">
        <v>351</v>
      </c>
      <c r="B7" s="11">
        <v>3</v>
      </c>
      <c r="C7" s="10">
        <f>'OCTOBER 21'!G7</f>
        <v>0</v>
      </c>
      <c r="D7" s="12">
        <v>2500</v>
      </c>
      <c r="E7" s="10">
        <f>C7+D7</f>
        <v>2500</v>
      </c>
      <c r="F7" s="10"/>
      <c r="G7" s="10">
        <f t="shared" si="1"/>
        <v>2500</v>
      </c>
      <c r="H7" s="69"/>
      <c r="I7" s="69"/>
      <c r="J7" s="69"/>
      <c r="K7" s="69"/>
      <c r="L7" s="178" t="s">
        <v>82</v>
      </c>
      <c r="M7" s="83" t="s">
        <v>270</v>
      </c>
      <c r="N7" s="83"/>
      <c r="O7" s="83"/>
      <c r="P7" s="83">
        <f>'OCTOBER 21'!S7</f>
        <v>0</v>
      </c>
      <c r="Q7" s="83">
        <f t="shared" si="2"/>
        <v>0</v>
      </c>
      <c r="R7" s="83"/>
      <c r="S7" s="83">
        <f t="shared" si="3"/>
        <v>0</v>
      </c>
      <c r="T7" s="69"/>
    </row>
    <row r="8" spans="1:20" x14ac:dyDescent="0.25">
      <c r="A8" s="163" t="s">
        <v>82</v>
      </c>
      <c r="B8" s="11">
        <v>4</v>
      </c>
      <c r="C8" s="10">
        <f>'OCTOBER 21'!G8</f>
        <v>5000</v>
      </c>
      <c r="D8" s="12">
        <v>2500</v>
      </c>
      <c r="E8" s="10">
        <f t="shared" si="0"/>
        <v>7500</v>
      </c>
      <c r="F8" s="10"/>
      <c r="G8" s="10">
        <f t="shared" si="1"/>
        <v>7500</v>
      </c>
      <c r="H8" s="69" t="s">
        <v>31</v>
      </c>
      <c r="I8" s="69"/>
      <c r="J8" s="69"/>
      <c r="K8" s="69"/>
      <c r="L8" s="83"/>
      <c r="M8" s="83" t="s">
        <v>271</v>
      </c>
      <c r="N8" s="83"/>
      <c r="O8" s="83"/>
      <c r="P8" s="83">
        <f>'OCTOBER 21'!S8</f>
        <v>0</v>
      </c>
      <c r="Q8" s="83">
        <f t="shared" si="2"/>
        <v>0</v>
      </c>
      <c r="R8" s="83"/>
      <c r="S8" s="83">
        <f t="shared" si="3"/>
        <v>0</v>
      </c>
      <c r="T8" s="69"/>
    </row>
    <row r="9" spans="1:20" x14ac:dyDescent="0.25">
      <c r="A9" s="10" t="s">
        <v>352</v>
      </c>
      <c r="B9" s="11">
        <v>5</v>
      </c>
      <c r="C9" s="10">
        <f>'OCTOBER 21'!G9</f>
        <v>5000</v>
      </c>
      <c r="D9" s="12">
        <v>2500</v>
      </c>
      <c r="E9" s="10">
        <f t="shared" si="0"/>
        <v>7500</v>
      </c>
      <c r="F9" s="10"/>
      <c r="G9" s="10">
        <f t="shared" si="1"/>
        <v>7500</v>
      </c>
      <c r="H9" s="69" t="s">
        <v>31</v>
      </c>
      <c r="I9" s="69"/>
      <c r="J9" s="69"/>
      <c r="K9" s="69"/>
      <c r="L9" s="83" t="s">
        <v>369</v>
      </c>
      <c r="M9" s="83" t="s">
        <v>272</v>
      </c>
      <c r="N9" s="83">
        <v>2500</v>
      </c>
      <c r="O9" s="83"/>
      <c r="P9" s="83"/>
      <c r="Q9" s="83">
        <f t="shared" si="2"/>
        <v>2500</v>
      </c>
      <c r="R9" s="83"/>
      <c r="S9" s="83">
        <f t="shared" si="3"/>
        <v>2500</v>
      </c>
      <c r="T9" s="69"/>
    </row>
    <row r="10" spans="1:20" x14ac:dyDescent="0.25">
      <c r="A10" s="10" t="s">
        <v>132</v>
      </c>
      <c r="B10" s="11">
        <v>6</v>
      </c>
      <c r="C10" s="10">
        <f>'OCTOBER 21'!G10</f>
        <v>0</v>
      </c>
      <c r="D10" s="12">
        <v>2500</v>
      </c>
      <c r="E10" s="10">
        <f t="shared" si="0"/>
        <v>2500</v>
      </c>
      <c r="F10" s="10">
        <v>2500</v>
      </c>
      <c r="G10" s="10">
        <f t="shared" si="1"/>
        <v>0</v>
      </c>
      <c r="H10" s="69"/>
      <c r="I10" s="69"/>
      <c r="J10" s="69"/>
      <c r="K10" s="69"/>
      <c r="L10" s="83" t="s">
        <v>307</v>
      </c>
      <c r="M10" s="83" t="s">
        <v>308</v>
      </c>
      <c r="N10" s="83">
        <v>2500</v>
      </c>
      <c r="O10" s="83"/>
      <c r="P10" s="83">
        <f>'OCTOBER 21'!S10</f>
        <v>0</v>
      </c>
      <c r="Q10" s="83">
        <f t="shared" si="2"/>
        <v>2500</v>
      </c>
      <c r="R10" s="83"/>
      <c r="S10" s="83">
        <f t="shared" si="3"/>
        <v>2500</v>
      </c>
      <c r="T10" s="69"/>
    </row>
    <row r="11" spans="1:20" x14ac:dyDescent="0.25">
      <c r="A11" s="104" t="s">
        <v>253</v>
      </c>
      <c r="B11" s="11">
        <v>7</v>
      </c>
      <c r="C11" s="10">
        <f>'OCTOBER 21'!G11</f>
        <v>6000</v>
      </c>
      <c r="D11" s="12">
        <v>3000</v>
      </c>
      <c r="E11" s="10">
        <f t="shared" si="0"/>
        <v>9000</v>
      </c>
      <c r="F11" s="10"/>
      <c r="G11" s="10">
        <f t="shared" si="1"/>
        <v>9000</v>
      </c>
      <c r="H11" s="69"/>
      <c r="I11" s="69"/>
      <c r="J11" s="69"/>
      <c r="K11" s="69"/>
      <c r="L11" s="124" t="s">
        <v>363</v>
      </c>
      <c r="M11" s="83" t="s">
        <v>273</v>
      </c>
      <c r="N11" s="83">
        <v>2500</v>
      </c>
      <c r="O11" s="83">
        <v>500</v>
      </c>
      <c r="P11" s="83">
        <f>'OCTOBER 21'!S11</f>
        <v>0</v>
      </c>
      <c r="Q11" s="83">
        <f t="shared" si="2"/>
        <v>3000</v>
      </c>
      <c r="R11" s="83">
        <v>3000</v>
      </c>
      <c r="S11" s="83">
        <f t="shared" si="3"/>
        <v>0</v>
      </c>
      <c r="T11" s="69"/>
    </row>
    <row r="12" spans="1:20" x14ac:dyDescent="0.25">
      <c r="A12" s="104" t="s">
        <v>120</v>
      </c>
      <c r="B12" s="105">
        <v>8</v>
      </c>
      <c r="C12" s="10">
        <f>'OCTOBER 21'!G12</f>
        <v>0</v>
      </c>
      <c r="D12" s="13">
        <v>2500</v>
      </c>
      <c r="E12" s="10">
        <f t="shared" si="0"/>
        <v>2500</v>
      </c>
      <c r="F12" s="10">
        <v>2500</v>
      </c>
      <c r="G12" s="10">
        <f t="shared" si="1"/>
        <v>0</v>
      </c>
      <c r="H12" s="69"/>
      <c r="I12" s="69"/>
      <c r="J12" s="69"/>
      <c r="K12" s="69"/>
      <c r="L12" s="94" t="s">
        <v>136</v>
      </c>
      <c r="M12" s="83" t="s">
        <v>274</v>
      </c>
      <c r="N12" s="83"/>
      <c r="O12" s="83"/>
      <c r="P12" s="83">
        <f>'OCTOBER 21'!S12</f>
        <v>0</v>
      </c>
      <c r="Q12" s="83">
        <f t="shared" si="2"/>
        <v>0</v>
      </c>
      <c r="R12" s="83"/>
      <c r="S12" s="83">
        <f t="shared" si="3"/>
        <v>0</v>
      </c>
      <c r="T12" s="69"/>
    </row>
    <row r="13" spans="1:20" x14ac:dyDescent="0.25">
      <c r="A13" s="10" t="s">
        <v>119</v>
      </c>
      <c r="B13" s="105">
        <v>9</v>
      </c>
      <c r="C13" s="10">
        <f>'OCTOBER 21'!G13</f>
        <v>0</v>
      </c>
      <c r="D13" s="13">
        <v>5500</v>
      </c>
      <c r="E13" s="10">
        <f t="shared" si="0"/>
        <v>5500</v>
      </c>
      <c r="F13" s="10">
        <v>5500</v>
      </c>
      <c r="G13" s="10">
        <f t="shared" si="1"/>
        <v>0</v>
      </c>
      <c r="H13" s="69"/>
      <c r="I13" s="69"/>
      <c r="J13" s="69"/>
      <c r="K13" s="69"/>
      <c r="L13" s="178" t="s">
        <v>310</v>
      </c>
      <c r="M13" s="83" t="s">
        <v>275</v>
      </c>
      <c r="N13" s="83"/>
      <c r="O13" s="83"/>
      <c r="P13" s="83">
        <f>'OCTOBER 21'!S13</f>
        <v>0</v>
      </c>
      <c r="Q13" s="83">
        <f t="shared" si="2"/>
        <v>0</v>
      </c>
      <c r="R13" s="83"/>
      <c r="S13" s="83">
        <f t="shared" si="3"/>
        <v>0</v>
      </c>
      <c r="T13" s="69"/>
    </row>
    <row r="14" spans="1:20" x14ac:dyDescent="0.25">
      <c r="A14" s="10" t="s">
        <v>353</v>
      </c>
      <c r="B14" s="11">
        <v>10</v>
      </c>
      <c r="C14" s="10">
        <f>'OCTOBER 21'!G14</f>
        <v>5000</v>
      </c>
      <c r="D14" s="12">
        <v>2500</v>
      </c>
      <c r="E14" s="10">
        <f t="shared" si="0"/>
        <v>7500</v>
      </c>
      <c r="F14" s="10"/>
      <c r="G14" s="10">
        <f t="shared" si="1"/>
        <v>7500</v>
      </c>
      <c r="H14" s="69" t="s">
        <v>31</v>
      </c>
      <c r="I14" s="69"/>
      <c r="J14" s="69"/>
      <c r="K14" s="69"/>
      <c r="L14" s="178" t="s">
        <v>310</v>
      </c>
      <c r="M14" s="83" t="s">
        <v>276</v>
      </c>
      <c r="N14" s="83"/>
      <c r="O14" s="83"/>
      <c r="P14" s="83">
        <f>'OCTOBER 21'!S14</f>
        <v>0</v>
      </c>
      <c r="Q14" s="83">
        <f t="shared" si="2"/>
        <v>0</v>
      </c>
      <c r="R14" s="83"/>
      <c r="S14" s="83">
        <f t="shared" si="3"/>
        <v>0</v>
      </c>
      <c r="T14" s="69"/>
    </row>
    <row r="15" spans="1:20" x14ac:dyDescent="0.25">
      <c r="A15" s="10" t="s">
        <v>200</v>
      </c>
      <c r="B15" s="11">
        <v>11</v>
      </c>
      <c r="C15" s="10">
        <f>'OCTOBER 21'!G15</f>
        <v>5000</v>
      </c>
      <c r="D15" s="12">
        <v>2500</v>
      </c>
      <c r="E15" s="10">
        <f t="shared" si="0"/>
        <v>7500</v>
      </c>
      <c r="F15" s="10"/>
      <c r="G15" s="10">
        <f t="shared" si="1"/>
        <v>7500</v>
      </c>
      <c r="H15" s="69" t="s">
        <v>31</v>
      </c>
      <c r="I15" s="69"/>
      <c r="J15" s="69"/>
      <c r="K15" s="69"/>
      <c r="L15" s="94" t="s">
        <v>136</v>
      </c>
      <c r="M15" s="83" t="s">
        <v>277</v>
      </c>
      <c r="N15" s="83"/>
      <c r="O15" s="83"/>
      <c r="P15" s="83">
        <f>'OCTOBER 21'!S15</f>
        <v>0</v>
      </c>
      <c r="Q15" s="83">
        <f t="shared" si="2"/>
        <v>0</v>
      </c>
      <c r="R15" s="83"/>
      <c r="S15" s="83">
        <f t="shared" si="3"/>
        <v>0</v>
      </c>
      <c r="T15" s="69"/>
    </row>
    <row r="16" spans="1:20" x14ac:dyDescent="0.25">
      <c r="A16" s="104" t="s">
        <v>30</v>
      </c>
      <c r="B16" s="11">
        <v>12</v>
      </c>
      <c r="C16" s="10">
        <f>'OCTOBER 21'!G16</f>
        <v>0</v>
      </c>
      <c r="D16" s="12">
        <v>5000</v>
      </c>
      <c r="E16" s="10">
        <f t="shared" si="0"/>
        <v>5000</v>
      </c>
      <c r="F16" s="10">
        <v>5000</v>
      </c>
      <c r="G16" s="10">
        <f t="shared" si="1"/>
        <v>0</v>
      </c>
      <c r="H16" s="69"/>
      <c r="I16" s="69"/>
      <c r="J16" s="69"/>
      <c r="K16" s="69"/>
      <c r="L16" s="94" t="s">
        <v>136</v>
      </c>
      <c r="M16" s="83" t="s">
        <v>278</v>
      </c>
      <c r="N16" s="83"/>
      <c r="O16" s="83"/>
      <c r="P16" s="83">
        <f>'OCTOBER 21'!S16</f>
        <v>0</v>
      </c>
      <c r="Q16" s="83">
        <f t="shared" si="2"/>
        <v>0</v>
      </c>
      <c r="R16" s="83"/>
      <c r="S16" s="83">
        <f t="shared" si="3"/>
        <v>0</v>
      </c>
      <c r="T16" s="69"/>
    </row>
    <row r="17" spans="1:20" x14ac:dyDescent="0.25">
      <c r="A17" s="104" t="s">
        <v>82</v>
      </c>
      <c r="B17" s="11">
        <v>13</v>
      </c>
      <c r="C17" s="10">
        <f>'OCTOBER 21'!G17</f>
        <v>5000</v>
      </c>
      <c r="D17" s="12">
        <v>2500</v>
      </c>
      <c r="E17" s="10">
        <f t="shared" si="0"/>
        <v>7500</v>
      </c>
      <c r="F17" s="10"/>
      <c r="G17" s="10">
        <f t="shared" si="1"/>
        <v>7500</v>
      </c>
      <c r="H17" s="69" t="s">
        <v>31</v>
      </c>
      <c r="I17" s="69"/>
      <c r="J17" s="69"/>
      <c r="K17" s="69"/>
      <c r="L17" s="94" t="s">
        <v>136</v>
      </c>
      <c r="M17" s="83" t="s">
        <v>279</v>
      </c>
      <c r="N17" s="83"/>
      <c r="O17" s="83"/>
      <c r="P17" s="83">
        <f>'OCTOBER 21'!S17</f>
        <v>0</v>
      </c>
      <c r="Q17" s="83">
        <f t="shared" si="2"/>
        <v>0</v>
      </c>
      <c r="R17" s="83"/>
      <c r="S17" s="83">
        <f t="shared" si="3"/>
        <v>0</v>
      </c>
      <c r="T17" s="69"/>
    </row>
    <row r="18" spans="1:20" x14ac:dyDescent="0.25">
      <c r="A18" s="10"/>
      <c r="B18" s="10"/>
      <c r="C18" s="10">
        <f>'OCTOBER 21'!G18</f>
        <v>0</v>
      </c>
      <c r="D18" s="10"/>
      <c r="E18" s="10"/>
      <c r="F18" s="10"/>
      <c r="G18" s="10"/>
      <c r="H18" s="85"/>
      <c r="I18" s="69"/>
      <c r="J18" s="69"/>
      <c r="K18" s="69"/>
      <c r="L18" s="94" t="s">
        <v>136</v>
      </c>
      <c r="M18" s="83" t="s">
        <v>280</v>
      </c>
      <c r="N18" s="83"/>
      <c r="O18" s="83"/>
      <c r="P18" s="83">
        <f>'OCTOBER 21'!S18</f>
        <v>0</v>
      </c>
      <c r="Q18" s="83">
        <f t="shared" si="2"/>
        <v>0</v>
      </c>
      <c r="R18" s="83"/>
      <c r="S18" s="83">
        <f t="shared" si="3"/>
        <v>0</v>
      </c>
      <c r="T18" s="69"/>
    </row>
    <row r="19" spans="1:20" x14ac:dyDescent="0.25">
      <c r="A19" s="164" t="s">
        <v>39</v>
      </c>
      <c r="B19" s="164"/>
      <c r="C19" s="10">
        <f>'SEPT 21'!G19:G34</f>
        <v>20500</v>
      </c>
      <c r="D19" s="164">
        <f>SUM(D5:D18)</f>
        <v>38500</v>
      </c>
      <c r="E19" s="164">
        <f>SUM(E5:E18)</f>
        <v>79500</v>
      </c>
      <c r="F19" s="164">
        <f>SUM(F5:F18)</f>
        <v>15500</v>
      </c>
      <c r="G19" s="164">
        <f>SUM(G5:G18)</f>
        <v>64000</v>
      </c>
      <c r="H19" s="85"/>
      <c r="I19" s="69"/>
      <c r="J19" s="69"/>
      <c r="K19" s="69" t="s">
        <v>31</v>
      </c>
      <c r="L19" s="83" t="s">
        <v>358</v>
      </c>
      <c r="M19" s="83" t="s">
        <v>281</v>
      </c>
      <c r="N19" s="83">
        <v>2500</v>
      </c>
      <c r="O19" s="83"/>
      <c r="P19" s="83">
        <f>'OCTOBER 21'!S19</f>
        <v>0</v>
      </c>
      <c r="Q19" s="83">
        <f t="shared" si="2"/>
        <v>2500</v>
      </c>
      <c r="R19" s="83">
        <v>2500</v>
      </c>
      <c r="S19" s="83">
        <f t="shared" si="3"/>
        <v>0</v>
      </c>
      <c r="T19" s="69"/>
    </row>
    <row r="20" spans="1:20" x14ac:dyDescent="0.25">
      <c r="A20" s="168"/>
      <c r="B20" s="168"/>
      <c r="C20" s="10">
        <f>'SEPT 21'!G20:G35</f>
        <v>20500</v>
      </c>
      <c r="D20" s="168"/>
      <c r="E20" s="168"/>
      <c r="F20" s="168"/>
      <c r="G20" s="168">
        <f>G5+G10+G11+G12+G13</f>
        <v>16500</v>
      </c>
      <c r="H20" s="85"/>
      <c r="I20" s="69"/>
      <c r="J20" s="69"/>
      <c r="K20" s="69"/>
      <c r="L20" s="124" t="s">
        <v>364</v>
      </c>
      <c r="M20" s="83" t="s">
        <v>282</v>
      </c>
      <c r="N20" s="83">
        <v>2500</v>
      </c>
      <c r="O20" s="83"/>
      <c r="P20" s="83">
        <f>'OCTOBER 21'!S20</f>
        <v>0</v>
      </c>
      <c r="Q20" s="83">
        <f t="shared" si="2"/>
        <v>2500</v>
      </c>
      <c r="R20" s="83"/>
      <c r="S20" s="83">
        <f t="shared" si="3"/>
        <v>2500</v>
      </c>
      <c r="T20" s="69" t="s">
        <v>31</v>
      </c>
    </row>
    <row r="21" spans="1:20" x14ac:dyDescent="0.25">
      <c r="A21" s="172" t="s">
        <v>180</v>
      </c>
      <c r="B21" s="85"/>
      <c r="C21" s="134"/>
      <c r="D21" s="162"/>
      <c r="E21" s="136" t="s">
        <v>9</v>
      </c>
      <c r="F21" s="85"/>
      <c r="G21" s="85"/>
      <c r="H21" s="85"/>
      <c r="I21" s="69"/>
      <c r="J21" s="69"/>
      <c r="K21" s="69"/>
      <c r="L21" s="94" t="s">
        <v>136</v>
      </c>
      <c r="M21" s="83" t="s">
        <v>283</v>
      </c>
      <c r="N21" s="83"/>
      <c r="O21" s="83"/>
      <c r="P21" s="83">
        <f>'OCTOBER 21'!S21</f>
        <v>0</v>
      </c>
      <c r="Q21" s="83">
        <f t="shared" si="2"/>
        <v>0</v>
      </c>
      <c r="R21" s="83"/>
      <c r="S21" s="83">
        <f t="shared" si="3"/>
        <v>0</v>
      </c>
      <c r="T21" s="69"/>
    </row>
    <row r="22" spans="1:20" x14ac:dyDescent="0.25">
      <c r="A22" s="95" t="s">
        <v>155</v>
      </c>
      <c r="B22" s="95" t="s">
        <v>156</v>
      </c>
      <c r="C22" s="95" t="s">
        <v>157</v>
      </c>
      <c r="D22" s="95" t="s">
        <v>98</v>
      </c>
      <c r="E22" s="95" t="s">
        <v>158</v>
      </c>
      <c r="F22" s="95" t="s">
        <v>156</v>
      </c>
      <c r="G22" s="95" t="s">
        <v>157</v>
      </c>
      <c r="H22" s="95" t="s">
        <v>98</v>
      </c>
      <c r="I22" s="69"/>
      <c r="J22" s="69"/>
      <c r="K22" s="69"/>
      <c r="L22" s="124" t="s">
        <v>366</v>
      </c>
      <c r="M22" s="83" t="s">
        <v>284</v>
      </c>
      <c r="N22" s="83">
        <v>2500</v>
      </c>
      <c r="O22" s="83"/>
      <c r="P22" s="83">
        <f>'OCTOBER 21'!S22</f>
        <v>2500</v>
      </c>
      <c r="Q22" s="83">
        <f t="shared" si="2"/>
        <v>5000</v>
      </c>
      <c r="R22" s="83"/>
      <c r="S22" s="83">
        <f t="shared" si="3"/>
        <v>5000</v>
      </c>
      <c r="T22" s="69" t="s">
        <v>31</v>
      </c>
    </row>
    <row r="23" spans="1:20" x14ac:dyDescent="0.25">
      <c r="A23" s="95" t="s">
        <v>173</v>
      </c>
      <c r="B23" s="137">
        <f>F19</f>
        <v>15500</v>
      </c>
      <c r="C23" s="85"/>
      <c r="D23" s="137"/>
      <c r="E23" s="138" t="s">
        <v>173</v>
      </c>
      <c r="F23" s="137">
        <f>F19</f>
        <v>15500</v>
      </c>
      <c r="G23" s="85"/>
      <c r="H23" s="10"/>
      <c r="I23" s="69"/>
      <c r="J23" s="69"/>
      <c r="K23" s="69"/>
      <c r="L23" s="94" t="s">
        <v>136</v>
      </c>
      <c r="M23" s="83" t="s">
        <v>285</v>
      </c>
      <c r="N23" s="83"/>
      <c r="O23" s="83"/>
      <c r="P23" s="83">
        <f>'OCTOBER 21'!S23</f>
        <v>0</v>
      </c>
      <c r="Q23" s="83">
        <f t="shared" si="2"/>
        <v>0</v>
      </c>
      <c r="R23" s="83"/>
      <c r="S23" s="83">
        <f t="shared" si="3"/>
        <v>0</v>
      </c>
      <c r="T23" s="69"/>
    </row>
    <row r="24" spans="1:20" x14ac:dyDescent="0.25">
      <c r="A24" s="10" t="s">
        <v>160</v>
      </c>
      <c r="B24" s="137">
        <f>'OCTOBER 21'!D33</f>
        <v>0</v>
      </c>
      <c r="C24" s="10"/>
      <c r="D24" s="10"/>
      <c r="E24" s="10" t="s">
        <v>160</v>
      </c>
      <c r="F24" s="137">
        <f>'OCTOBER 21'!H33</f>
        <v>0</v>
      </c>
      <c r="G24" s="10"/>
      <c r="H24" s="10"/>
      <c r="I24" s="69"/>
      <c r="J24" s="69"/>
      <c r="K24" s="69"/>
      <c r="L24" s="83" t="s">
        <v>313</v>
      </c>
      <c r="M24" s="83" t="s">
        <v>286</v>
      </c>
      <c r="N24" s="83">
        <v>2500</v>
      </c>
      <c r="O24" s="83"/>
      <c r="P24" s="83">
        <f>'OCTOBER 21'!S24</f>
        <v>0</v>
      </c>
      <c r="Q24" s="83">
        <f t="shared" si="2"/>
        <v>2500</v>
      </c>
      <c r="R24" s="83"/>
      <c r="S24" s="83">
        <f t="shared" si="3"/>
        <v>2500</v>
      </c>
      <c r="T24" s="69"/>
    </row>
    <row r="25" spans="1:20" x14ac:dyDescent="0.25">
      <c r="A25" s="10" t="s">
        <v>161</v>
      </c>
      <c r="B25" s="139">
        <v>0.08</v>
      </c>
      <c r="C25" s="10">
        <f>B25*B23</f>
        <v>1240</v>
      </c>
      <c r="D25" s="10"/>
      <c r="E25" s="10"/>
      <c r="F25" s="139">
        <v>0.08</v>
      </c>
      <c r="G25" s="10">
        <f>C25</f>
        <v>1240</v>
      </c>
      <c r="H25" s="10"/>
      <c r="I25" s="69"/>
      <c r="J25" s="69"/>
      <c r="K25" s="69"/>
      <c r="L25" s="83" t="s">
        <v>332</v>
      </c>
      <c r="M25" s="83" t="s">
        <v>287</v>
      </c>
      <c r="N25" s="83">
        <v>2500</v>
      </c>
      <c r="O25" s="83"/>
      <c r="P25" s="83">
        <f>'OCTOBER 21'!S25</f>
        <v>2500</v>
      </c>
      <c r="Q25" s="83">
        <f t="shared" si="2"/>
        <v>5000</v>
      </c>
      <c r="R25" s="83">
        <v>2500</v>
      </c>
      <c r="S25" s="83">
        <f t="shared" si="3"/>
        <v>2500</v>
      </c>
      <c r="T25" s="69"/>
    </row>
    <row r="26" spans="1:20" x14ac:dyDescent="0.25">
      <c r="A26" s="104" t="s">
        <v>233</v>
      </c>
      <c r="B26" s="137"/>
      <c r="C26" s="137"/>
      <c r="D26" s="137"/>
      <c r="E26" s="137"/>
      <c r="F26" s="137"/>
      <c r="G26" s="10"/>
      <c r="H26" s="10"/>
      <c r="I26" s="69"/>
      <c r="J26" s="69"/>
      <c r="K26" s="69"/>
      <c r="L26" s="94" t="s">
        <v>136</v>
      </c>
      <c r="M26" s="83" t="s">
        <v>288</v>
      </c>
      <c r="N26" s="83"/>
      <c r="O26" s="83"/>
      <c r="P26" s="83">
        <f>'OCTOBER 21'!S26</f>
        <v>0</v>
      </c>
      <c r="Q26" s="83">
        <f t="shared" si="2"/>
        <v>0</v>
      </c>
      <c r="R26" s="83"/>
      <c r="S26" s="83">
        <f t="shared" si="3"/>
        <v>0</v>
      </c>
      <c r="T26" s="69"/>
    </row>
    <row r="27" spans="1:20" x14ac:dyDescent="0.25">
      <c r="A27" s="140" t="s">
        <v>162</v>
      </c>
      <c r="B27" s="10"/>
      <c r="C27" s="10"/>
      <c r="D27" s="10"/>
      <c r="E27" s="140" t="s">
        <v>162</v>
      </c>
      <c r="F27" s="10"/>
      <c r="G27" s="10"/>
      <c r="H27" s="10"/>
      <c r="I27" s="69"/>
      <c r="J27" s="69"/>
      <c r="K27" s="69"/>
      <c r="L27" s="178" t="s">
        <v>365</v>
      </c>
      <c r="M27" s="83" t="s">
        <v>289</v>
      </c>
      <c r="N27" s="83">
        <v>2500</v>
      </c>
      <c r="O27" s="83"/>
      <c r="P27" s="83">
        <f>'OCTOBER 21'!S27</f>
        <v>0</v>
      </c>
      <c r="Q27" s="83">
        <f t="shared" si="2"/>
        <v>2500</v>
      </c>
      <c r="R27" s="83"/>
      <c r="S27" s="83">
        <f t="shared" si="3"/>
        <v>2500</v>
      </c>
      <c r="T27" s="69"/>
    </row>
    <row r="28" spans="1:20" x14ac:dyDescent="0.25">
      <c r="A28" s="49" t="s">
        <v>374</v>
      </c>
      <c r="B28" s="142"/>
      <c r="C28" s="10">
        <v>14260</v>
      </c>
      <c r="D28" s="10"/>
      <c r="E28" s="49" t="s">
        <v>374</v>
      </c>
      <c r="F28" s="142"/>
      <c r="G28" s="10">
        <v>14260</v>
      </c>
      <c r="H28" s="10"/>
      <c r="I28" s="69"/>
      <c r="J28" s="69"/>
      <c r="K28" s="69"/>
      <c r="L28" s="83" t="s">
        <v>327</v>
      </c>
      <c r="M28" s="83" t="s">
        <v>290</v>
      </c>
      <c r="N28" s="83">
        <v>2500</v>
      </c>
      <c r="O28" s="83"/>
      <c r="P28" s="83">
        <f>'OCTOBER 21'!S28</f>
        <v>0</v>
      </c>
      <c r="Q28" s="83">
        <f t="shared" si="2"/>
        <v>2500</v>
      </c>
      <c r="R28" s="83">
        <v>2500</v>
      </c>
      <c r="S28" s="83">
        <f t="shared" si="3"/>
        <v>0</v>
      </c>
      <c r="T28" s="69"/>
    </row>
    <row r="29" spans="1:20" x14ac:dyDescent="0.25">
      <c r="A29" s="161"/>
      <c r="B29" s="83"/>
      <c r="C29" s="83"/>
      <c r="D29" s="83"/>
      <c r="E29" s="161"/>
      <c r="F29" s="83"/>
      <c r="G29" s="83"/>
      <c r="H29" s="10"/>
      <c r="I29" s="69"/>
      <c r="J29" s="69"/>
      <c r="K29" s="69"/>
      <c r="L29" s="124" t="s">
        <v>357</v>
      </c>
      <c r="M29" s="83" t="s">
        <v>291</v>
      </c>
      <c r="N29" s="83">
        <v>2500</v>
      </c>
      <c r="O29" s="83"/>
      <c r="P29" s="83">
        <f>'OCTOBER 21'!S29</f>
        <v>0</v>
      </c>
      <c r="Q29" s="83">
        <f t="shared" si="2"/>
        <v>2500</v>
      </c>
      <c r="R29" s="83"/>
      <c r="S29" s="83">
        <f t="shared" si="3"/>
        <v>2500</v>
      </c>
      <c r="T29" s="69"/>
    </row>
    <row r="30" spans="1:20" x14ac:dyDescent="0.25">
      <c r="A30" s="142"/>
      <c r="B30" s="10"/>
      <c r="C30" s="10"/>
      <c r="D30" s="10"/>
      <c r="E30" s="142"/>
      <c r="F30" s="10"/>
      <c r="G30" s="10"/>
      <c r="H30" s="10"/>
      <c r="I30" s="69"/>
      <c r="J30" s="69"/>
      <c r="K30" s="69"/>
      <c r="L30" s="94" t="s">
        <v>314</v>
      </c>
      <c r="M30" s="83" t="s">
        <v>292</v>
      </c>
      <c r="N30" s="83"/>
      <c r="O30" s="83"/>
      <c r="P30" s="83">
        <f>'OCTOBER 21'!S30</f>
        <v>0</v>
      </c>
      <c r="Q30" s="83">
        <f t="shared" si="2"/>
        <v>0</v>
      </c>
      <c r="R30" s="83"/>
      <c r="S30" s="83">
        <f t="shared" si="3"/>
        <v>0</v>
      </c>
      <c r="T30" s="69"/>
    </row>
    <row r="31" spans="1:20" x14ac:dyDescent="0.25">
      <c r="A31" s="142"/>
      <c r="B31" s="143"/>
      <c r="C31" s="144"/>
      <c r="D31" s="143"/>
      <c r="E31" s="142"/>
      <c r="F31" s="143"/>
      <c r="G31" s="144"/>
      <c r="H31" s="10"/>
      <c r="I31" s="69"/>
      <c r="J31" s="65"/>
      <c r="K31" s="69" t="s">
        <v>344</v>
      </c>
      <c r="L31" s="83" t="s">
        <v>315</v>
      </c>
      <c r="M31" s="83" t="s">
        <v>293</v>
      </c>
      <c r="N31" s="83">
        <v>2500</v>
      </c>
      <c r="O31" s="83"/>
      <c r="P31" s="83">
        <f>'OCTOBER 21'!S31</f>
        <v>0</v>
      </c>
      <c r="Q31" s="83">
        <f t="shared" si="2"/>
        <v>2500</v>
      </c>
      <c r="R31" s="83"/>
      <c r="S31" s="83">
        <f t="shared" si="3"/>
        <v>2500</v>
      </c>
      <c r="T31" s="69"/>
    </row>
    <row r="32" spans="1:20" x14ac:dyDescent="0.25">
      <c r="A32" s="142"/>
      <c r="B32" s="143"/>
      <c r="C32" s="144"/>
      <c r="D32" s="143"/>
      <c r="E32" s="142"/>
      <c r="F32" s="143"/>
      <c r="G32" s="144"/>
      <c r="H32" s="10"/>
      <c r="I32" s="69"/>
      <c r="J32" s="69"/>
      <c r="K32" s="69"/>
      <c r="L32" s="83" t="s">
        <v>316</v>
      </c>
      <c r="M32" s="83" t="s">
        <v>294</v>
      </c>
      <c r="N32" s="83">
        <v>2500</v>
      </c>
      <c r="O32" s="83"/>
      <c r="P32" s="83">
        <f>'OCTOBER 21'!S32</f>
        <v>0</v>
      </c>
      <c r="Q32" s="83">
        <f t="shared" si="2"/>
        <v>2500</v>
      </c>
      <c r="R32" s="83"/>
      <c r="S32" s="83">
        <f t="shared" si="3"/>
        <v>2500</v>
      </c>
      <c r="T32" s="69"/>
    </row>
    <row r="33" spans="1:20" x14ac:dyDescent="0.25">
      <c r="A33" s="164" t="s">
        <v>39</v>
      </c>
      <c r="B33" s="165">
        <f>B23+B24+B26-C25</f>
        <v>14260</v>
      </c>
      <c r="C33" s="164">
        <f>SUM(C28:C32)</f>
        <v>14260</v>
      </c>
      <c r="D33" s="165">
        <f>B33-C33</f>
        <v>0</v>
      </c>
      <c r="E33" s="166"/>
      <c r="F33" s="165">
        <f>F23+F24-G25</f>
        <v>14260</v>
      </c>
      <c r="G33" s="165">
        <f>SUM(G28:G31)</f>
        <v>14260</v>
      </c>
      <c r="H33" s="165">
        <f>F33-G33</f>
        <v>0</v>
      </c>
      <c r="I33" s="69"/>
      <c r="J33" s="69"/>
      <c r="K33" s="69"/>
      <c r="L33" s="94" t="s">
        <v>136</v>
      </c>
      <c r="M33" s="83" t="s">
        <v>295</v>
      </c>
      <c r="N33" s="83"/>
      <c r="O33" s="83"/>
      <c r="P33" s="83">
        <f>'OCTOBER 21'!S33</f>
        <v>0</v>
      </c>
      <c r="Q33" s="83">
        <f t="shared" si="2"/>
        <v>0</v>
      </c>
      <c r="R33" s="83"/>
      <c r="S33" s="83">
        <f t="shared" si="3"/>
        <v>0</v>
      </c>
      <c r="T33" s="69"/>
    </row>
    <row r="34" spans="1:20" x14ac:dyDescent="0.25">
      <c r="A34" s="69"/>
      <c r="B34" s="69"/>
      <c r="C34" s="69"/>
      <c r="D34" s="69"/>
      <c r="E34" s="69"/>
      <c r="F34" s="69"/>
      <c r="G34" s="69"/>
      <c r="H34" s="69"/>
      <c r="I34" s="69"/>
      <c r="J34" s="69"/>
      <c r="K34" s="69"/>
      <c r="L34" s="124" t="s">
        <v>354</v>
      </c>
      <c r="M34" s="83" t="s">
        <v>296</v>
      </c>
      <c r="N34" s="83">
        <v>2500</v>
      </c>
      <c r="O34" s="83"/>
      <c r="P34" s="83">
        <f>'OCTOBER 21'!S34</f>
        <v>0</v>
      </c>
      <c r="Q34" s="83">
        <f t="shared" si="2"/>
        <v>2500</v>
      </c>
      <c r="R34" s="83">
        <v>2500</v>
      </c>
      <c r="S34" s="83">
        <f t="shared" si="3"/>
        <v>0</v>
      </c>
      <c r="T34" s="69"/>
    </row>
    <row r="35" spans="1:20" x14ac:dyDescent="0.25">
      <c r="A35" s="69"/>
      <c r="B35" s="69"/>
      <c r="C35" s="69"/>
      <c r="D35" s="69"/>
      <c r="E35" s="69"/>
      <c r="F35" s="69"/>
      <c r="G35" s="69"/>
      <c r="H35" s="69"/>
      <c r="I35" s="69"/>
      <c r="J35" s="69"/>
      <c r="K35" s="69"/>
      <c r="L35" s="83" t="s">
        <v>319</v>
      </c>
      <c r="M35" s="83" t="s">
        <v>297</v>
      </c>
      <c r="N35" s="83">
        <v>2500</v>
      </c>
      <c r="O35" s="83"/>
      <c r="P35" s="83">
        <f>'OCTOBER 21'!S35</f>
        <v>0</v>
      </c>
      <c r="Q35" s="83">
        <f t="shared" si="2"/>
        <v>2500</v>
      </c>
      <c r="R35" s="83">
        <v>2500</v>
      </c>
      <c r="S35" s="83">
        <f t="shared" si="3"/>
        <v>0</v>
      </c>
      <c r="T35" s="69"/>
    </row>
    <row r="36" spans="1:20" x14ac:dyDescent="0.25">
      <c r="A36" s="69" t="s">
        <v>168</v>
      </c>
      <c r="B36" s="69"/>
      <c r="C36" s="69" t="s">
        <v>170</v>
      </c>
      <c r="D36" s="69"/>
      <c r="E36" s="69"/>
      <c r="F36" s="69" t="s">
        <v>171</v>
      </c>
      <c r="G36" s="69"/>
      <c r="H36" s="69"/>
      <c r="I36" s="69"/>
      <c r="J36" s="69"/>
      <c r="K36" s="69"/>
      <c r="L36" s="178" t="s">
        <v>361</v>
      </c>
      <c r="M36" s="83" t="s">
        <v>298</v>
      </c>
      <c r="N36" s="83"/>
      <c r="O36" s="83"/>
      <c r="P36" s="83">
        <f>'OCTOBER 21'!S36</f>
        <v>0</v>
      </c>
      <c r="Q36" s="83">
        <v>2500</v>
      </c>
      <c r="R36" s="83">
        <v>2500</v>
      </c>
      <c r="S36" s="83">
        <f t="shared" si="3"/>
        <v>0</v>
      </c>
      <c r="T36" s="69"/>
    </row>
    <row r="37" spans="1:20" x14ac:dyDescent="0.25">
      <c r="A37" s="69"/>
      <c r="B37" s="69"/>
      <c r="C37" s="69"/>
      <c r="D37" s="69"/>
      <c r="E37" s="69"/>
      <c r="F37" s="69"/>
      <c r="G37" s="69"/>
      <c r="H37" s="69"/>
      <c r="I37" s="69"/>
      <c r="J37" s="69"/>
      <c r="K37" s="69"/>
      <c r="L37" s="178" t="s">
        <v>82</v>
      </c>
      <c r="M37" s="83" t="s">
        <v>299</v>
      </c>
      <c r="N37" s="83">
        <v>2500</v>
      </c>
      <c r="O37" s="83"/>
      <c r="P37" s="83"/>
      <c r="Q37" s="83">
        <f t="shared" si="2"/>
        <v>2500</v>
      </c>
      <c r="R37" s="83"/>
      <c r="S37" s="83">
        <f t="shared" si="3"/>
        <v>2500</v>
      </c>
      <c r="T37" s="69"/>
    </row>
    <row r="38" spans="1:20" x14ac:dyDescent="0.25">
      <c r="A38" s="20" t="s">
        <v>211</v>
      </c>
      <c r="B38" s="20"/>
      <c r="C38" s="20" t="s">
        <v>51</v>
      </c>
      <c r="D38" s="20"/>
      <c r="E38" s="20"/>
      <c r="F38" s="20" t="s">
        <v>172</v>
      </c>
      <c r="G38" s="20"/>
      <c r="H38" s="69"/>
      <c r="I38" s="69"/>
      <c r="J38" s="69"/>
      <c r="K38" s="69"/>
      <c r="L38" s="178" t="s">
        <v>362</v>
      </c>
      <c r="M38" s="83" t="s">
        <v>300</v>
      </c>
      <c r="N38" s="83">
        <v>2500</v>
      </c>
      <c r="O38" s="83"/>
      <c r="P38" s="83">
        <f>'OCTOBER 21'!S38</f>
        <v>0</v>
      </c>
      <c r="Q38" s="83">
        <f t="shared" si="2"/>
        <v>2500</v>
      </c>
      <c r="R38" s="83"/>
      <c r="S38" s="83">
        <f t="shared" si="3"/>
        <v>2500</v>
      </c>
      <c r="T38" s="69"/>
    </row>
    <row r="39" spans="1:20" x14ac:dyDescent="0.25">
      <c r="A39" s="69"/>
      <c r="B39" s="69"/>
      <c r="C39" s="69"/>
      <c r="D39" s="69"/>
      <c r="E39" s="69"/>
      <c r="F39" s="69"/>
      <c r="G39" s="69"/>
      <c r="H39" s="69"/>
      <c r="I39" s="69"/>
      <c r="J39" s="69"/>
      <c r="K39" s="69"/>
      <c r="L39" s="94" t="s">
        <v>136</v>
      </c>
      <c r="M39" s="83" t="s">
        <v>301</v>
      </c>
      <c r="N39" s="83"/>
      <c r="O39" s="83"/>
      <c r="P39" s="83">
        <f>'OCTOBER 21'!S39</f>
        <v>0</v>
      </c>
      <c r="Q39" s="83">
        <f t="shared" si="2"/>
        <v>0</v>
      </c>
      <c r="R39" s="83"/>
      <c r="S39" s="83">
        <f t="shared" si="3"/>
        <v>0</v>
      </c>
      <c r="T39" s="69"/>
    </row>
    <row r="40" spans="1:20" x14ac:dyDescent="0.25">
      <c r="A40" s="69"/>
      <c r="B40" s="69"/>
      <c r="C40" s="69"/>
      <c r="D40" s="69"/>
      <c r="E40" s="69"/>
      <c r="F40" s="69"/>
      <c r="G40" s="69"/>
      <c r="H40" s="69"/>
      <c r="I40" s="69"/>
      <c r="J40" s="69"/>
      <c r="K40" s="69"/>
      <c r="L40" s="83" t="s">
        <v>321</v>
      </c>
      <c r="M40" s="83" t="s">
        <v>322</v>
      </c>
      <c r="N40" s="83">
        <v>7000</v>
      </c>
      <c r="O40" s="83"/>
      <c r="P40" s="83">
        <f>'OCTOBER 21'!S40</f>
        <v>0</v>
      </c>
      <c r="Q40" s="83">
        <f t="shared" si="2"/>
        <v>7000</v>
      </c>
      <c r="R40" s="83">
        <v>7000</v>
      </c>
      <c r="S40" s="83">
        <f t="shared" si="3"/>
        <v>0</v>
      </c>
      <c r="T40" s="69"/>
    </row>
    <row r="41" spans="1:20" x14ac:dyDescent="0.25">
      <c r="A41" s="69"/>
      <c r="B41" s="69"/>
      <c r="C41" s="69"/>
      <c r="D41" s="69"/>
      <c r="E41" s="69"/>
      <c r="F41" s="69"/>
      <c r="G41" s="69"/>
      <c r="H41" s="69"/>
      <c r="I41" s="69"/>
      <c r="J41" s="69"/>
      <c r="K41" s="69"/>
      <c r="L41" s="83" t="s">
        <v>323</v>
      </c>
      <c r="M41" s="83" t="s">
        <v>302</v>
      </c>
      <c r="N41" s="83">
        <v>2500</v>
      </c>
      <c r="O41" s="83"/>
      <c r="P41" s="83">
        <f>'OCTOBER 21'!S41</f>
        <v>0</v>
      </c>
      <c r="Q41" s="83">
        <f t="shared" si="2"/>
        <v>2500</v>
      </c>
      <c r="R41" s="83">
        <v>2500</v>
      </c>
      <c r="S41" s="83">
        <f t="shared" si="3"/>
        <v>0</v>
      </c>
      <c r="T41" s="69"/>
    </row>
    <row r="42" spans="1:20" x14ac:dyDescent="0.25">
      <c r="A42" s="69"/>
      <c r="B42" s="69"/>
      <c r="C42" s="69"/>
      <c r="D42" s="69"/>
      <c r="E42" s="69"/>
      <c r="F42" s="69"/>
      <c r="G42" s="69"/>
      <c r="H42" s="69"/>
      <c r="I42" s="69"/>
      <c r="J42" s="69"/>
      <c r="K42" s="69"/>
      <c r="L42" s="83" t="s">
        <v>323</v>
      </c>
      <c r="M42" s="83" t="s">
        <v>303</v>
      </c>
      <c r="N42" s="83">
        <v>2500</v>
      </c>
      <c r="O42" s="83"/>
      <c r="P42" s="83">
        <f>'OCTOBER 21'!S42</f>
        <v>0</v>
      </c>
      <c r="Q42" s="83">
        <f t="shared" si="2"/>
        <v>2500</v>
      </c>
      <c r="R42" s="83">
        <v>2500</v>
      </c>
      <c r="S42" s="83">
        <f t="shared" si="3"/>
        <v>0</v>
      </c>
      <c r="T42" s="69"/>
    </row>
    <row r="43" spans="1:20" x14ac:dyDescent="0.25">
      <c r="A43" s="69"/>
      <c r="B43" s="69"/>
      <c r="C43" s="69"/>
      <c r="D43" s="69"/>
      <c r="E43" s="69"/>
      <c r="F43" s="69"/>
      <c r="G43" s="69"/>
      <c r="H43" s="69"/>
      <c r="I43" s="69"/>
      <c r="J43" s="69"/>
      <c r="K43" s="69"/>
      <c r="L43" s="178" t="s">
        <v>326</v>
      </c>
      <c r="M43" s="83" t="s">
        <v>304</v>
      </c>
      <c r="N43" s="83">
        <v>2500</v>
      </c>
      <c r="O43" s="83"/>
      <c r="P43" s="83">
        <f>'OCTOBER 21'!S43</f>
        <v>0</v>
      </c>
      <c r="Q43" s="83">
        <f t="shared" si="2"/>
        <v>2500</v>
      </c>
      <c r="R43" s="83">
        <v>2500</v>
      </c>
      <c r="S43" s="83">
        <f t="shared" si="3"/>
        <v>0</v>
      </c>
      <c r="T43" s="69"/>
    </row>
    <row r="44" spans="1:20" x14ac:dyDescent="0.25">
      <c r="A44" s="69"/>
      <c r="B44" s="69"/>
      <c r="C44" s="69"/>
      <c r="D44" s="69"/>
      <c r="E44" s="69"/>
      <c r="F44" s="65">
        <f>16000-C28</f>
        <v>1740</v>
      </c>
      <c r="G44" s="69"/>
      <c r="H44" s="69"/>
      <c r="I44" s="69"/>
      <c r="J44" s="69"/>
      <c r="K44" s="69"/>
      <c r="L44" s="119" t="s">
        <v>39</v>
      </c>
      <c r="M44" s="83"/>
      <c r="N44" s="83">
        <f t="shared" ref="N44:S44" si="4">SUM(N5:N43)</f>
        <v>62000</v>
      </c>
      <c r="O44" s="83">
        <f t="shared" si="4"/>
        <v>500</v>
      </c>
      <c r="P44" s="83">
        <f>'SEPT 21'!S44:S83</f>
        <v>45000</v>
      </c>
      <c r="Q44" s="83">
        <f t="shared" si="4"/>
        <v>70000</v>
      </c>
      <c r="R44" s="83">
        <f t="shared" si="4"/>
        <v>32500</v>
      </c>
      <c r="S44" s="83">
        <f t="shared" si="4"/>
        <v>37500</v>
      </c>
      <c r="T44" s="69"/>
    </row>
    <row r="45" spans="1:20" x14ac:dyDescent="0.25">
      <c r="A45" s="69"/>
      <c r="B45" s="69"/>
      <c r="C45" s="69"/>
      <c r="D45" s="69"/>
      <c r="E45" s="69"/>
      <c r="F45" s="69"/>
      <c r="G45" s="69"/>
      <c r="H45" s="69"/>
      <c r="I45" s="69"/>
      <c r="J45" s="69"/>
      <c r="K45" s="69"/>
      <c r="L45" s="69"/>
      <c r="M45" s="69"/>
      <c r="N45" s="69"/>
      <c r="O45" s="69"/>
      <c r="P45" s="69"/>
      <c r="Q45" s="69"/>
      <c r="R45" s="69">
        <f>R44-O44</f>
        <v>32000</v>
      </c>
      <c r="S45" s="69"/>
      <c r="T45" s="69"/>
    </row>
    <row r="46" spans="1:20" x14ac:dyDescent="0.25">
      <c r="A46" s="69"/>
      <c r="B46" s="69"/>
      <c r="C46" s="69"/>
      <c r="D46" s="69"/>
      <c r="E46" s="69"/>
      <c r="F46" s="69"/>
      <c r="G46" s="69"/>
      <c r="H46" s="69"/>
      <c r="I46" s="69"/>
      <c r="J46" s="69"/>
      <c r="K46" s="69"/>
      <c r="L46" s="69"/>
      <c r="M46" s="69"/>
      <c r="N46" s="69"/>
      <c r="O46" s="69"/>
      <c r="P46" s="69"/>
      <c r="Q46" s="69"/>
      <c r="R46" s="69"/>
      <c r="S46" s="69"/>
      <c r="T46" s="69"/>
    </row>
    <row r="47" spans="1:20" x14ac:dyDescent="0.25">
      <c r="A47" s="69"/>
      <c r="B47" s="69"/>
      <c r="C47" s="69"/>
      <c r="D47" s="65"/>
      <c r="E47" s="69"/>
      <c r="F47" s="69"/>
      <c r="G47" s="69"/>
      <c r="H47" s="69"/>
      <c r="I47" s="69"/>
      <c r="J47" s="69"/>
      <c r="K47" s="69"/>
      <c r="L47" s="167" t="s">
        <v>12</v>
      </c>
      <c r="M47" s="15"/>
      <c r="N47" s="15"/>
      <c r="O47" s="15"/>
      <c r="P47" s="15"/>
      <c r="Q47" s="16"/>
      <c r="R47" s="85"/>
      <c r="S47" s="85"/>
      <c r="T47" s="69"/>
    </row>
    <row r="48" spans="1:20" x14ac:dyDescent="0.25">
      <c r="A48" s="69"/>
      <c r="B48" s="69"/>
      <c r="C48" s="69"/>
      <c r="D48" s="69"/>
      <c r="E48" s="69"/>
      <c r="F48" s="69"/>
      <c r="G48" s="69"/>
      <c r="H48" s="69"/>
      <c r="I48" s="69"/>
      <c r="J48" s="69"/>
      <c r="K48" s="69"/>
      <c r="L48" s="172" t="s">
        <v>180</v>
      </c>
      <c r="M48" s="85"/>
      <c r="N48" s="134"/>
      <c r="O48" s="162"/>
      <c r="P48" s="136" t="s">
        <v>9</v>
      </c>
      <c r="Q48" s="85"/>
      <c r="R48" s="85"/>
      <c r="S48" s="85"/>
      <c r="T48" s="69"/>
    </row>
    <row r="49" spans="1:20" x14ac:dyDescent="0.25">
      <c r="A49" s="69"/>
      <c r="B49" s="69"/>
      <c r="C49" s="69"/>
      <c r="D49" s="69"/>
      <c r="E49" s="65">
        <f>D33+O60</f>
        <v>28498</v>
      </c>
      <c r="F49" s="69"/>
      <c r="G49" s="69"/>
      <c r="H49" s="69"/>
      <c r="I49" s="69"/>
      <c r="J49" s="65">
        <f>H33+S60</f>
        <v>28498</v>
      </c>
      <c r="K49" s="69"/>
      <c r="L49" s="95" t="s">
        <v>155</v>
      </c>
      <c r="M49" s="95" t="s">
        <v>156</v>
      </c>
      <c r="N49" s="95" t="s">
        <v>157</v>
      </c>
      <c r="O49" s="95" t="s">
        <v>98</v>
      </c>
      <c r="P49" s="95" t="s">
        <v>158</v>
      </c>
      <c r="Q49" s="95" t="s">
        <v>156</v>
      </c>
      <c r="R49" s="95" t="s">
        <v>157</v>
      </c>
      <c r="S49" s="95" t="s">
        <v>98</v>
      </c>
      <c r="T49" s="69"/>
    </row>
    <row r="50" spans="1:20" x14ac:dyDescent="0.25">
      <c r="A50" s="69"/>
      <c r="B50" s="69"/>
      <c r="C50" s="69"/>
      <c r="D50" s="69"/>
      <c r="E50" s="69"/>
      <c r="F50" s="69"/>
      <c r="G50" s="69"/>
      <c r="H50" s="69"/>
      <c r="I50" s="69"/>
      <c r="J50" s="69"/>
      <c r="K50" s="69"/>
      <c r="L50" s="95" t="s">
        <v>173</v>
      </c>
      <c r="M50" s="137">
        <f>R45</f>
        <v>32000</v>
      </c>
      <c r="N50" s="85"/>
      <c r="O50" s="137"/>
      <c r="P50" s="138" t="s">
        <v>173</v>
      </c>
      <c r="Q50" s="137">
        <f>R44</f>
        <v>32500</v>
      </c>
      <c r="R50" s="85"/>
      <c r="S50" s="10"/>
      <c r="T50" s="69"/>
    </row>
    <row r="51" spans="1:20" x14ac:dyDescent="0.25">
      <c r="A51" s="69"/>
      <c r="B51" s="69"/>
      <c r="C51" s="69"/>
      <c r="D51" s="69"/>
      <c r="E51" s="69"/>
      <c r="F51" s="69"/>
      <c r="G51" s="69"/>
      <c r="H51" s="69"/>
      <c r="I51" s="69"/>
      <c r="J51" s="69"/>
      <c r="K51" s="69"/>
      <c r="L51" s="10" t="s">
        <v>160</v>
      </c>
      <c r="M51" s="137">
        <f>'OCTOBER 21'!O60</f>
        <v>16400</v>
      </c>
      <c r="N51" s="10"/>
      <c r="O51" s="10"/>
      <c r="P51" s="10" t="s">
        <v>160</v>
      </c>
      <c r="Q51" s="137">
        <f>'OCTOBER 21'!S60</f>
        <v>16400</v>
      </c>
      <c r="R51" s="10"/>
      <c r="S51" s="10"/>
      <c r="T51" s="69"/>
    </row>
    <row r="52" spans="1:20" x14ac:dyDescent="0.25">
      <c r="A52" s="69"/>
      <c r="B52" s="69"/>
      <c r="C52" s="69"/>
      <c r="D52" s="69"/>
      <c r="E52" s="69"/>
      <c r="F52" s="69"/>
      <c r="G52" s="69"/>
      <c r="H52" s="69"/>
      <c r="I52" s="69"/>
      <c r="J52" s="69"/>
      <c r="K52" s="69"/>
      <c r="L52" s="10" t="s">
        <v>161</v>
      </c>
      <c r="M52" s="139">
        <v>0.08</v>
      </c>
      <c r="N52" s="10">
        <f>M52*M50</f>
        <v>2560</v>
      </c>
      <c r="O52" s="10"/>
      <c r="P52" s="10"/>
      <c r="Q52" s="139">
        <v>0.08</v>
      </c>
      <c r="R52" s="10">
        <f>N52</f>
        <v>2560</v>
      </c>
      <c r="S52" s="10"/>
      <c r="T52" s="69"/>
    </row>
    <row r="53" spans="1:20" x14ac:dyDescent="0.25">
      <c r="A53" s="69"/>
      <c r="B53" s="69"/>
      <c r="C53" s="69"/>
      <c r="D53" s="69"/>
      <c r="E53" s="69"/>
      <c r="F53" s="69"/>
      <c r="G53" s="69"/>
      <c r="H53" s="69"/>
      <c r="I53" s="69"/>
      <c r="J53" s="69"/>
      <c r="K53" s="69"/>
      <c r="L53" s="104" t="s">
        <v>324</v>
      </c>
      <c r="M53" s="137">
        <f>O44</f>
        <v>500</v>
      </c>
      <c r="N53" s="137"/>
      <c r="O53" s="137"/>
      <c r="P53" s="137"/>
      <c r="Q53" s="137"/>
      <c r="R53" s="10"/>
      <c r="S53" s="10"/>
      <c r="T53" s="69"/>
    </row>
    <row r="54" spans="1:20" x14ac:dyDescent="0.25">
      <c r="A54" s="69"/>
      <c r="B54" s="69"/>
      <c r="C54" s="69"/>
      <c r="D54" s="69"/>
      <c r="E54" s="69"/>
      <c r="F54" s="69"/>
      <c r="G54" s="69"/>
      <c r="H54" s="69"/>
      <c r="I54" s="69"/>
      <c r="J54" s="69"/>
      <c r="K54" s="69"/>
      <c r="L54" s="140" t="s">
        <v>162</v>
      </c>
      <c r="M54" s="10"/>
      <c r="N54" s="10"/>
      <c r="O54" s="10"/>
      <c r="P54" s="140" t="s">
        <v>162</v>
      </c>
      <c r="Q54" s="10"/>
      <c r="R54" s="10"/>
      <c r="S54" s="10"/>
      <c r="T54" s="69"/>
    </row>
    <row r="55" spans="1:20" x14ac:dyDescent="0.25">
      <c r="A55" s="69"/>
      <c r="B55" s="69"/>
      <c r="C55" s="69"/>
      <c r="D55" s="69"/>
      <c r="E55" s="69"/>
      <c r="F55" s="69"/>
      <c r="G55" s="69"/>
      <c r="H55" s="69"/>
      <c r="I55" s="69"/>
      <c r="J55" s="69"/>
      <c r="K55" s="69"/>
      <c r="L55" s="49" t="s">
        <v>372</v>
      </c>
      <c r="M55" s="142"/>
      <c r="N55" s="10">
        <f>16102</f>
        <v>16102</v>
      </c>
      <c r="O55" s="10"/>
      <c r="P55" s="49" t="s">
        <v>372</v>
      </c>
      <c r="Q55" s="142"/>
      <c r="R55" s="10">
        <v>16102</v>
      </c>
      <c r="S55" s="10"/>
      <c r="T55" s="69"/>
    </row>
    <row r="56" spans="1:20" x14ac:dyDescent="0.25">
      <c r="A56" s="69"/>
      <c r="B56" s="69"/>
      <c r="C56" s="69"/>
      <c r="D56" s="69"/>
      <c r="E56" s="69"/>
      <c r="F56" s="69"/>
      <c r="G56" s="69"/>
      <c r="H56" s="69"/>
      <c r="I56" s="69"/>
      <c r="J56" s="69"/>
      <c r="K56" s="69"/>
      <c r="L56" s="49" t="s">
        <v>374</v>
      </c>
      <c r="M56" s="83"/>
      <c r="N56" s="83">
        <v>1740</v>
      </c>
      <c r="O56" s="83"/>
      <c r="P56" s="49" t="s">
        <v>374</v>
      </c>
      <c r="Q56" s="83"/>
      <c r="R56" s="83">
        <v>1740</v>
      </c>
      <c r="S56" s="10"/>
      <c r="T56" s="69"/>
    </row>
    <row r="57" spans="1:20" x14ac:dyDescent="0.25">
      <c r="A57" s="69"/>
      <c r="B57" s="69"/>
      <c r="C57" s="69"/>
      <c r="D57" s="69"/>
      <c r="E57" s="69"/>
      <c r="F57" s="69"/>
      <c r="G57" s="69"/>
      <c r="H57" s="69"/>
      <c r="I57" s="69"/>
      <c r="J57" s="69"/>
      <c r="K57" s="69"/>
      <c r="L57" s="142"/>
      <c r="M57" s="10"/>
      <c r="N57" s="10"/>
      <c r="O57" s="10"/>
      <c r="P57" s="142"/>
      <c r="Q57" s="10"/>
      <c r="R57" s="10"/>
      <c r="S57" s="10"/>
      <c r="T57" s="69"/>
    </row>
    <row r="58" spans="1:20" x14ac:dyDescent="0.25">
      <c r="A58" s="69"/>
      <c r="B58" s="69"/>
      <c r="C58" s="69"/>
      <c r="D58" s="69"/>
      <c r="E58" s="69"/>
      <c r="F58" s="69"/>
      <c r="G58" s="69"/>
      <c r="H58" s="69"/>
      <c r="I58" s="69"/>
      <c r="J58" s="69"/>
      <c r="K58" s="69"/>
      <c r="L58" s="142"/>
      <c r="M58" s="143"/>
      <c r="N58" s="144"/>
      <c r="O58" s="143"/>
      <c r="P58" s="142"/>
      <c r="Q58" s="143"/>
      <c r="R58" s="144"/>
      <c r="S58" s="10"/>
      <c r="T58" s="69"/>
    </row>
    <row r="59" spans="1:20" x14ac:dyDescent="0.25">
      <c r="A59" s="69"/>
      <c r="B59" s="69"/>
      <c r="C59" s="69"/>
      <c r="D59" s="69"/>
      <c r="E59" s="69"/>
      <c r="F59" s="69"/>
      <c r="G59" s="69"/>
      <c r="H59" s="69"/>
      <c r="I59" s="69"/>
      <c r="J59" s="69"/>
      <c r="K59" s="69"/>
      <c r="L59" s="142"/>
      <c r="M59" s="143"/>
      <c r="N59" s="144"/>
      <c r="O59" s="143"/>
      <c r="P59" s="142"/>
      <c r="Q59" s="143"/>
      <c r="R59" s="144"/>
      <c r="S59" s="10"/>
      <c r="T59" s="69"/>
    </row>
    <row r="60" spans="1:20" x14ac:dyDescent="0.25">
      <c r="A60" s="69"/>
      <c r="B60" s="69"/>
      <c r="C60" s="69"/>
      <c r="D60" s="69"/>
      <c r="E60" s="69"/>
      <c r="F60" s="69"/>
      <c r="G60" s="69"/>
      <c r="H60" s="69"/>
      <c r="I60" s="179">
        <f>D33+S60</f>
        <v>28498</v>
      </c>
      <c r="J60" s="69"/>
      <c r="K60" s="69"/>
      <c r="L60" s="164" t="s">
        <v>39</v>
      </c>
      <c r="M60" s="165">
        <f>M50+M51+M53-N52</f>
        <v>46340</v>
      </c>
      <c r="N60" s="164">
        <f>SUM(N55:N59)</f>
        <v>17842</v>
      </c>
      <c r="O60" s="165">
        <f>M60-N60</f>
        <v>28498</v>
      </c>
      <c r="P60" s="166"/>
      <c r="Q60" s="165">
        <f>Q50+Q51-R52</f>
        <v>46340</v>
      </c>
      <c r="R60" s="165">
        <f>SUM(R55:R58)</f>
        <v>17842</v>
      </c>
      <c r="S60" s="165">
        <f>Q60-R60</f>
        <v>28498</v>
      </c>
      <c r="T60" s="69"/>
    </row>
    <row r="61" spans="1:20" x14ac:dyDescent="0.25">
      <c r="A61" s="69"/>
      <c r="B61" s="69"/>
      <c r="C61" s="69"/>
      <c r="D61" s="69"/>
      <c r="E61" s="69"/>
      <c r="F61" s="69"/>
      <c r="G61" s="69"/>
      <c r="H61" s="69"/>
      <c r="I61" s="69"/>
      <c r="J61" s="69"/>
      <c r="K61" s="69"/>
      <c r="L61" s="69"/>
      <c r="M61" s="69"/>
      <c r="N61" s="69"/>
      <c r="O61" s="69"/>
      <c r="P61" s="69"/>
      <c r="Q61" s="69"/>
      <c r="R61" s="69"/>
      <c r="S61" s="69"/>
      <c r="T61" s="69"/>
    </row>
    <row r="62" spans="1:20" x14ac:dyDescent="0.25">
      <c r="A62" s="69"/>
      <c r="B62" s="69"/>
      <c r="C62" s="69"/>
      <c r="D62" s="69"/>
      <c r="E62" s="69"/>
      <c r="F62" s="69"/>
      <c r="G62" s="69"/>
      <c r="H62" s="69"/>
      <c r="I62" s="69"/>
      <c r="J62" s="69"/>
      <c r="K62" s="69"/>
      <c r="L62" s="69"/>
      <c r="M62" s="69"/>
      <c r="N62" s="69"/>
      <c r="O62" s="69"/>
      <c r="P62" s="69"/>
      <c r="Q62" s="69"/>
      <c r="R62" s="69"/>
      <c r="S62" s="69"/>
      <c r="T62" s="69"/>
    </row>
    <row r="63" spans="1:20" x14ac:dyDescent="0.25">
      <c r="A63" s="69"/>
      <c r="B63" s="69"/>
      <c r="C63" s="69"/>
      <c r="D63" s="69"/>
      <c r="E63" s="69"/>
      <c r="F63" s="69"/>
      <c r="G63" s="69"/>
      <c r="H63" s="69"/>
      <c r="I63" s="69"/>
      <c r="J63" s="65">
        <f>O60+C29</f>
        <v>28498</v>
      </c>
      <c r="K63" s="69"/>
      <c r="L63" s="69" t="s">
        <v>168</v>
      </c>
      <c r="M63" s="69"/>
      <c r="N63" s="69" t="s">
        <v>170</v>
      </c>
      <c r="O63" s="69"/>
      <c r="P63" s="69"/>
      <c r="Q63" s="69" t="s">
        <v>171</v>
      </c>
      <c r="R63" s="69"/>
      <c r="S63" s="69"/>
      <c r="T63" s="69"/>
    </row>
    <row r="64" spans="1:20" x14ac:dyDescent="0.25">
      <c r="A64" s="69"/>
      <c r="B64" s="69"/>
      <c r="C64" s="69"/>
      <c r="D64" s="69"/>
      <c r="E64" s="69"/>
      <c r="F64" s="69"/>
      <c r="G64" s="69"/>
      <c r="H64" s="69"/>
      <c r="I64" s="69"/>
      <c r="J64" s="69"/>
      <c r="K64" s="69"/>
      <c r="L64" s="69"/>
      <c r="M64" s="69"/>
      <c r="N64" s="69"/>
      <c r="O64" s="69"/>
      <c r="P64" s="69"/>
      <c r="Q64" s="69"/>
      <c r="R64" s="69"/>
      <c r="S64" s="69"/>
      <c r="T64" s="69"/>
    </row>
    <row r="65" spans="1:20" x14ac:dyDescent="0.25">
      <c r="A65" s="69"/>
      <c r="B65" s="69"/>
      <c r="C65" s="69"/>
      <c r="D65" s="69"/>
      <c r="E65" s="69"/>
      <c r="F65" s="69"/>
      <c r="G65" s="69"/>
      <c r="H65" s="69"/>
      <c r="I65" s="69"/>
      <c r="J65" s="69"/>
      <c r="K65" s="69"/>
      <c r="L65" s="69"/>
      <c r="M65" s="69"/>
      <c r="N65" s="69"/>
      <c r="O65" s="69"/>
      <c r="P65" s="69"/>
      <c r="Q65" s="69"/>
      <c r="R65" s="69"/>
      <c r="S65" s="69"/>
      <c r="T65" s="69"/>
    </row>
    <row r="66" spans="1:20" x14ac:dyDescent="0.25">
      <c r="A66" s="69"/>
      <c r="B66" s="69"/>
      <c r="C66" s="69"/>
      <c r="D66" s="69"/>
      <c r="E66" s="69"/>
      <c r="F66" s="69"/>
      <c r="G66" s="69"/>
      <c r="H66" s="69"/>
      <c r="I66" s="69"/>
      <c r="J66" s="69"/>
      <c r="K66" s="69"/>
      <c r="L66" s="69"/>
      <c r="M66" s="69"/>
      <c r="N66" s="69"/>
      <c r="O66" s="69"/>
      <c r="P66" s="69"/>
      <c r="Q66" s="69"/>
      <c r="R66" s="69"/>
      <c r="S66" s="69"/>
      <c r="T66" s="69"/>
    </row>
    <row r="67" spans="1:20" x14ac:dyDescent="0.25">
      <c r="A67" s="69"/>
      <c r="B67" s="69"/>
      <c r="C67" s="69"/>
      <c r="D67" s="69"/>
      <c r="E67" s="69"/>
      <c r="F67" s="69"/>
      <c r="G67" s="69"/>
      <c r="H67" s="69"/>
      <c r="I67" s="69"/>
      <c r="J67" s="69"/>
      <c r="K67" s="69"/>
      <c r="L67" s="69"/>
      <c r="M67" s="69"/>
      <c r="N67" s="69"/>
      <c r="O67" s="69"/>
      <c r="P67" s="69"/>
      <c r="Q67" s="69"/>
      <c r="R67" s="69"/>
      <c r="S67" s="69"/>
      <c r="T67" s="69"/>
    </row>
  </sheetData>
  <pageMargins left="0.7" right="0.7" top="0.75" bottom="0.75" header="0.3" footer="0.3"/>
  <pageSetup paperSize="0" orientation="portrait" horizontalDpi="203" verticalDpi="203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71"/>
  <sheetViews>
    <sheetView tabSelected="1" topLeftCell="G17" workbookViewId="0">
      <selection activeCell="R36" sqref="R36"/>
    </sheetView>
  </sheetViews>
  <sheetFormatPr defaultRowHeight="15" x14ac:dyDescent="0.25"/>
  <cols>
    <col min="1" max="1" width="21.7109375" customWidth="1"/>
    <col min="12" max="12" width="15.85546875" customWidth="1"/>
  </cols>
  <sheetData>
    <row r="2" spans="1:19" ht="15.75" x14ac:dyDescent="0.25">
      <c r="A2" s="69"/>
      <c r="B2" s="125" t="s">
        <v>176</v>
      </c>
      <c r="C2" s="125"/>
      <c r="D2" s="125"/>
      <c r="E2" s="125"/>
      <c r="F2" s="69"/>
      <c r="G2" s="69"/>
      <c r="H2" s="69"/>
      <c r="I2" s="69"/>
      <c r="J2" s="69"/>
      <c r="K2" s="69"/>
      <c r="L2" s="69"/>
      <c r="M2" s="69"/>
      <c r="N2" s="125" t="s">
        <v>176</v>
      </c>
      <c r="O2" s="125"/>
      <c r="P2" s="125"/>
      <c r="Q2" s="125"/>
      <c r="R2" s="69"/>
      <c r="S2" s="69"/>
    </row>
    <row r="3" spans="1:19" ht="15.75" x14ac:dyDescent="0.25">
      <c r="A3" s="69"/>
      <c r="B3" s="125" t="s">
        <v>177</v>
      </c>
      <c r="C3" s="125"/>
      <c r="D3" s="125"/>
      <c r="E3" s="125"/>
      <c r="F3" s="69"/>
      <c r="G3" s="69"/>
      <c r="H3" s="69"/>
      <c r="I3" s="69"/>
      <c r="J3" s="69"/>
      <c r="K3" s="69"/>
      <c r="L3" s="69"/>
      <c r="M3" s="69"/>
      <c r="N3" s="125" t="s">
        <v>177</v>
      </c>
      <c r="O3" s="125"/>
      <c r="P3" s="125"/>
      <c r="Q3" s="125"/>
      <c r="R3" s="69"/>
      <c r="S3" s="69"/>
    </row>
    <row r="4" spans="1:19" ht="15.75" x14ac:dyDescent="0.25">
      <c r="A4" s="69"/>
      <c r="B4" s="125" t="s">
        <v>375</v>
      </c>
      <c r="C4" s="125"/>
      <c r="D4" s="125"/>
      <c r="E4" s="125"/>
      <c r="F4" s="69"/>
      <c r="G4" s="69"/>
      <c r="H4" s="69"/>
      <c r="I4" s="69"/>
      <c r="J4" s="69"/>
      <c r="K4" s="69"/>
      <c r="L4" s="69"/>
      <c r="M4" s="69"/>
      <c r="N4" s="125" t="s">
        <v>376</v>
      </c>
      <c r="O4" s="125"/>
      <c r="P4" s="125"/>
      <c r="Q4" s="125"/>
      <c r="R4" s="69"/>
      <c r="S4" s="69"/>
    </row>
    <row r="5" spans="1:19" x14ac:dyDescent="0.25">
      <c r="A5" s="175" t="s">
        <v>3</v>
      </c>
      <c r="B5" s="175" t="s">
        <v>4</v>
      </c>
      <c r="C5" s="175" t="s">
        <v>5</v>
      </c>
      <c r="D5" s="175" t="s">
        <v>6</v>
      </c>
      <c r="E5" s="176" t="s">
        <v>8</v>
      </c>
      <c r="F5" s="177" t="s">
        <v>9</v>
      </c>
      <c r="G5" s="95" t="s">
        <v>144</v>
      </c>
      <c r="H5" s="69"/>
      <c r="I5" s="69"/>
      <c r="J5" s="69"/>
      <c r="K5" s="69"/>
      <c r="L5" s="119" t="s">
        <v>263</v>
      </c>
      <c r="M5" s="119" t="s">
        <v>264</v>
      </c>
      <c r="N5" s="119" t="s">
        <v>265</v>
      </c>
      <c r="O5" s="119" t="s">
        <v>266</v>
      </c>
      <c r="P5" s="119" t="s">
        <v>267</v>
      </c>
      <c r="Q5" s="119" t="s">
        <v>8</v>
      </c>
      <c r="R5" s="119" t="s">
        <v>9</v>
      </c>
      <c r="S5" s="119" t="s">
        <v>98</v>
      </c>
    </row>
    <row r="6" spans="1:19" x14ac:dyDescent="0.25">
      <c r="A6" s="10" t="s">
        <v>190</v>
      </c>
      <c r="B6" s="131">
        <v>1</v>
      </c>
      <c r="C6" s="10">
        <f>'NOVEMBER 21'!G5:G18</f>
        <v>7500</v>
      </c>
      <c r="D6" s="10">
        <v>2500</v>
      </c>
      <c r="E6" s="10">
        <f>C6+D6</f>
        <v>10000</v>
      </c>
      <c r="F6" s="10"/>
      <c r="G6" s="10">
        <f>E6-F6</f>
        <v>10000</v>
      </c>
      <c r="H6" s="69"/>
      <c r="I6" s="69"/>
      <c r="J6" s="69"/>
      <c r="K6" s="69"/>
      <c r="L6" s="178" t="s">
        <v>367</v>
      </c>
      <c r="M6" s="83" t="s">
        <v>268</v>
      </c>
      <c r="N6" s="83">
        <v>2500</v>
      </c>
      <c r="O6" s="83"/>
      <c r="P6" s="83">
        <f>'NOVEMBER 21'!S5:S43</f>
        <v>2500</v>
      </c>
      <c r="Q6" s="83">
        <f>N6+O6+P6</f>
        <v>5000</v>
      </c>
      <c r="R6" s="83"/>
      <c r="S6" s="83">
        <f>Q6-R6</f>
        <v>5000</v>
      </c>
    </row>
    <row r="7" spans="1:19" x14ac:dyDescent="0.25">
      <c r="A7" s="10" t="s">
        <v>235</v>
      </c>
      <c r="B7" s="11">
        <v>2</v>
      </c>
      <c r="C7" s="10">
        <f>'NOVEMBER 21'!G6:G19</f>
        <v>2500</v>
      </c>
      <c r="D7" s="12">
        <v>2500</v>
      </c>
      <c r="E7" s="10">
        <f t="shared" ref="E7:E18" si="0">C7+D7</f>
        <v>5000</v>
      </c>
      <c r="F7" s="10"/>
      <c r="G7" s="10">
        <f t="shared" ref="G7:G18" si="1">E7-F7</f>
        <v>5000</v>
      </c>
      <c r="H7" s="69" t="s">
        <v>31</v>
      </c>
      <c r="I7" s="69"/>
      <c r="J7" s="69"/>
      <c r="K7" s="69"/>
      <c r="L7" s="83" t="s">
        <v>328</v>
      </c>
      <c r="M7" s="83" t="s">
        <v>269</v>
      </c>
      <c r="N7" s="83">
        <v>2500</v>
      </c>
      <c r="O7" s="83"/>
      <c r="P7" s="83">
        <f>'NOVEMBER 21'!S6:S44</f>
        <v>0</v>
      </c>
      <c r="Q7" s="83">
        <f t="shared" ref="Q7:Q44" si="2">N7+O7+P7</f>
        <v>2500</v>
      </c>
      <c r="R7" s="83"/>
      <c r="S7" s="83">
        <f t="shared" ref="S7:S44" si="3">Q7-R7</f>
        <v>2500</v>
      </c>
    </row>
    <row r="8" spans="1:19" x14ac:dyDescent="0.25">
      <c r="A8" s="10" t="s">
        <v>351</v>
      </c>
      <c r="B8" s="11">
        <v>3</v>
      </c>
      <c r="C8" s="10">
        <f>'NOVEMBER 21'!G7:G20</f>
        <v>7500</v>
      </c>
      <c r="D8" s="12">
        <v>2500</v>
      </c>
      <c r="E8" s="10">
        <f>C8+D8</f>
        <v>10000</v>
      </c>
      <c r="F8" s="10"/>
      <c r="G8" s="10">
        <f t="shared" si="1"/>
        <v>10000</v>
      </c>
      <c r="H8" s="69"/>
      <c r="I8" s="69"/>
      <c r="J8" s="69"/>
      <c r="K8" s="69"/>
      <c r="L8" s="178" t="s">
        <v>82</v>
      </c>
      <c r="M8" s="83" t="s">
        <v>270</v>
      </c>
      <c r="N8" s="83"/>
      <c r="O8" s="83"/>
      <c r="P8" s="83">
        <f>'NOVEMBER 21'!S7:S45</f>
        <v>0</v>
      </c>
      <c r="Q8" s="83">
        <f t="shared" si="2"/>
        <v>0</v>
      </c>
      <c r="R8" s="83"/>
      <c r="S8" s="83">
        <f t="shared" si="3"/>
        <v>0</v>
      </c>
    </row>
    <row r="9" spans="1:19" x14ac:dyDescent="0.25">
      <c r="A9" s="163" t="s">
        <v>82</v>
      </c>
      <c r="B9" s="11">
        <v>4</v>
      </c>
      <c r="C9" s="10">
        <f>'NOVEMBER 21'!G8:G21</f>
        <v>7500</v>
      </c>
      <c r="D9" s="12">
        <v>2500</v>
      </c>
      <c r="E9" s="10">
        <f t="shared" si="0"/>
        <v>10000</v>
      </c>
      <c r="F9" s="10"/>
      <c r="G9" s="10">
        <f t="shared" si="1"/>
        <v>10000</v>
      </c>
      <c r="H9" s="69" t="s">
        <v>31</v>
      </c>
      <c r="I9" s="69"/>
      <c r="J9" s="69"/>
      <c r="K9" s="69"/>
      <c r="L9" s="83"/>
      <c r="M9" s="83" t="s">
        <v>271</v>
      </c>
      <c r="N9" s="83"/>
      <c r="O9" s="83"/>
      <c r="P9" s="83">
        <f>'NOVEMBER 21'!S8:S46</f>
        <v>2500</v>
      </c>
      <c r="Q9" s="83">
        <f t="shared" si="2"/>
        <v>2500</v>
      </c>
      <c r="R9" s="83"/>
      <c r="S9" s="83">
        <f t="shared" si="3"/>
        <v>2500</v>
      </c>
    </row>
    <row r="10" spans="1:19" x14ac:dyDescent="0.25">
      <c r="A10" s="10" t="s">
        <v>352</v>
      </c>
      <c r="B10" s="11">
        <v>5</v>
      </c>
      <c r="C10" s="10">
        <f>'NOVEMBER 21'!G9:G22</f>
        <v>0</v>
      </c>
      <c r="D10" s="12">
        <v>2500</v>
      </c>
      <c r="E10" s="10">
        <f t="shared" si="0"/>
        <v>2500</v>
      </c>
      <c r="F10" s="10"/>
      <c r="G10" s="10">
        <f t="shared" si="1"/>
        <v>2500</v>
      </c>
      <c r="H10" s="69" t="s">
        <v>31</v>
      </c>
      <c r="I10" s="69"/>
      <c r="J10" s="69"/>
      <c r="K10" s="69"/>
      <c r="L10" s="83" t="s">
        <v>369</v>
      </c>
      <c r="M10" s="83" t="s">
        <v>272</v>
      </c>
      <c r="N10" s="83">
        <v>2500</v>
      </c>
      <c r="O10" s="83"/>
      <c r="P10" s="83">
        <f>'NOVEMBER 21'!S9:S47</f>
        <v>2500</v>
      </c>
      <c r="Q10" s="83">
        <f t="shared" si="2"/>
        <v>5000</v>
      </c>
      <c r="R10" s="83"/>
      <c r="S10" s="83">
        <f t="shared" si="3"/>
        <v>5000</v>
      </c>
    </row>
    <row r="11" spans="1:19" x14ac:dyDescent="0.25">
      <c r="A11" s="10" t="s">
        <v>132</v>
      </c>
      <c r="B11" s="11">
        <v>6</v>
      </c>
      <c r="C11" s="10">
        <f>'NOVEMBER 21'!G10:G23</f>
        <v>9000</v>
      </c>
      <c r="D11" s="12">
        <v>2500</v>
      </c>
      <c r="E11" s="10">
        <f t="shared" si="0"/>
        <v>11500</v>
      </c>
      <c r="F11" s="10">
        <v>2500</v>
      </c>
      <c r="G11" s="10">
        <f t="shared" si="1"/>
        <v>9000</v>
      </c>
      <c r="H11" s="69"/>
      <c r="I11" s="69"/>
      <c r="J11" s="69"/>
      <c r="K11" s="69"/>
      <c r="L11" s="83" t="s">
        <v>307</v>
      </c>
      <c r="M11" s="83" t="s">
        <v>308</v>
      </c>
      <c r="N11" s="83">
        <v>2500</v>
      </c>
      <c r="O11" s="83"/>
      <c r="P11" s="83">
        <f>'NOVEMBER 21'!S10:S48</f>
        <v>0</v>
      </c>
      <c r="Q11" s="83">
        <f t="shared" si="2"/>
        <v>2500</v>
      </c>
      <c r="R11" s="83"/>
      <c r="S11" s="83">
        <f t="shared" si="3"/>
        <v>2500</v>
      </c>
    </row>
    <row r="12" spans="1:19" x14ac:dyDescent="0.25">
      <c r="A12" s="104" t="s">
        <v>253</v>
      </c>
      <c r="B12" s="11">
        <v>7</v>
      </c>
      <c r="C12" s="10">
        <f>'NOVEMBER 21'!G11:G24</f>
        <v>0</v>
      </c>
      <c r="D12" s="12">
        <v>3000</v>
      </c>
      <c r="E12" s="10">
        <f t="shared" si="0"/>
        <v>3000</v>
      </c>
      <c r="F12" s="10"/>
      <c r="G12" s="10">
        <f t="shared" si="1"/>
        <v>3000</v>
      </c>
      <c r="H12" s="69"/>
      <c r="I12" s="69"/>
      <c r="J12" s="69"/>
      <c r="K12" s="69"/>
      <c r="L12" s="124" t="s">
        <v>363</v>
      </c>
      <c r="M12" s="83" t="s">
        <v>273</v>
      </c>
      <c r="N12" s="83">
        <v>2500</v>
      </c>
      <c r="O12" s="83">
        <v>500</v>
      </c>
      <c r="P12" s="83">
        <f>'NOVEMBER 21'!S11:S49</f>
        <v>0</v>
      </c>
      <c r="Q12" s="83">
        <f t="shared" si="2"/>
        <v>3000</v>
      </c>
      <c r="R12" s="83"/>
      <c r="S12" s="83">
        <f t="shared" si="3"/>
        <v>3000</v>
      </c>
    </row>
    <row r="13" spans="1:19" x14ac:dyDescent="0.25">
      <c r="A13" s="104" t="s">
        <v>120</v>
      </c>
      <c r="B13" s="105">
        <v>8</v>
      </c>
      <c r="C13" s="10">
        <f>'NOVEMBER 21'!G12:G25</f>
        <v>0</v>
      </c>
      <c r="D13" s="13">
        <v>2500</v>
      </c>
      <c r="E13" s="10">
        <f t="shared" si="0"/>
        <v>2500</v>
      </c>
      <c r="F13" s="10"/>
      <c r="G13" s="10">
        <f t="shared" si="1"/>
        <v>2500</v>
      </c>
      <c r="H13" s="69"/>
      <c r="I13" s="69"/>
      <c r="J13" s="69"/>
      <c r="K13" s="69"/>
      <c r="L13" s="94" t="s">
        <v>136</v>
      </c>
      <c r="M13" s="83" t="s">
        <v>274</v>
      </c>
      <c r="N13" s="83"/>
      <c r="O13" s="83"/>
      <c r="P13" s="83">
        <f>'NOVEMBER 21'!S12:S50</f>
        <v>0</v>
      </c>
      <c r="Q13" s="83">
        <f t="shared" si="2"/>
        <v>0</v>
      </c>
      <c r="R13" s="83"/>
      <c r="S13" s="83">
        <f t="shared" si="3"/>
        <v>0</v>
      </c>
    </row>
    <row r="14" spans="1:19" x14ac:dyDescent="0.25">
      <c r="A14" s="10" t="s">
        <v>119</v>
      </c>
      <c r="B14" s="105">
        <v>9</v>
      </c>
      <c r="C14" s="10">
        <f>'NOVEMBER 21'!G13:G26</f>
        <v>7500</v>
      </c>
      <c r="D14" s="13">
        <v>5500</v>
      </c>
      <c r="E14" s="10">
        <f t="shared" si="0"/>
        <v>13000</v>
      </c>
      <c r="F14" s="10">
        <v>6000</v>
      </c>
      <c r="G14" s="10">
        <f t="shared" si="1"/>
        <v>7000</v>
      </c>
      <c r="H14" s="69"/>
      <c r="I14" s="69"/>
      <c r="J14" s="69"/>
      <c r="K14" s="69"/>
      <c r="L14" s="178" t="s">
        <v>310</v>
      </c>
      <c r="M14" s="83" t="s">
        <v>275</v>
      </c>
      <c r="N14" s="83"/>
      <c r="O14" s="83"/>
      <c r="P14" s="83">
        <f>'NOVEMBER 21'!S13:S51</f>
        <v>0</v>
      </c>
      <c r="Q14" s="83">
        <f t="shared" si="2"/>
        <v>0</v>
      </c>
      <c r="R14" s="83"/>
      <c r="S14" s="83">
        <f t="shared" si="3"/>
        <v>0</v>
      </c>
    </row>
    <row r="15" spans="1:19" x14ac:dyDescent="0.25">
      <c r="A15" s="10" t="s">
        <v>353</v>
      </c>
      <c r="B15" s="11">
        <v>10</v>
      </c>
      <c r="C15" s="10">
        <f>'NOVEMBER 21'!G14:G27</f>
        <v>7500</v>
      </c>
      <c r="D15" s="12">
        <v>2500</v>
      </c>
      <c r="E15" s="10">
        <f t="shared" si="0"/>
        <v>10000</v>
      </c>
      <c r="F15" s="10"/>
      <c r="G15" s="10">
        <f t="shared" si="1"/>
        <v>10000</v>
      </c>
      <c r="H15" s="69" t="s">
        <v>31</v>
      </c>
      <c r="I15" s="69"/>
      <c r="J15" s="69"/>
      <c r="K15" s="69"/>
      <c r="L15" s="178" t="s">
        <v>310</v>
      </c>
      <c r="M15" s="83" t="s">
        <v>276</v>
      </c>
      <c r="N15" s="83"/>
      <c r="O15" s="83"/>
      <c r="P15" s="83">
        <f>'NOVEMBER 21'!S14:S52</f>
        <v>0</v>
      </c>
      <c r="Q15" s="83">
        <f t="shared" si="2"/>
        <v>0</v>
      </c>
      <c r="R15" s="83"/>
      <c r="S15" s="83">
        <f t="shared" si="3"/>
        <v>0</v>
      </c>
    </row>
    <row r="16" spans="1:19" x14ac:dyDescent="0.25">
      <c r="A16" s="10" t="s">
        <v>200</v>
      </c>
      <c r="B16" s="11">
        <v>11</v>
      </c>
      <c r="C16" s="10">
        <f>'NOVEMBER 21'!G15:G28</f>
        <v>0</v>
      </c>
      <c r="D16" s="12">
        <v>2500</v>
      </c>
      <c r="E16" s="10">
        <f t="shared" si="0"/>
        <v>2500</v>
      </c>
      <c r="F16" s="10"/>
      <c r="G16" s="10">
        <f t="shared" si="1"/>
        <v>2500</v>
      </c>
      <c r="H16" s="69" t="s">
        <v>31</v>
      </c>
      <c r="I16" s="69"/>
      <c r="J16" s="69"/>
      <c r="K16" s="69"/>
      <c r="L16" s="94" t="s">
        <v>136</v>
      </c>
      <c r="M16" s="83" t="s">
        <v>277</v>
      </c>
      <c r="N16" s="83"/>
      <c r="O16" s="83"/>
      <c r="P16" s="83">
        <f>'NOVEMBER 21'!S15:S53</f>
        <v>0</v>
      </c>
      <c r="Q16" s="83">
        <f t="shared" si="2"/>
        <v>0</v>
      </c>
      <c r="R16" s="83"/>
      <c r="S16" s="83">
        <f t="shared" si="3"/>
        <v>0</v>
      </c>
    </row>
    <row r="17" spans="1:19" x14ac:dyDescent="0.25">
      <c r="A17" s="104" t="s">
        <v>30</v>
      </c>
      <c r="B17" s="11">
        <v>12</v>
      </c>
      <c r="C17" s="10">
        <f>'NOVEMBER 21'!G16:G29</f>
        <v>7500</v>
      </c>
      <c r="D17" s="12">
        <v>5000</v>
      </c>
      <c r="E17" s="10">
        <f t="shared" si="0"/>
        <v>12500</v>
      </c>
      <c r="F17" s="10">
        <v>5000</v>
      </c>
      <c r="G17" s="10">
        <f t="shared" si="1"/>
        <v>7500</v>
      </c>
      <c r="H17" s="69"/>
      <c r="I17" s="69"/>
      <c r="J17" s="69"/>
      <c r="K17" s="69"/>
      <c r="L17" s="94" t="s">
        <v>136</v>
      </c>
      <c r="M17" s="83" t="s">
        <v>278</v>
      </c>
      <c r="N17" s="83"/>
      <c r="O17" s="83"/>
      <c r="P17" s="83">
        <f>'NOVEMBER 21'!S16:S54</f>
        <v>0</v>
      </c>
      <c r="Q17" s="83">
        <f t="shared" si="2"/>
        <v>0</v>
      </c>
      <c r="R17" s="83"/>
      <c r="S17" s="83">
        <f t="shared" si="3"/>
        <v>0</v>
      </c>
    </row>
    <row r="18" spans="1:19" x14ac:dyDescent="0.25">
      <c r="A18" s="104" t="s">
        <v>82</v>
      </c>
      <c r="B18" s="11">
        <v>13</v>
      </c>
      <c r="C18" s="10">
        <f>'NOVEMBER 21'!G17:G30</f>
        <v>0</v>
      </c>
      <c r="D18" s="12">
        <v>2500</v>
      </c>
      <c r="E18" s="10">
        <f t="shared" si="0"/>
        <v>2500</v>
      </c>
      <c r="F18" s="10"/>
      <c r="G18" s="10">
        <f t="shared" si="1"/>
        <v>2500</v>
      </c>
      <c r="H18" s="69" t="s">
        <v>31</v>
      </c>
      <c r="I18" s="69"/>
      <c r="J18" s="69"/>
      <c r="K18" s="69"/>
      <c r="L18" s="94" t="s">
        <v>136</v>
      </c>
      <c r="M18" s="83" t="s">
        <v>279</v>
      </c>
      <c r="N18" s="83"/>
      <c r="O18" s="83"/>
      <c r="P18" s="83">
        <f>'NOVEMBER 21'!S17:S55</f>
        <v>0</v>
      </c>
      <c r="Q18" s="83">
        <f t="shared" si="2"/>
        <v>0</v>
      </c>
      <c r="R18" s="83"/>
      <c r="S18" s="83">
        <f t="shared" si="3"/>
        <v>0</v>
      </c>
    </row>
    <row r="19" spans="1:19" x14ac:dyDescent="0.25">
      <c r="A19" s="10"/>
      <c r="B19" s="10"/>
      <c r="C19" s="10">
        <f>'NOVEMBER 21'!G18:G31</f>
        <v>64000</v>
      </c>
      <c r="D19" s="10"/>
      <c r="E19" s="10"/>
      <c r="F19" s="10"/>
      <c r="G19" s="10"/>
      <c r="H19" s="85"/>
      <c r="I19" s="69"/>
      <c r="J19" s="69"/>
      <c r="K19" s="69"/>
      <c r="L19" s="94" t="s">
        <v>136</v>
      </c>
      <c r="M19" s="83" t="s">
        <v>280</v>
      </c>
      <c r="N19" s="83"/>
      <c r="O19" s="83"/>
      <c r="P19" s="83">
        <f>'NOVEMBER 21'!S18:S56</f>
        <v>0</v>
      </c>
      <c r="Q19" s="83">
        <f t="shared" si="2"/>
        <v>0</v>
      </c>
      <c r="R19" s="83"/>
      <c r="S19" s="83">
        <f t="shared" si="3"/>
        <v>0</v>
      </c>
    </row>
    <row r="20" spans="1:19" x14ac:dyDescent="0.25">
      <c r="A20" s="164" t="s">
        <v>39</v>
      </c>
      <c r="B20" s="164"/>
      <c r="C20" s="10">
        <f>SUM(C6:C19)</f>
        <v>120500</v>
      </c>
      <c r="D20" s="164">
        <f>SUM(D6:D19)</f>
        <v>38500</v>
      </c>
      <c r="E20" s="164">
        <f>SUM(E6:E19)</f>
        <v>95000</v>
      </c>
      <c r="F20" s="164">
        <f>SUM(F6:F19)</f>
        <v>13500</v>
      </c>
      <c r="G20" s="164">
        <f>SUM(G6:G19)</f>
        <v>81500</v>
      </c>
      <c r="H20" s="85"/>
      <c r="I20" s="69"/>
      <c r="J20" s="69"/>
      <c r="K20" s="69" t="s">
        <v>31</v>
      </c>
      <c r="L20" s="83" t="s">
        <v>358</v>
      </c>
      <c r="M20" s="83" t="s">
        <v>281</v>
      </c>
      <c r="N20" s="83">
        <v>2500</v>
      </c>
      <c r="O20" s="83"/>
      <c r="P20" s="83">
        <f>'NOVEMBER 21'!S19:S57</f>
        <v>2500</v>
      </c>
      <c r="Q20" s="83">
        <f t="shared" si="2"/>
        <v>5000</v>
      </c>
      <c r="R20" s="83">
        <v>2500</v>
      </c>
      <c r="S20" s="83">
        <f t="shared" si="3"/>
        <v>2500</v>
      </c>
    </row>
    <row r="21" spans="1:19" x14ac:dyDescent="0.25">
      <c r="A21" s="168"/>
      <c r="B21" s="168"/>
      <c r="C21" s="10">
        <f>'SEPT 21'!G21:G36</f>
        <v>0</v>
      </c>
      <c r="D21" s="168"/>
      <c r="E21" s="168"/>
      <c r="F21" s="168"/>
      <c r="G21" s="168">
        <f>G6+G11+G12+G13+G14</f>
        <v>31500</v>
      </c>
      <c r="H21" s="85"/>
      <c r="I21" s="69"/>
      <c r="J21" s="69"/>
      <c r="K21" s="69"/>
      <c r="L21" s="124" t="s">
        <v>364</v>
      </c>
      <c r="M21" s="83" t="s">
        <v>282</v>
      </c>
      <c r="N21" s="83">
        <v>2500</v>
      </c>
      <c r="O21" s="83"/>
      <c r="P21" s="83">
        <f>'NOVEMBER 21'!S20:S58</f>
        <v>0</v>
      </c>
      <c r="Q21" s="83">
        <f t="shared" si="2"/>
        <v>2500</v>
      </c>
      <c r="R21" s="83"/>
      <c r="S21" s="83">
        <f t="shared" si="3"/>
        <v>2500</v>
      </c>
    </row>
    <row r="22" spans="1:19" x14ac:dyDescent="0.25">
      <c r="A22" s="172" t="s">
        <v>180</v>
      </c>
      <c r="B22" s="85"/>
      <c r="C22" s="134"/>
      <c r="D22" s="162"/>
      <c r="E22" s="136" t="s">
        <v>9</v>
      </c>
      <c r="F22" s="85"/>
      <c r="G22" s="85"/>
      <c r="H22" s="85"/>
      <c r="I22" s="69"/>
      <c r="J22" s="69"/>
      <c r="K22" s="69"/>
      <c r="L22" s="94" t="s">
        <v>136</v>
      </c>
      <c r="M22" s="83" t="s">
        <v>283</v>
      </c>
      <c r="N22" s="83"/>
      <c r="O22" s="83"/>
      <c r="P22" s="83">
        <f>'NOVEMBER 21'!S21:S59</f>
        <v>5000</v>
      </c>
      <c r="Q22" s="83">
        <f t="shared" si="2"/>
        <v>5000</v>
      </c>
      <c r="R22" s="83"/>
      <c r="S22" s="83">
        <f t="shared" si="3"/>
        <v>5000</v>
      </c>
    </row>
    <row r="23" spans="1:19" x14ac:dyDescent="0.25">
      <c r="A23" s="95" t="s">
        <v>155</v>
      </c>
      <c r="B23" s="95" t="s">
        <v>156</v>
      </c>
      <c r="C23" s="95" t="s">
        <v>157</v>
      </c>
      <c r="D23" s="95" t="s">
        <v>98</v>
      </c>
      <c r="E23" s="95" t="s">
        <v>158</v>
      </c>
      <c r="F23" s="95" t="s">
        <v>156</v>
      </c>
      <c r="G23" s="95" t="s">
        <v>157</v>
      </c>
      <c r="H23" s="95" t="s">
        <v>98</v>
      </c>
      <c r="I23" s="69"/>
      <c r="J23" s="69"/>
      <c r="K23" s="69"/>
      <c r="L23" s="124" t="s">
        <v>366</v>
      </c>
      <c r="M23" s="83" t="s">
        <v>284</v>
      </c>
      <c r="N23" s="83">
        <v>2500</v>
      </c>
      <c r="O23" s="83"/>
      <c r="P23" s="83">
        <f>'NOVEMBER 21'!S22:S60</f>
        <v>0</v>
      </c>
      <c r="Q23" s="83">
        <f t="shared" si="2"/>
        <v>2500</v>
      </c>
      <c r="R23" s="83"/>
      <c r="S23" s="83">
        <f t="shared" si="3"/>
        <v>2500</v>
      </c>
    </row>
    <row r="24" spans="1:19" x14ac:dyDescent="0.25">
      <c r="A24" s="95" t="s">
        <v>173</v>
      </c>
      <c r="B24" s="137">
        <f>F20</f>
        <v>13500</v>
      </c>
      <c r="C24" s="85"/>
      <c r="D24" s="137"/>
      <c r="E24" s="138" t="s">
        <v>173</v>
      </c>
      <c r="F24" s="137">
        <f>F20</f>
        <v>13500</v>
      </c>
      <c r="G24" s="85"/>
      <c r="H24" s="10"/>
      <c r="I24" s="69"/>
      <c r="J24" s="69"/>
      <c r="K24" s="69"/>
      <c r="L24" s="94" t="s">
        <v>136</v>
      </c>
      <c r="M24" s="83" t="s">
        <v>285</v>
      </c>
      <c r="N24" s="83"/>
      <c r="O24" s="83"/>
      <c r="P24" s="83">
        <f>'NOVEMBER 21'!S23:S61</f>
        <v>2500</v>
      </c>
      <c r="Q24" s="83">
        <f t="shared" si="2"/>
        <v>2500</v>
      </c>
      <c r="R24" s="83"/>
      <c r="S24" s="83">
        <f t="shared" si="3"/>
        <v>2500</v>
      </c>
    </row>
    <row r="25" spans="1:19" x14ac:dyDescent="0.25">
      <c r="A25" s="10" t="s">
        <v>160</v>
      </c>
      <c r="B25" s="137">
        <f>'NOVEMBER 21'!D33</f>
        <v>0</v>
      </c>
      <c r="C25" s="10"/>
      <c r="D25" s="10"/>
      <c r="E25" s="10" t="s">
        <v>160</v>
      </c>
      <c r="F25" s="137">
        <f>'NOVEMBER 21'!H33</f>
        <v>0</v>
      </c>
      <c r="G25" s="10"/>
      <c r="H25" s="10"/>
      <c r="I25" s="69"/>
      <c r="J25" s="69"/>
      <c r="K25" s="69"/>
      <c r="L25" s="83" t="s">
        <v>313</v>
      </c>
      <c r="M25" s="83" t="s">
        <v>286</v>
      </c>
      <c r="N25" s="83">
        <v>2500</v>
      </c>
      <c r="O25" s="83"/>
      <c r="P25" s="83">
        <f>'NOVEMBER 21'!S24:S62</f>
        <v>2500</v>
      </c>
      <c r="Q25" s="83">
        <f t="shared" si="2"/>
        <v>5000</v>
      </c>
      <c r="R25" s="83"/>
      <c r="S25" s="83">
        <f t="shared" si="3"/>
        <v>5000</v>
      </c>
    </row>
    <row r="26" spans="1:19" x14ac:dyDescent="0.25">
      <c r="A26" s="10" t="s">
        <v>161</v>
      </c>
      <c r="B26" s="139">
        <v>0.08</v>
      </c>
      <c r="C26" s="10">
        <f>B26*B24</f>
        <v>1080</v>
      </c>
      <c r="D26" s="10"/>
      <c r="E26" s="10"/>
      <c r="F26" s="139">
        <v>0.08</v>
      </c>
      <c r="G26" s="10">
        <f>C26</f>
        <v>1080</v>
      </c>
      <c r="H26" s="10"/>
      <c r="I26" s="69"/>
      <c r="J26" s="69"/>
      <c r="K26" s="69"/>
      <c r="L26" s="83" t="s">
        <v>332</v>
      </c>
      <c r="M26" s="83" t="s">
        <v>287</v>
      </c>
      <c r="N26" s="83">
        <v>2500</v>
      </c>
      <c r="O26" s="83"/>
      <c r="P26" s="83">
        <f>'NOVEMBER 21'!S25:S63</f>
        <v>0</v>
      </c>
      <c r="Q26" s="83">
        <f t="shared" si="2"/>
        <v>2500</v>
      </c>
      <c r="R26" s="83"/>
      <c r="S26" s="83">
        <f t="shared" si="3"/>
        <v>2500</v>
      </c>
    </row>
    <row r="27" spans="1:19" x14ac:dyDescent="0.25">
      <c r="A27" s="104" t="s">
        <v>233</v>
      </c>
      <c r="B27" s="137"/>
      <c r="C27" s="137"/>
      <c r="D27" s="137"/>
      <c r="E27" s="137"/>
      <c r="F27" s="137"/>
      <c r="G27" s="10"/>
      <c r="H27" s="10"/>
      <c r="I27" s="69"/>
      <c r="J27" s="69"/>
      <c r="K27" s="69"/>
      <c r="L27" s="94" t="s">
        <v>136</v>
      </c>
      <c r="M27" s="83" t="s">
        <v>288</v>
      </c>
      <c r="N27" s="83"/>
      <c r="O27" s="83"/>
      <c r="P27" s="83">
        <f>'NOVEMBER 21'!S26:S64</f>
        <v>2500</v>
      </c>
      <c r="Q27" s="83">
        <f t="shared" si="2"/>
        <v>2500</v>
      </c>
      <c r="R27" s="83"/>
      <c r="S27" s="83">
        <f t="shared" si="3"/>
        <v>2500</v>
      </c>
    </row>
    <row r="28" spans="1:19" x14ac:dyDescent="0.25">
      <c r="A28" s="140" t="s">
        <v>162</v>
      </c>
      <c r="B28" s="10"/>
      <c r="C28" s="10"/>
      <c r="D28" s="10"/>
      <c r="E28" s="140" t="s">
        <v>162</v>
      </c>
      <c r="F28" s="10"/>
      <c r="G28" s="10"/>
      <c r="H28" s="10"/>
      <c r="I28" s="69"/>
      <c r="J28" s="69"/>
      <c r="K28" s="69"/>
      <c r="L28" s="178" t="s">
        <v>365</v>
      </c>
      <c r="M28" s="83" t="s">
        <v>289</v>
      </c>
      <c r="N28" s="83">
        <v>2500</v>
      </c>
      <c r="O28" s="83"/>
      <c r="P28" s="83">
        <f>'NOVEMBER 21'!S27:S65</f>
        <v>0</v>
      </c>
      <c r="Q28" s="83">
        <f t="shared" si="2"/>
        <v>2500</v>
      </c>
      <c r="R28" s="83"/>
      <c r="S28" s="83">
        <f t="shared" si="3"/>
        <v>2500</v>
      </c>
    </row>
    <row r="29" spans="1:19" x14ac:dyDescent="0.25">
      <c r="A29" s="49"/>
      <c r="B29" s="142"/>
      <c r="C29" s="10"/>
      <c r="D29" s="10"/>
      <c r="E29" s="49"/>
      <c r="F29" s="142"/>
      <c r="G29" s="10"/>
      <c r="H29" s="10"/>
      <c r="I29" s="69"/>
      <c r="J29" s="69"/>
      <c r="K29" s="69"/>
      <c r="L29" s="83" t="s">
        <v>327</v>
      </c>
      <c r="M29" s="83" t="s">
        <v>290</v>
      </c>
      <c r="N29" s="83">
        <v>2500</v>
      </c>
      <c r="O29" s="83"/>
      <c r="P29" s="83">
        <f>'NOVEMBER 21'!S28:S66</f>
        <v>2500</v>
      </c>
      <c r="Q29" s="83">
        <f t="shared" si="2"/>
        <v>5000</v>
      </c>
      <c r="R29" s="83"/>
      <c r="S29" s="83">
        <f t="shared" si="3"/>
        <v>5000</v>
      </c>
    </row>
    <row r="30" spans="1:19" x14ac:dyDescent="0.25">
      <c r="A30" s="161"/>
      <c r="B30" s="83"/>
      <c r="C30" s="83"/>
      <c r="D30" s="83"/>
      <c r="E30" s="161"/>
      <c r="F30" s="83"/>
      <c r="G30" s="83"/>
      <c r="H30" s="10"/>
      <c r="I30" s="69"/>
      <c r="J30" s="69"/>
      <c r="K30" s="69"/>
      <c r="L30" s="124" t="s">
        <v>357</v>
      </c>
      <c r="M30" s="83" t="s">
        <v>291</v>
      </c>
      <c r="N30" s="83">
        <v>2500</v>
      </c>
      <c r="O30" s="83"/>
      <c r="P30" s="83">
        <f>'NOVEMBER 21'!S29:S67</f>
        <v>0</v>
      </c>
      <c r="Q30" s="83">
        <f t="shared" si="2"/>
        <v>2500</v>
      </c>
      <c r="R30" s="83"/>
      <c r="S30" s="83">
        <f t="shared" si="3"/>
        <v>2500</v>
      </c>
    </row>
    <row r="31" spans="1:19" x14ac:dyDescent="0.25">
      <c r="A31" s="142"/>
      <c r="B31" s="10"/>
      <c r="C31" s="10"/>
      <c r="D31" s="10"/>
      <c r="E31" s="142"/>
      <c r="F31" s="10"/>
      <c r="G31" s="10"/>
      <c r="H31" s="10"/>
      <c r="I31" s="69"/>
      <c r="J31" s="69"/>
      <c r="K31" s="69"/>
      <c r="L31" s="94" t="s">
        <v>314</v>
      </c>
      <c r="M31" s="83" t="s">
        <v>292</v>
      </c>
      <c r="N31" s="83"/>
      <c r="O31" s="83"/>
      <c r="P31" s="83">
        <f>'NOVEMBER 21'!S30:S68</f>
        <v>2500</v>
      </c>
      <c r="Q31" s="83">
        <f t="shared" si="2"/>
        <v>2500</v>
      </c>
      <c r="R31" s="83"/>
      <c r="S31" s="83">
        <f t="shared" si="3"/>
        <v>2500</v>
      </c>
    </row>
    <row r="32" spans="1:19" x14ac:dyDescent="0.25">
      <c r="A32" s="142"/>
      <c r="B32" s="143"/>
      <c r="C32" s="144"/>
      <c r="D32" s="143"/>
      <c r="E32" s="142"/>
      <c r="F32" s="143"/>
      <c r="G32" s="144"/>
      <c r="H32" s="10"/>
      <c r="I32" s="69"/>
      <c r="J32" s="65"/>
      <c r="K32" s="69" t="s">
        <v>344</v>
      </c>
      <c r="L32" s="83" t="s">
        <v>315</v>
      </c>
      <c r="M32" s="83" t="s">
        <v>293</v>
      </c>
      <c r="N32" s="83">
        <v>2500</v>
      </c>
      <c r="O32" s="83"/>
      <c r="P32" s="83">
        <f>'NOVEMBER 21'!S31:S69</f>
        <v>2500</v>
      </c>
      <c r="Q32" s="83">
        <f t="shared" si="2"/>
        <v>5000</v>
      </c>
      <c r="R32" s="83"/>
      <c r="S32" s="83">
        <f t="shared" si="3"/>
        <v>5000</v>
      </c>
    </row>
    <row r="33" spans="1:19" x14ac:dyDescent="0.25">
      <c r="A33" s="142"/>
      <c r="B33" s="143"/>
      <c r="C33" s="144"/>
      <c r="D33" s="143"/>
      <c r="E33" s="142"/>
      <c r="F33" s="143"/>
      <c r="G33" s="144"/>
      <c r="H33" s="10"/>
      <c r="I33" s="69"/>
      <c r="J33" s="69"/>
      <c r="K33" s="69"/>
      <c r="L33" s="83" t="s">
        <v>316</v>
      </c>
      <c r="M33" s="83" t="s">
        <v>294</v>
      </c>
      <c r="N33" s="83">
        <v>2500</v>
      </c>
      <c r="O33" s="83"/>
      <c r="P33" s="83">
        <f>'NOVEMBER 21'!S32:S70</f>
        <v>0</v>
      </c>
      <c r="Q33" s="83">
        <f t="shared" si="2"/>
        <v>2500</v>
      </c>
      <c r="R33" s="83"/>
      <c r="S33" s="83">
        <f t="shared" si="3"/>
        <v>2500</v>
      </c>
    </row>
    <row r="34" spans="1:19" x14ac:dyDescent="0.25">
      <c r="A34" s="164" t="s">
        <v>39</v>
      </c>
      <c r="B34" s="165">
        <f>B24+B25+B27-C26</f>
        <v>12420</v>
      </c>
      <c r="C34" s="164">
        <f>SUM(C29:C33)</f>
        <v>0</v>
      </c>
      <c r="D34" s="165">
        <f>B34-C34</f>
        <v>12420</v>
      </c>
      <c r="E34" s="166"/>
      <c r="F34" s="165">
        <f>F24+F25-G26</f>
        <v>12420</v>
      </c>
      <c r="G34" s="165">
        <f>SUM(G29:G32)</f>
        <v>0</v>
      </c>
      <c r="H34" s="165">
        <f>F34-G34</f>
        <v>12420</v>
      </c>
      <c r="I34" s="69"/>
      <c r="J34" s="69"/>
      <c r="K34" s="69"/>
      <c r="L34" s="94" t="s">
        <v>136</v>
      </c>
      <c r="M34" s="83" t="s">
        <v>295</v>
      </c>
      <c r="N34" s="83"/>
      <c r="O34" s="83"/>
      <c r="P34" s="83">
        <f>'NOVEMBER 21'!S33:S71</f>
        <v>0</v>
      </c>
      <c r="Q34" s="83">
        <f t="shared" si="2"/>
        <v>0</v>
      </c>
      <c r="R34" s="83"/>
      <c r="S34" s="83">
        <f t="shared" si="3"/>
        <v>0</v>
      </c>
    </row>
    <row r="35" spans="1:19" x14ac:dyDescent="0.25">
      <c r="A35" s="69"/>
      <c r="B35" s="69"/>
      <c r="C35" s="69"/>
      <c r="D35" s="69"/>
      <c r="E35" s="69"/>
      <c r="F35" s="69"/>
      <c r="G35" s="69"/>
      <c r="H35" s="69"/>
      <c r="I35" s="69"/>
      <c r="J35" s="69"/>
      <c r="K35" s="69"/>
      <c r="L35" s="124" t="s">
        <v>354</v>
      </c>
      <c r="M35" s="83" t="s">
        <v>296</v>
      </c>
      <c r="N35" s="83">
        <v>2500</v>
      </c>
      <c r="O35" s="83"/>
      <c r="P35" s="83">
        <f>'NOVEMBER 21'!S34:S72</f>
        <v>0</v>
      </c>
      <c r="Q35" s="83">
        <f t="shared" si="2"/>
        <v>2500</v>
      </c>
      <c r="R35" s="83">
        <v>2500</v>
      </c>
      <c r="S35" s="83">
        <f t="shared" si="3"/>
        <v>0</v>
      </c>
    </row>
    <row r="36" spans="1:19" x14ac:dyDescent="0.25">
      <c r="A36" s="69"/>
      <c r="B36" s="69"/>
      <c r="C36" s="69"/>
      <c r="D36" s="69"/>
      <c r="E36" s="69"/>
      <c r="F36" s="69"/>
      <c r="G36" s="69"/>
      <c r="H36" s="69"/>
      <c r="I36" s="69"/>
      <c r="J36" s="69"/>
      <c r="K36" s="69"/>
      <c r="L36" s="83" t="s">
        <v>319</v>
      </c>
      <c r="M36" s="83" t="s">
        <v>297</v>
      </c>
      <c r="N36" s="83">
        <v>2500</v>
      </c>
      <c r="O36" s="83"/>
      <c r="P36" s="83">
        <f>'NOVEMBER 21'!S35:S73</f>
        <v>0</v>
      </c>
      <c r="Q36" s="83">
        <f t="shared" si="2"/>
        <v>2500</v>
      </c>
      <c r="R36" s="83">
        <v>2500</v>
      </c>
      <c r="S36" s="83">
        <f t="shared" si="3"/>
        <v>0</v>
      </c>
    </row>
    <row r="37" spans="1:19" x14ac:dyDescent="0.25">
      <c r="A37" s="69" t="s">
        <v>168</v>
      </c>
      <c r="B37" s="69"/>
      <c r="C37" s="69" t="s">
        <v>170</v>
      </c>
      <c r="D37" s="69"/>
      <c r="E37" s="69"/>
      <c r="F37" s="69" t="s">
        <v>171</v>
      </c>
      <c r="G37" s="69"/>
      <c r="H37" s="69"/>
      <c r="I37" s="69"/>
      <c r="J37" s="69"/>
      <c r="K37" s="69"/>
      <c r="L37" s="178" t="s">
        <v>361</v>
      </c>
      <c r="M37" s="83" t="s">
        <v>298</v>
      </c>
      <c r="N37" s="83"/>
      <c r="O37" s="83"/>
      <c r="P37" s="83">
        <f>'NOVEMBER 21'!S36:S74</f>
        <v>2500</v>
      </c>
      <c r="Q37" s="83">
        <v>2500</v>
      </c>
      <c r="R37" s="83"/>
      <c r="S37" s="83">
        <f t="shared" si="3"/>
        <v>2500</v>
      </c>
    </row>
    <row r="38" spans="1:19" x14ac:dyDescent="0.25">
      <c r="A38" s="69"/>
      <c r="B38" s="69"/>
      <c r="C38" s="69"/>
      <c r="D38" s="69"/>
      <c r="E38" s="69"/>
      <c r="F38" s="69"/>
      <c r="G38" s="69"/>
      <c r="H38" s="69"/>
      <c r="I38" s="69"/>
      <c r="J38" s="69"/>
      <c r="K38" s="69"/>
      <c r="L38" s="178" t="s">
        <v>82</v>
      </c>
      <c r="M38" s="83" t="s">
        <v>299</v>
      </c>
      <c r="N38" s="83">
        <v>2500</v>
      </c>
      <c r="O38" s="83"/>
      <c r="P38" s="83">
        <f>'NOVEMBER 21'!S37:S75</f>
        <v>2500</v>
      </c>
      <c r="Q38" s="83">
        <f t="shared" si="2"/>
        <v>5000</v>
      </c>
      <c r="R38" s="83"/>
      <c r="S38" s="83">
        <f t="shared" si="3"/>
        <v>5000</v>
      </c>
    </row>
    <row r="39" spans="1:19" x14ac:dyDescent="0.25">
      <c r="A39" s="20" t="s">
        <v>211</v>
      </c>
      <c r="B39" s="20"/>
      <c r="C39" s="20" t="s">
        <v>51</v>
      </c>
      <c r="D39" s="20"/>
      <c r="E39" s="20"/>
      <c r="F39" s="20" t="s">
        <v>172</v>
      </c>
      <c r="G39" s="20"/>
      <c r="H39" s="69"/>
      <c r="I39" s="69"/>
      <c r="J39" s="69"/>
      <c r="K39" s="69"/>
      <c r="L39" s="178" t="s">
        <v>362</v>
      </c>
      <c r="M39" s="83" t="s">
        <v>300</v>
      </c>
      <c r="N39" s="83">
        <v>2500</v>
      </c>
      <c r="O39" s="83"/>
      <c r="P39" s="83">
        <f>'NOVEMBER 21'!S38:S76</f>
        <v>0</v>
      </c>
      <c r="Q39" s="83">
        <f t="shared" si="2"/>
        <v>2500</v>
      </c>
      <c r="R39" s="83"/>
      <c r="S39" s="83">
        <f t="shared" si="3"/>
        <v>2500</v>
      </c>
    </row>
    <row r="40" spans="1:19" x14ac:dyDescent="0.25">
      <c r="A40" s="69"/>
      <c r="B40" s="69"/>
      <c r="C40" s="69"/>
      <c r="D40" s="69"/>
      <c r="E40" s="69"/>
      <c r="F40" s="69"/>
      <c r="G40" s="69"/>
      <c r="H40" s="69"/>
      <c r="I40" s="69"/>
      <c r="J40" s="69"/>
      <c r="K40" s="69"/>
      <c r="L40" s="94" t="s">
        <v>136</v>
      </c>
      <c r="M40" s="83" t="s">
        <v>301</v>
      </c>
      <c r="N40" s="83"/>
      <c r="O40" s="83"/>
      <c r="P40" s="83">
        <f>'NOVEMBER 21'!S39:S77</f>
        <v>0</v>
      </c>
      <c r="Q40" s="83">
        <f t="shared" si="2"/>
        <v>0</v>
      </c>
      <c r="R40" s="83"/>
      <c r="S40" s="83">
        <f t="shared" si="3"/>
        <v>0</v>
      </c>
    </row>
    <row r="41" spans="1:19" x14ac:dyDescent="0.25">
      <c r="A41" s="69"/>
      <c r="B41" s="69"/>
      <c r="C41" s="69"/>
      <c r="D41" s="69"/>
      <c r="E41" s="69"/>
      <c r="F41" s="69"/>
      <c r="G41" s="69"/>
      <c r="H41" s="69"/>
      <c r="I41" s="69"/>
      <c r="J41" s="69"/>
      <c r="K41" s="69"/>
      <c r="L41" s="83" t="s">
        <v>321</v>
      </c>
      <c r="M41" s="83" t="s">
        <v>322</v>
      </c>
      <c r="N41" s="83">
        <v>7000</v>
      </c>
      <c r="O41" s="83"/>
      <c r="P41" s="83">
        <f>'NOVEMBER 21'!S40:S78</f>
        <v>0</v>
      </c>
      <c r="Q41" s="83">
        <f t="shared" si="2"/>
        <v>7000</v>
      </c>
      <c r="R41" s="83">
        <v>7000</v>
      </c>
      <c r="S41" s="83">
        <f t="shared" si="3"/>
        <v>0</v>
      </c>
    </row>
    <row r="42" spans="1:19" x14ac:dyDescent="0.25">
      <c r="A42" s="69"/>
      <c r="B42" s="69"/>
      <c r="C42" s="69"/>
      <c r="D42" s="69"/>
      <c r="E42" s="69"/>
      <c r="F42" s="69"/>
      <c r="G42" s="69"/>
      <c r="H42" s="69"/>
      <c r="I42" s="69"/>
      <c r="J42" s="69"/>
      <c r="K42" s="69"/>
      <c r="L42" s="83" t="s">
        <v>323</v>
      </c>
      <c r="M42" s="83" t="s">
        <v>302</v>
      </c>
      <c r="N42" s="83">
        <v>2500</v>
      </c>
      <c r="O42" s="83"/>
      <c r="P42" s="83">
        <f>'NOVEMBER 21'!S41:S79</f>
        <v>0</v>
      </c>
      <c r="Q42" s="83">
        <f t="shared" si="2"/>
        <v>2500</v>
      </c>
      <c r="R42" s="83"/>
      <c r="S42" s="83">
        <f t="shared" si="3"/>
        <v>2500</v>
      </c>
    </row>
    <row r="43" spans="1:19" x14ac:dyDescent="0.25">
      <c r="A43" s="69"/>
      <c r="B43" s="69"/>
      <c r="C43" s="69"/>
      <c r="D43" s="69"/>
      <c r="E43" s="69"/>
      <c r="F43" s="69"/>
      <c r="G43" s="69"/>
      <c r="H43" s="69"/>
      <c r="I43" s="69"/>
      <c r="J43" s="69"/>
      <c r="K43" s="69"/>
      <c r="L43" s="83" t="s">
        <v>323</v>
      </c>
      <c r="M43" s="83" t="s">
        <v>303</v>
      </c>
      <c r="N43" s="83">
        <v>2500</v>
      </c>
      <c r="O43" s="83"/>
      <c r="P43" s="83">
        <f>'NOVEMBER 21'!S42:S80</f>
        <v>0</v>
      </c>
      <c r="Q43" s="83">
        <f t="shared" si="2"/>
        <v>2500</v>
      </c>
      <c r="R43" s="83"/>
      <c r="S43" s="83">
        <f t="shared" si="3"/>
        <v>2500</v>
      </c>
    </row>
    <row r="44" spans="1:19" x14ac:dyDescent="0.25">
      <c r="A44" s="69"/>
      <c r="B44" s="69"/>
      <c r="C44" s="69"/>
      <c r="D44" s="69"/>
      <c r="E44" s="69"/>
      <c r="F44" s="69"/>
      <c r="G44" s="69"/>
      <c r="H44" s="69"/>
      <c r="I44" s="69"/>
      <c r="J44" s="69"/>
      <c r="K44" s="69"/>
      <c r="L44" s="178" t="s">
        <v>326</v>
      </c>
      <c r="M44" s="83" t="s">
        <v>304</v>
      </c>
      <c r="N44" s="83">
        <v>2500</v>
      </c>
      <c r="O44" s="83"/>
      <c r="P44" s="83">
        <f>'NOVEMBER 21'!S43:S81</f>
        <v>37500</v>
      </c>
      <c r="Q44" s="83">
        <f t="shared" si="2"/>
        <v>40000</v>
      </c>
      <c r="R44" s="83"/>
      <c r="S44" s="83">
        <f t="shared" si="3"/>
        <v>40000</v>
      </c>
    </row>
    <row r="45" spans="1:19" x14ac:dyDescent="0.25">
      <c r="A45" s="69"/>
      <c r="B45" s="69"/>
      <c r="C45" s="69"/>
      <c r="D45" s="69"/>
      <c r="E45" s="69"/>
      <c r="F45" s="65"/>
      <c r="G45" s="69"/>
      <c r="H45" s="69"/>
      <c r="I45" s="69"/>
      <c r="J45" s="69"/>
      <c r="K45" s="69"/>
      <c r="L45" s="119" t="s">
        <v>39</v>
      </c>
      <c r="M45" s="83"/>
      <c r="N45" s="83">
        <f t="shared" ref="N45:S45" si="4">SUM(N6:N44)</f>
        <v>62000</v>
      </c>
      <c r="O45" s="83">
        <f t="shared" si="4"/>
        <v>500</v>
      </c>
      <c r="P45" s="83">
        <f>SUM(P6:P44)</f>
        <v>72500</v>
      </c>
      <c r="Q45" s="83">
        <f t="shared" si="4"/>
        <v>135000</v>
      </c>
      <c r="R45" s="83">
        <f t="shared" si="4"/>
        <v>14500</v>
      </c>
      <c r="S45" s="83">
        <f t="shared" si="4"/>
        <v>120500</v>
      </c>
    </row>
    <row r="46" spans="1:19" x14ac:dyDescent="0.25">
      <c r="A46" s="69"/>
      <c r="B46" s="69"/>
      <c r="C46" s="69"/>
      <c r="D46" s="69"/>
      <c r="E46" s="69"/>
      <c r="F46" s="69"/>
      <c r="G46" s="69"/>
      <c r="H46" s="69"/>
      <c r="I46" s="69"/>
      <c r="J46" s="69"/>
      <c r="K46" s="69"/>
      <c r="L46" s="69"/>
      <c r="M46" s="69"/>
      <c r="N46" s="69"/>
      <c r="O46" s="69"/>
      <c r="P46" s="69"/>
      <c r="Q46" s="69"/>
      <c r="R46" s="69">
        <f>R45-O45</f>
        <v>14000</v>
      </c>
      <c r="S46" s="69"/>
    </row>
    <row r="47" spans="1:19" x14ac:dyDescent="0.25">
      <c r="A47" s="69"/>
      <c r="B47" s="69"/>
      <c r="C47" s="69"/>
      <c r="D47" s="69"/>
      <c r="E47" s="69"/>
      <c r="F47" s="69"/>
      <c r="G47" s="69"/>
      <c r="H47" s="69"/>
      <c r="I47" s="69"/>
      <c r="J47" s="69"/>
      <c r="K47" s="69"/>
      <c r="L47" s="69"/>
      <c r="M47" s="69"/>
      <c r="N47" s="69"/>
      <c r="O47" s="69"/>
      <c r="P47" s="69"/>
      <c r="Q47" s="69"/>
      <c r="R47" s="69"/>
      <c r="S47" s="69"/>
    </row>
    <row r="48" spans="1:19" x14ac:dyDescent="0.25">
      <c r="A48" s="69"/>
      <c r="B48" s="69"/>
      <c r="C48" s="69"/>
      <c r="D48" s="65"/>
      <c r="E48" s="69"/>
      <c r="F48" s="69"/>
      <c r="G48" s="69"/>
      <c r="H48" s="69"/>
      <c r="I48" s="69"/>
      <c r="J48" s="69"/>
      <c r="K48" s="69"/>
      <c r="L48" s="167" t="s">
        <v>12</v>
      </c>
      <c r="M48" s="15"/>
      <c r="N48" s="15"/>
      <c r="O48" s="15"/>
      <c r="P48" s="15"/>
      <c r="Q48" s="16"/>
      <c r="R48" s="85"/>
      <c r="S48" s="85"/>
    </row>
    <row r="49" spans="1:19" x14ac:dyDescent="0.25">
      <c r="A49" s="69"/>
      <c r="B49" s="69"/>
      <c r="C49" s="69"/>
      <c r="D49" s="69"/>
      <c r="E49" s="69"/>
      <c r="F49" s="69"/>
      <c r="G49" s="69"/>
      <c r="H49" s="69"/>
      <c r="I49" s="69"/>
      <c r="J49" s="69"/>
      <c r="K49" s="69"/>
      <c r="L49" s="172" t="s">
        <v>180</v>
      </c>
      <c r="M49" s="85"/>
      <c r="N49" s="134"/>
      <c r="O49" s="162"/>
      <c r="P49" s="136" t="s">
        <v>9</v>
      </c>
      <c r="Q49" s="85"/>
      <c r="R49" s="85"/>
      <c r="S49" s="85"/>
    </row>
    <row r="50" spans="1:19" x14ac:dyDescent="0.25">
      <c r="A50" s="69"/>
      <c r="B50" s="69"/>
      <c r="C50" s="69"/>
      <c r="D50" s="69"/>
      <c r="E50" s="65">
        <f>D34+O61</f>
        <v>54298</v>
      </c>
      <c r="F50" s="69"/>
      <c r="G50" s="69"/>
      <c r="H50" s="69"/>
      <c r="I50" s="69"/>
      <c r="J50" s="65">
        <f>H34+S61</f>
        <v>54298</v>
      </c>
      <c r="K50" s="69"/>
      <c r="L50" s="95" t="s">
        <v>155</v>
      </c>
      <c r="M50" s="95" t="s">
        <v>156</v>
      </c>
      <c r="N50" s="95" t="s">
        <v>157</v>
      </c>
      <c r="O50" s="95" t="s">
        <v>98</v>
      </c>
      <c r="P50" s="95" t="s">
        <v>158</v>
      </c>
      <c r="Q50" s="95" t="s">
        <v>156</v>
      </c>
      <c r="R50" s="95" t="s">
        <v>157</v>
      </c>
      <c r="S50" s="95" t="s">
        <v>98</v>
      </c>
    </row>
    <row r="51" spans="1:19" x14ac:dyDescent="0.25">
      <c r="A51" s="69"/>
      <c r="B51" s="69"/>
      <c r="C51" s="69"/>
      <c r="D51" s="69"/>
      <c r="E51" s="69"/>
      <c r="F51" s="69"/>
      <c r="G51" s="69"/>
      <c r="H51" s="69"/>
      <c r="I51" s="69"/>
      <c r="J51" s="69"/>
      <c r="K51" s="69"/>
      <c r="L51" s="95" t="s">
        <v>173</v>
      </c>
      <c r="M51" s="137">
        <f>R46</f>
        <v>14000</v>
      </c>
      <c r="N51" s="85"/>
      <c r="O51" s="137"/>
      <c r="P51" s="138" t="s">
        <v>173</v>
      </c>
      <c r="Q51" s="137">
        <f>R45</f>
        <v>14500</v>
      </c>
      <c r="R51" s="85"/>
      <c r="S51" s="10"/>
    </row>
    <row r="52" spans="1:19" x14ac:dyDescent="0.25">
      <c r="A52" s="69"/>
      <c r="B52" s="69"/>
      <c r="C52" s="69"/>
      <c r="D52" s="69"/>
      <c r="E52" s="69"/>
      <c r="F52" s="69"/>
      <c r="G52" s="69"/>
      <c r="H52" s="69"/>
      <c r="I52" s="69"/>
      <c r="J52" s="69"/>
      <c r="K52" s="69"/>
      <c r="L52" s="10" t="s">
        <v>160</v>
      </c>
      <c r="M52" s="137">
        <f>'NOVEMBER 21'!O60</f>
        <v>28498</v>
      </c>
      <c r="N52" s="10"/>
      <c r="O52" s="10"/>
      <c r="P52" s="10" t="s">
        <v>160</v>
      </c>
      <c r="Q52" s="137">
        <f>'NOVEMBER 21'!S60</f>
        <v>28498</v>
      </c>
      <c r="R52" s="10"/>
      <c r="S52" s="10"/>
    </row>
    <row r="53" spans="1:19" x14ac:dyDescent="0.25">
      <c r="A53" s="69"/>
      <c r="B53" s="69"/>
      <c r="C53" s="69"/>
      <c r="D53" s="69"/>
      <c r="E53" s="69"/>
      <c r="F53" s="69"/>
      <c r="G53" s="69"/>
      <c r="H53" s="69"/>
      <c r="I53" s="69"/>
      <c r="J53" s="69"/>
      <c r="K53" s="69"/>
      <c r="L53" s="10" t="s">
        <v>161</v>
      </c>
      <c r="M53" s="139">
        <v>0.08</v>
      </c>
      <c r="N53" s="10">
        <f>M53*M51</f>
        <v>1120</v>
      </c>
      <c r="O53" s="10"/>
      <c r="P53" s="10"/>
      <c r="Q53" s="139">
        <v>0.08</v>
      </c>
      <c r="R53" s="10">
        <f>N53</f>
        <v>1120</v>
      </c>
      <c r="S53" s="10"/>
    </row>
    <row r="54" spans="1:19" x14ac:dyDescent="0.25">
      <c r="A54" s="69"/>
      <c r="B54" s="69"/>
      <c r="C54" s="69"/>
      <c r="D54" s="69"/>
      <c r="E54" s="69"/>
      <c r="F54" s="69"/>
      <c r="G54" s="69"/>
      <c r="H54" s="69"/>
      <c r="I54" s="69"/>
      <c r="J54" s="69"/>
      <c r="K54" s="69"/>
      <c r="L54" s="104" t="s">
        <v>324</v>
      </c>
      <c r="M54" s="137">
        <f>O45</f>
        <v>500</v>
      </c>
      <c r="N54" s="137"/>
      <c r="O54" s="137"/>
      <c r="P54" s="137"/>
      <c r="Q54" s="137"/>
      <c r="R54" s="10"/>
      <c r="S54" s="10"/>
    </row>
    <row r="55" spans="1:19" x14ac:dyDescent="0.25">
      <c r="A55" s="69"/>
      <c r="B55" s="69"/>
      <c r="C55" s="69"/>
      <c r="D55" s="69"/>
      <c r="E55" s="69"/>
      <c r="F55" s="69"/>
      <c r="G55" s="69"/>
      <c r="H55" s="69"/>
      <c r="I55" s="69"/>
      <c r="J55" s="69"/>
      <c r="K55" s="69"/>
      <c r="L55" s="140" t="s">
        <v>162</v>
      </c>
      <c r="M55" s="10"/>
      <c r="N55" s="10"/>
      <c r="O55" s="10"/>
      <c r="P55" s="140" t="s">
        <v>162</v>
      </c>
      <c r="Q55" s="10"/>
      <c r="R55" s="10"/>
      <c r="S55" s="10"/>
    </row>
    <row r="56" spans="1:19" x14ac:dyDescent="0.25">
      <c r="A56" s="69"/>
      <c r="B56" s="69"/>
      <c r="C56" s="69"/>
      <c r="D56" s="69"/>
      <c r="E56" s="69"/>
      <c r="F56" s="69"/>
      <c r="G56" s="69"/>
      <c r="H56" s="69"/>
      <c r="I56" s="69"/>
      <c r="J56" s="69"/>
      <c r="K56" s="69"/>
      <c r="L56" s="49"/>
      <c r="M56" s="142"/>
      <c r="N56" s="10"/>
      <c r="O56" s="10"/>
      <c r="P56" s="49"/>
      <c r="Q56" s="142"/>
      <c r="R56" s="10"/>
      <c r="S56" s="10"/>
    </row>
    <row r="57" spans="1:19" x14ac:dyDescent="0.25">
      <c r="A57" s="69"/>
      <c r="B57" s="69"/>
      <c r="C57" s="69"/>
      <c r="D57" s="69"/>
      <c r="E57" s="69"/>
      <c r="F57" s="69"/>
      <c r="G57" s="69"/>
      <c r="H57" s="69"/>
      <c r="I57" s="69"/>
      <c r="J57" s="69"/>
      <c r="K57" s="69"/>
      <c r="L57" s="161"/>
      <c r="M57" s="83"/>
      <c r="N57" s="83"/>
      <c r="O57" s="83"/>
      <c r="P57" s="161"/>
      <c r="Q57" s="83"/>
      <c r="R57" s="83"/>
      <c r="S57" s="10"/>
    </row>
    <row r="58" spans="1:19" x14ac:dyDescent="0.25">
      <c r="A58" s="69"/>
      <c r="B58" s="69"/>
      <c r="C58" s="69"/>
      <c r="D58" s="69"/>
      <c r="E58" s="69"/>
      <c r="F58" s="69"/>
      <c r="G58" s="69"/>
      <c r="H58" s="69"/>
      <c r="I58" s="69"/>
      <c r="J58" s="69"/>
      <c r="K58" s="69"/>
      <c r="L58" s="142"/>
      <c r="M58" s="10"/>
      <c r="N58" s="10"/>
      <c r="O58" s="10"/>
      <c r="P58" s="142"/>
      <c r="Q58" s="10"/>
      <c r="R58" s="10"/>
      <c r="S58" s="10"/>
    </row>
    <row r="59" spans="1:19" x14ac:dyDescent="0.25">
      <c r="A59" s="69"/>
      <c r="B59" s="69"/>
      <c r="C59" s="69"/>
      <c r="D59" s="69"/>
      <c r="E59" s="69"/>
      <c r="F59" s="69"/>
      <c r="G59" s="69"/>
      <c r="H59" s="69"/>
      <c r="I59" s="69"/>
      <c r="J59" s="69"/>
      <c r="K59" s="69"/>
      <c r="L59" s="142"/>
      <c r="M59" s="143"/>
      <c r="N59" s="144"/>
      <c r="O59" s="143"/>
      <c r="P59" s="142"/>
      <c r="Q59" s="143"/>
      <c r="R59" s="144"/>
      <c r="S59" s="10"/>
    </row>
    <row r="60" spans="1:19" x14ac:dyDescent="0.25">
      <c r="A60" s="69"/>
      <c r="B60" s="69"/>
      <c r="C60" s="69"/>
      <c r="D60" s="69"/>
      <c r="E60" s="69"/>
      <c r="F60" s="69"/>
      <c r="G60" s="69"/>
      <c r="H60" s="69"/>
      <c r="I60" s="69"/>
      <c r="J60" s="69"/>
      <c r="K60" s="69"/>
      <c r="L60" s="142"/>
      <c r="M60" s="143"/>
      <c r="N60" s="144"/>
      <c r="O60" s="143"/>
      <c r="P60" s="142"/>
      <c r="Q60" s="143"/>
      <c r="R60" s="144"/>
      <c r="S60" s="10"/>
    </row>
    <row r="61" spans="1:19" x14ac:dyDescent="0.25">
      <c r="A61" s="69"/>
      <c r="B61" s="69"/>
      <c r="C61" s="69"/>
      <c r="D61" s="69"/>
      <c r="E61" s="69"/>
      <c r="F61" s="69"/>
      <c r="G61" s="69"/>
      <c r="H61" s="69"/>
      <c r="I61" s="179">
        <f>D34+S61</f>
        <v>54298</v>
      </c>
      <c r="J61" s="69"/>
      <c r="K61" s="69"/>
      <c r="L61" s="164" t="s">
        <v>39</v>
      </c>
      <c r="M61" s="165">
        <f>M51+M52+M54-N53</f>
        <v>41878</v>
      </c>
      <c r="N61" s="164">
        <f>SUM(N56:N60)</f>
        <v>0</v>
      </c>
      <c r="O61" s="165">
        <f>M61-N61</f>
        <v>41878</v>
      </c>
      <c r="P61" s="166"/>
      <c r="Q61" s="165">
        <f>Q51+Q52-R53</f>
        <v>41878</v>
      </c>
      <c r="R61" s="165">
        <f>SUM(R56:R59)</f>
        <v>0</v>
      </c>
      <c r="S61" s="165">
        <f>Q61-R61</f>
        <v>41878</v>
      </c>
    </row>
    <row r="62" spans="1:19" x14ac:dyDescent="0.25">
      <c r="A62" s="69"/>
      <c r="B62" s="69"/>
      <c r="C62" s="69"/>
      <c r="D62" s="69"/>
      <c r="E62" s="69"/>
      <c r="F62" s="69"/>
      <c r="G62" s="69"/>
      <c r="H62" s="69"/>
      <c r="I62" s="69"/>
      <c r="J62" s="69"/>
      <c r="K62" s="69"/>
      <c r="L62" s="69"/>
      <c r="M62" s="69"/>
      <c r="N62" s="69"/>
      <c r="O62" s="69"/>
      <c r="P62" s="69"/>
      <c r="Q62" s="69"/>
      <c r="R62" s="69"/>
      <c r="S62" s="69"/>
    </row>
    <row r="63" spans="1:19" x14ac:dyDescent="0.25">
      <c r="A63" s="69"/>
      <c r="B63" s="69"/>
      <c r="C63" s="69"/>
      <c r="D63" s="69"/>
      <c r="E63" s="69"/>
      <c r="F63" s="69"/>
      <c r="G63" s="69"/>
      <c r="H63" s="69"/>
      <c r="I63" s="69"/>
      <c r="J63" s="69"/>
      <c r="K63" s="69"/>
      <c r="L63" s="69"/>
      <c r="M63" s="69"/>
      <c r="N63" s="69"/>
      <c r="O63" s="69"/>
      <c r="P63" s="69"/>
      <c r="Q63" s="69"/>
      <c r="R63" s="69"/>
      <c r="S63" s="69"/>
    </row>
    <row r="64" spans="1:19" x14ac:dyDescent="0.25">
      <c r="A64" s="69"/>
      <c r="B64" s="69"/>
      <c r="C64" s="69"/>
      <c r="D64" s="69"/>
      <c r="E64" s="69"/>
      <c r="F64" s="69"/>
      <c r="G64" s="69"/>
      <c r="H64" s="69"/>
      <c r="I64" s="69"/>
      <c r="J64" s="65">
        <f>O61+C30</f>
        <v>41878</v>
      </c>
      <c r="K64" s="69"/>
      <c r="L64" s="69" t="s">
        <v>168</v>
      </c>
      <c r="M64" s="69"/>
      <c r="N64" s="69" t="s">
        <v>170</v>
      </c>
      <c r="O64" s="69"/>
      <c r="P64" s="69"/>
      <c r="Q64" s="69" t="s">
        <v>171</v>
      </c>
      <c r="R64" s="69"/>
      <c r="S64" s="69"/>
    </row>
    <row r="65" spans="1:19" x14ac:dyDescent="0.25">
      <c r="A65" s="69"/>
      <c r="B65" s="69"/>
      <c r="C65" s="69"/>
      <c r="D65" s="69"/>
      <c r="E65" s="69"/>
      <c r="F65" s="69"/>
      <c r="G65" s="69"/>
      <c r="H65" s="69"/>
      <c r="I65" s="69"/>
      <c r="J65" s="69"/>
      <c r="K65" s="69"/>
      <c r="L65" s="69"/>
      <c r="M65" s="69"/>
      <c r="N65" s="69"/>
      <c r="O65" s="69"/>
      <c r="P65" s="69"/>
      <c r="Q65" s="69"/>
      <c r="R65" s="69"/>
      <c r="S65" s="69"/>
    </row>
    <row r="66" spans="1:19" x14ac:dyDescent="0.25">
      <c r="A66" s="69"/>
      <c r="B66" s="69"/>
      <c r="C66" s="69"/>
      <c r="D66" s="69"/>
      <c r="E66" s="69"/>
      <c r="F66" s="69"/>
      <c r="G66" s="69"/>
      <c r="H66" s="69"/>
      <c r="I66" s="69"/>
      <c r="J66" s="69"/>
      <c r="K66" s="69"/>
      <c r="L66" s="69"/>
      <c r="M66" s="69"/>
      <c r="N66" s="69"/>
      <c r="O66" s="69"/>
      <c r="P66" s="69"/>
      <c r="Q66" s="69"/>
      <c r="R66" s="69"/>
      <c r="S66" s="69"/>
    </row>
    <row r="67" spans="1:19" x14ac:dyDescent="0.25">
      <c r="A67" s="69"/>
      <c r="B67" s="69"/>
      <c r="C67" s="69"/>
      <c r="D67" s="69"/>
      <c r="E67" s="69"/>
      <c r="F67" s="69"/>
      <c r="G67" s="69"/>
      <c r="H67" s="69"/>
      <c r="I67" s="69"/>
      <c r="J67" s="69"/>
      <c r="K67" s="69"/>
      <c r="L67" s="69"/>
      <c r="M67" s="69"/>
      <c r="N67" s="69"/>
      <c r="O67" s="69"/>
      <c r="P67" s="69"/>
      <c r="Q67" s="69"/>
      <c r="R67" s="69"/>
      <c r="S67" s="69"/>
    </row>
    <row r="68" spans="1:19" x14ac:dyDescent="0.25">
      <c r="A68" s="69"/>
      <c r="B68" s="69"/>
      <c r="C68" s="69"/>
      <c r="D68" s="69"/>
      <c r="E68" s="69"/>
      <c r="F68" s="69"/>
      <c r="G68" s="69"/>
      <c r="H68" s="69"/>
      <c r="I68" s="69"/>
      <c r="J68" s="69"/>
      <c r="K68" s="69"/>
      <c r="L68" s="69"/>
      <c r="M68" s="69"/>
      <c r="N68" s="69"/>
      <c r="O68" s="69"/>
      <c r="P68" s="69"/>
      <c r="Q68" s="69"/>
      <c r="R68" s="69"/>
      <c r="S68" s="69"/>
    </row>
    <row r="69" spans="1:19" x14ac:dyDescent="0.25">
      <c r="A69" s="69"/>
      <c r="B69" s="69"/>
      <c r="C69" s="69"/>
      <c r="D69" s="69"/>
      <c r="E69" s="69"/>
      <c r="F69" s="69"/>
      <c r="G69" s="69"/>
      <c r="H69" s="69"/>
      <c r="I69" s="69"/>
      <c r="J69" s="69"/>
      <c r="K69" s="69"/>
      <c r="L69" s="69"/>
      <c r="M69" s="69"/>
      <c r="N69" s="69"/>
      <c r="O69" s="69"/>
      <c r="P69" s="69"/>
      <c r="Q69" s="69"/>
      <c r="R69" s="69"/>
      <c r="S69" s="69"/>
    </row>
    <row r="70" spans="1:19" x14ac:dyDescent="0.25">
      <c r="A70" s="69"/>
      <c r="B70" s="69"/>
      <c r="C70" s="69"/>
      <c r="D70" s="69"/>
      <c r="E70" s="69"/>
      <c r="F70" s="69"/>
      <c r="G70" s="69"/>
      <c r="H70" s="69"/>
      <c r="I70" s="69"/>
      <c r="J70" s="69"/>
      <c r="K70" s="69"/>
      <c r="L70" s="69"/>
      <c r="M70" s="69"/>
      <c r="N70" s="69"/>
      <c r="O70" s="69"/>
      <c r="P70" s="69"/>
      <c r="Q70" s="69"/>
      <c r="R70" s="69"/>
      <c r="S70" s="69"/>
    </row>
    <row r="71" spans="1:19" x14ac:dyDescent="0.25">
      <c r="A71" s="69"/>
      <c r="B71" s="69"/>
      <c r="C71" s="69"/>
      <c r="D71" s="69"/>
      <c r="E71" s="69"/>
      <c r="F71" s="69"/>
      <c r="G71" s="69"/>
      <c r="H71" s="69"/>
      <c r="I71" s="69"/>
      <c r="J71" s="69"/>
      <c r="K71" s="69"/>
      <c r="L71" s="69"/>
      <c r="M71" s="69"/>
      <c r="N71" s="69"/>
      <c r="O71" s="69"/>
      <c r="P71" s="69"/>
      <c r="Q71" s="69"/>
      <c r="R71" s="69"/>
      <c r="S71" s="69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workbookViewId="0">
      <selection sqref="A1:G39"/>
    </sheetView>
  </sheetViews>
  <sheetFormatPr defaultRowHeight="15" x14ac:dyDescent="0.25"/>
  <cols>
    <col min="1" max="1" width="19.28515625" customWidth="1"/>
    <col min="4" max="4" width="13.5703125" customWidth="1"/>
    <col min="9" max="9" width="12.85546875" customWidth="1"/>
  </cols>
  <sheetData>
    <row r="1" spans="1:7" ht="33.75" x14ac:dyDescent="0.25">
      <c r="A1" s="76"/>
      <c r="B1" s="2"/>
      <c r="C1" s="2"/>
      <c r="D1" s="3" t="s">
        <v>0</v>
      </c>
      <c r="E1" s="3"/>
      <c r="F1" s="2"/>
      <c r="G1" s="69"/>
    </row>
    <row r="2" spans="1:7" ht="18.75" x14ac:dyDescent="0.3">
      <c r="A2" s="4" t="s">
        <v>26</v>
      </c>
      <c r="B2" s="4"/>
      <c r="C2" s="4"/>
      <c r="D2" s="4"/>
      <c r="E2" s="4"/>
      <c r="F2" s="4"/>
      <c r="G2" s="4"/>
    </row>
    <row r="3" spans="1:7" ht="15.75" x14ac:dyDescent="0.25">
      <c r="A3" s="5" t="s">
        <v>1</v>
      </c>
      <c r="B3" s="5" t="s">
        <v>57</v>
      </c>
      <c r="C3" s="5"/>
      <c r="D3" s="5">
        <v>2015</v>
      </c>
      <c r="E3" s="69"/>
      <c r="F3" s="5"/>
      <c r="G3" s="5"/>
    </row>
    <row r="4" spans="1:7" x14ac:dyDescent="0.25">
      <c r="A4" s="6" t="s">
        <v>3</v>
      </c>
      <c r="B4" s="6" t="s">
        <v>4</v>
      </c>
      <c r="C4" s="6" t="s">
        <v>5</v>
      </c>
      <c r="D4" s="6" t="s">
        <v>6</v>
      </c>
      <c r="E4" s="6" t="s">
        <v>7</v>
      </c>
      <c r="F4" s="7" t="s">
        <v>8</v>
      </c>
      <c r="G4" s="8" t="s">
        <v>9</v>
      </c>
    </row>
    <row r="5" spans="1:7" x14ac:dyDescent="0.25">
      <c r="A5" s="10" t="s">
        <v>27</v>
      </c>
      <c r="B5" s="11">
        <v>1</v>
      </c>
      <c r="C5" s="10"/>
      <c r="D5" s="12">
        <v>2500</v>
      </c>
      <c r="E5" s="12"/>
      <c r="F5" s="12">
        <f>C5+D5</f>
        <v>2500</v>
      </c>
      <c r="G5" s="12"/>
    </row>
    <row r="6" spans="1:7" x14ac:dyDescent="0.25">
      <c r="A6" s="10" t="s">
        <v>36</v>
      </c>
      <c r="B6" s="11">
        <v>2</v>
      </c>
      <c r="C6" s="10"/>
      <c r="D6" s="12">
        <v>2500</v>
      </c>
      <c r="E6" s="12"/>
      <c r="F6" s="12">
        <f>C6+D6</f>
        <v>2500</v>
      </c>
      <c r="G6" s="12"/>
    </row>
    <row r="7" spans="1:7" x14ac:dyDescent="0.25">
      <c r="A7" s="10" t="s">
        <v>52</v>
      </c>
      <c r="B7" s="11"/>
      <c r="C7" s="10"/>
      <c r="D7" s="12">
        <v>0</v>
      </c>
      <c r="E7" s="12"/>
      <c r="F7" s="12"/>
      <c r="G7" s="12"/>
    </row>
    <row r="8" spans="1:7" x14ac:dyDescent="0.25">
      <c r="A8" s="10" t="s">
        <v>52</v>
      </c>
      <c r="B8" s="11"/>
      <c r="C8" s="10"/>
      <c r="D8" s="12">
        <v>0</v>
      </c>
      <c r="E8" s="12"/>
      <c r="F8" s="12"/>
      <c r="G8" s="12"/>
    </row>
    <row r="9" spans="1:7" x14ac:dyDescent="0.25">
      <c r="A9" s="10" t="s">
        <v>33</v>
      </c>
      <c r="B9" s="11">
        <v>5</v>
      </c>
      <c r="C9" s="10"/>
      <c r="D9" s="12">
        <v>2500</v>
      </c>
      <c r="E9" s="12"/>
      <c r="F9" s="12">
        <f>C9+D9</f>
        <v>2500</v>
      </c>
      <c r="G9" s="12">
        <v>2500</v>
      </c>
    </row>
    <row r="10" spans="1:7" x14ac:dyDescent="0.25">
      <c r="A10" s="10" t="s">
        <v>34</v>
      </c>
      <c r="B10" s="11">
        <v>6</v>
      </c>
      <c r="C10" s="10"/>
      <c r="D10" s="12">
        <v>5500</v>
      </c>
      <c r="E10" s="12"/>
      <c r="F10" s="12">
        <f>C10+D10</f>
        <v>5500</v>
      </c>
      <c r="G10" s="12"/>
    </row>
    <row r="11" spans="1:7" x14ac:dyDescent="0.25">
      <c r="A11" s="10" t="s">
        <v>28</v>
      </c>
      <c r="B11" s="11">
        <v>7</v>
      </c>
      <c r="C11" s="10"/>
      <c r="D11" s="12">
        <v>5500</v>
      </c>
      <c r="E11" s="12"/>
      <c r="F11" s="12">
        <v>5500</v>
      </c>
      <c r="G11" s="12">
        <v>2500</v>
      </c>
    </row>
    <row r="12" spans="1:7" x14ac:dyDescent="0.25">
      <c r="A12" s="10" t="s">
        <v>35</v>
      </c>
      <c r="B12" s="11">
        <v>8</v>
      </c>
      <c r="C12" s="10"/>
      <c r="D12" s="80">
        <v>2500</v>
      </c>
      <c r="E12" s="12"/>
      <c r="F12" s="12">
        <f>C12+D12</f>
        <v>2500</v>
      </c>
      <c r="G12" s="12"/>
    </row>
    <row r="13" spans="1:7" x14ac:dyDescent="0.25">
      <c r="A13" s="10" t="s">
        <v>52</v>
      </c>
      <c r="B13" s="77"/>
      <c r="C13" s="69"/>
      <c r="D13" s="81">
        <v>0</v>
      </c>
      <c r="E13" s="79"/>
      <c r="F13" s="83"/>
      <c r="G13" s="83"/>
    </row>
    <row r="14" spans="1:7" x14ac:dyDescent="0.25">
      <c r="A14" s="10" t="s">
        <v>30</v>
      </c>
      <c r="B14" s="11">
        <v>10</v>
      </c>
      <c r="C14" s="10"/>
      <c r="D14" s="80">
        <v>2500</v>
      </c>
      <c r="E14" s="12"/>
      <c r="F14" s="12">
        <v>2500</v>
      </c>
      <c r="G14" s="12">
        <v>2500</v>
      </c>
    </row>
    <row r="15" spans="1:7" x14ac:dyDescent="0.25">
      <c r="A15" s="49" t="s">
        <v>29</v>
      </c>
      <c r="B15" s="11">
        <v>11</v>
      </c>
      <c r="C15" s="10"/>
      <c r="D15" s="80">
        <v>2500</v>
      </c>
      <c r="E15" s="12"/>
      <c r="F15" s="12">
        <v>2500</v>
      </c>
      <c r="G15" s="12">
        <v>4500</v>
      </c>
    </row>
    <row r="16" spans="1:7" x14ac:dyDescent="0.25">
      <c r="A16" s="49" t="s">
        <v>29</v>
      </c>
      <c r="B16" s="77">
        <v>12</v>
      </c>
      <c r="C16" s="69"/>
      <c r="D16" s="78">
        <v>2000</v>
      </c>
      <c r="E16" s="78"/>
      <c r="F16" s="83"/>
      <c r="G16" s="83"/>
    </row>
    <row r="17" spans="1:9" x14ac:dyDescent="0.25">
      <c r="A17" s="10" t="s">
        <v>38</v>
      </c>
      <c r="B17" s="11">
        <v>14</v>
      </c>
      <c r="C17" s="10"/>
      <c r="D17" s="80">
        <v>2700</v>
      </c>
      <c r="E17" s="12"/>
      <c r="F17" s="12">
        <v>2700</v>
      </c>
      <c r="G17" s="13">
        <v>2500</v>
      </c>
    </row>
    <row r="18" spans="1:9" x14ac:dyDescent="0.25">
      <c r="A18" s="83"/>
      <c r="B18" s="83"/>
      <c r="C18" s="83"/>
      <c r="D18" s="83"/>
      <c r="E18" s="83"/>
      <c r="F18" s="83"/>
      <c r="G18" s="83"/>
    </row>
    <row r="19" spans="1:9" x14ac:dyDescent="0.25">
      <c r="A19" s="14" t="s">
        <v>39</v>
      </c>
      <c r="B19" s="14"/>
      <c r="C19" s="10">
        <v>0</v>
      </c>
      <c r="D19" s="82">
        <f>SUM(D5:D17)</f>
        <v>30700</v>
      </c>
      <c r="E19" s="14"/>
      <c r="F19" s="14">
        <f>SUM(F5:F17)</f>
        <v>28700</v>
      </c>
      <c r="G19" s="10">
        <f>SUM(G5:G17)</f>
        <v>14500</v>
      </c>
    </row>
    <row r="20" spans="1:9" x14ac:dyDescent="0.25">
      <c r="A20" s="15"/>
      <c r="B20" s="15"/>
      <c r="C20" s="15"/>
      <c r="D20" s="15"/>
      <c r="E20" s="15"/>
      <c r="F20" s="15"/>
      <c r="G20" s="16"/>
    </row>
    <row r="21" spans="1:9" x14ac:dyDescent="0.25">
      <c r="A21" s="17" t="s">
        <v>12</v>
      </c>
      <c r="B21" s="69"/>
      <c r="C21" s="18"/>
      <c r="D21" s="19"/>
      <c r="E21" s="20"/>
      <c r="F21" s="21"/>
      <c r="G21" s="70"/>
    </row>
    <row r="22" spans="1:9" x14ac:dyDescent="0.25">
      <c r="A22" s="23" t="s">
        <v>13</v>
      </c>
      <c r="B22" s="69"/>
      <c r="C22" s="18"/>
      <c r="D22" s="24">
        <f>D19</f>
        <v>30700</v>
      </c>
      <c r="E22" s="20"/>
      <c r="F22" s="21"/>
      <c r="G22" s="70"/>
    </row>
    <row r="23" spans="1:9" x14ac:dyDescent="0.25">
      <c r="A23" s="23"/>
      <c r="B23" s="69"/>
      <c r="C23" s="18"/>
      <c r="D23" s="24"/>
      <c r="E23" s="20"/>
      <c r="F23" s="21"/>
      <c r="G23" s="70"/>
    </row>
    <row r="24" spans="1:9" ht="16.5" x14ac:dyDescent="0.35">
      <c r="A24" s="23" t="s">
        <v>62</v>
      </c>
      <c r="B24" s="69"/>
      <c r="C24" s="18"/>
      <c r="D24" s="26">
        <f>D22*F24</f>
        <v>2456</v>
      </c>
      <c r="E24" s="20"/>
      <c r="F24" s="68">
        <v>0.08</v>
      </c>
      <c r="G24" s="70"/>
    </row>
    <row r="25" spans="1:9" ht="16.5" x14ac:dyDescent="0.35">
      <c r="A25" s="23"/>
      <c r="B25" s="69"/>
      <c r="C25" s="18"/>
      <c r="D25" s="27"/>
      <c r="E25" s="20"/>
      <c r="F25" s="20"/>
      <c r="G25" s="70"/>
      <c r="I25">
        <v>723505158</v>
      </c>
    </row>
    <row r="26" spans="1:9" x14ac:dyDescent="0.25">
      <c r="A26" s="30"/>
      <c r="B26" s="69"/>
      <c r="C26" s="18"/>
      <c r="D26" s="31">
        <f>D22-D24</f>
        <v>28244</v>
      </c>
      <c r="E26" s="69"/>
      <c r="F26" s="32"/>
      <c r="G26" s="69"/>
      <c r="I26">
        <v>725272755</v>
      </c>
    </row>
    <row r="27" spans="1:9" x14ac:dyDescent="0.25">
      <c r="A27" s="23"/>
      <c r="B27" s="69"/>
      <c r="C27" s="18"/>
      <c r="D27" s="33"/>
      <c r="E27" s="69"/>
      <c r="F27" s="69"/>
      <c r="G27" s="69"/>
      <c r="I27">
        <v>1</v>
      </c>
    </row>
    <row r="28" spans="1:9" x14ac:dyDescent="0.25">
      <c r="A28" s="35" t="s">
        <v>17</v>
      </c>
      <c r="B28" s="69"/>
      <c r="C28" s="18"/>
      <c r="D28" s="33"/>
      <c r="E28" s="69"/>
      <c r="F28" s="69"/>
      <c r="G28" s="69"/>
    </row>
    <row r="29" spans="1:9" x14ac:dyDescent="0.25">
      <c r="A29" s="23" t="s">
        <v>40</v>
      </c>
      <c r="B29" s="69"/>
      <c r="C29" s="18"/>
      <c r="D29" s="59">
        <f>D26-D31</f>
        <v>28244</v>
      </c>
      <c r="E29" s="23"/>
      <c r="F29" s="23"/>
      <c r="G29" s="23"/>
    </row>
    <row r="30" spans="1:9" x14ac:dyDescent="0.25">
      <c r="A30" s="37"/>
      <c r="B30" s="23"/>
      <c r="C30" s="23"/>
      <c r="D30" s="59"/>
      <c r="E30" s="23"/>
      <c r="F30" s="23"/>
      <c r="G30" s="23"/>
    </row>
    <row r="31" spans="1:9" x14ac:dyDescent="0.25">
      <c r="A31" s="37"/>
      <c r="B31" s="23"/>
      <c r="C31" s="23"/>
      <c r="D31" s="65"/>
      <c r="E31" s="23"/>
      <c r="F31" s="23"/>
      <c r="G31" s="23"/>
    </row>
    <row r="32" spans="1:9" x14ac:dyDescent="0.25">
      <c r="E32" s="23"/>
      <c r="F32" s="23"/>
      <c r="G32" s="23"/>
    </row>
    <row r="33" spans="1:7" x14ac:dyDescent="0.25">
      <c r="A33" s="37"/>
      <c r="B33" s="32" t="s">
        <v>19</v>
      </c>
      <c r="C33" s="32"/>
      <c r="D33" s="23" t="s">
        <v>20</v>
      </c>
      <c r="E33" s="23"/>
      <c r="F33" s="23" t="s">
        <v>21</v>
      </c>
      <c r="G33" s="23"/>
    </row>
    <row r="34" spans="1:7" x14ac:dyDescent="0.25">
      <c r="A34" s="37"/>
      <c r="B34" s="23"/>
      <c r="C34" s="23"/>
      <c r="D34" s="23"/>
      <c r="E34" s="23"/>
      <c r="F34" s="23"/>
      <c r="G34" s="23"/>
    </row>
    <row r="35" spans="1:7" x14ac:dyDescent="0.25">
      <c r="A35" s="37"/>
      <c r="B35" s="23" t="s">
        <v>51</v>
      </c>
      <c r="C35" s="23"/>
      <c r="D35" s="23" t="s">
        <v>22</v>
      </c>
      <c r="E35" s="23"/>
      <c r="F35" s="23" t="s">
        <v>63</v>
      </c>
      <c r="G35" s="23"/>
    </row>
    <row r="36" spans="1:7" x14ac:dyDescent="0.25">
      <c r="A36" s="39" t="s">
        <v>23</v>
      </c>
      <c r="B36" s="23" t="s">
        <v>24</v>
      </c>
      <c r="C36" s="23"/>
      <c r="D36" s="23" t="s">
        <v>24</v>
      </c>
      <c r="E36" s="23"/>
      <c r="F36" s="23" t="s">
        <v>25</v>
      </c>
      <c r="G36" s="23"/>
    </row>
    <row r="37" spans="1:7" x14ac:dyDescent="0.25">
      <c r="A37" s="69"/>
      <c r="B37" s="69"/>
      <c r="C37" s="69"/>
      <c r="D37" s="69"/>
      <c r="E37" s="69"/>
      <c r="F37" s="69"/>
      <c r="G37" s="69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77</vt:i4>
      </vt:variant>
    </vt:vector>
  </HeadingPairs>
  <TitlesOfParts>
    <vt:vector size="77" baseType="lpstr">
      <vt:lpstr>MARCH STATEMENT </vt:lpstr>
      <vt:lpstr>APRIL 2015</vt:lpstr>
      <vt:lpstr>MAY</vt:lpstr>
      <vt:lpstr>JUNE</vt:lpstr>
      <vt:lpstr>JULY 2015</vt:lpstr>
      <vt:lpstr>AUGUST 2015</vt:lpstr>
      <vt:lpstr>SEPTEMBER</vt:lpstr>
      <vt:lpstr>OCTO 2015</vt:lpstr>
      <vt:lpstr>Sheet1</vt:lpstr>
      <vt:lpstr>DEC 2015</vt:lpstr>
      <vt:lpstr>JANUARY</vt:lpstr>
      <vt:lpstr>MARCH</vt:lpstr>
      <vt:lpstr>JULY</vt:lpstr>
      <vt:lpstr>august</vt:lpstr>
      <vt:lpstr>sept</vt:lpstr>
      <vt:lpstr>OCT</vt:lpstr>
      <vt:lpstr>Sheet2</vt:lpstr>
      <vt:lpstr>Sheet3</vt:lpstr>
      <vt:lpstr>Sheet4</vt:lpstr>
      <vt:lpstr>Sheet5</vt:lpstr>
      <vt:lpstr>Sheet6</vt:lpstr>
      <vt:lpstr>MAY 2017</vt:lpstr>
      <vt:lpstr>JUNE 2017</vt:lpstr>
      <vt:lpstr>JULY 2017</vt:lpstr>
      <vt:lpstr>AUGUST 2017</vt:lpstr>
      <vt:lpstr>SEP 2017</vt:lpstr>
      <vt:lpstr>OCTOBER 2017</vt:lpstr>
      <vt:lpstr>NOV</vt:lpstr>
      <vt:lpstr>DEC</vt:lpstr>
      <vt:lpstr>JAN2018</vt:lpstr>
      <vt:lpstr>FEB</vt:lpstr>
      <vt:lpstr>MAR18</vt:lpstr>
      <vt:lpstr>APR</vt:lpstr>
      <vt:lpstr>MAY18</vt:lpstr>
      <vt:lpstr>JUNE </vt:lpstr>
      <vt:lpstr>JULY7</vt:lpstr>
      <vt:lpstr>AUG</vt:lpstr>
      <vt:lpstr>SEP</vt:lpstr>
      <vt:lpstr>OCTOBER </vt:lpstr>
      <vt:lpstr>NOVEMBER </vt:lpstr>
      <vt:lpstr>DECEM</vt:lpstr>
      <vt:lpstr>JANUARY </vt:lpstr>
      <vt:lpstr>FEB </vt:lpstr>
      <vt:lpstr>MARCH </vt:lpstr>
      <vt:lpstr>APRIL</vt:lpstr>
      <vt:lpstr>MAY </vt:lpstr>
      <vt:lpstr>JUNEE</vt:lpstr>
      <vt:lpstr>JUL</vt:lpstr>
      <vt:lpstr>AUGUST19</vt:lpstr>
      <vt:lpstr>SEPT 19</vt:lpstr>
      <vt:lpstr>OCTOBER 19</vt:lpstr>
      <vt:lpstr>NOVEMBER 19</vt:lpstr>
      <vt:lpstr>DECEMBER 19</vt:lpstr>
      <vt:lpstr>JANUARY 20</vt:lpstr>
      <vt:lpstr>FEBRUARY 20</vt:lpstr>
      <vt:lpstr>MARCH 20</vt:lpstr>
      <vt:lpstr>APRIL 20</vt:lpstr>
      <vt:lpstr>MAY 20</vt:lpstr>
      <vt:lpstr>JUNE 20</vt:lpstr>
      <vt:lpstr>JULY 20</vt:lpstr>
      <vt:lpstr>AUGUST 20</vt:lpstr>
      <vt:lpstr>SEPTEMBER20</vt:lpstr>
      <vt:lpstr>OCTOBER 20</vt:lpstr>
      <vt:lpstr>NOVEMBER20</vt:lpstr>
      <vt:lpstr>DECEMBER 20</vt:lpstr>
      <vt:lpstr>JANUARY 21</vt:lpstr>
      <vt:lpstr>FEBRUARY 21</vt:lpstr>
      <vt:lpstr>MARCH 21</vt:lpstr>
      <vt:lpstr>APRIL21</vt:lpstr>
      <vt:lpstr>MAY 21</vt:lpstr>
      <vt:lpstr>JUNE 21</vt:lpstr>
      <vt:lpstr>JULY 21</vt:lpstr>
      <vt:lpstr>AUGUST 21</vt:lpstr>
      <vt:lpstr>SEPT 21</vt:lpstr>
      <vt:lpstr>OCTOBER 21</vt:lpstr>
      <vt:lpstr>NOVEMBER 21</vt:lpstr>
      <vt:lpstr>DECEMBER21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ASSETFLOW</dc:creator>
  <cp:lastModifiedBy>ASSETFLOW PC3</cp:lastModifiedBy>
  <cp:lastPrinted>2020-01-27T13:20:29Z</cp:lastPrinted>
  <dcterms:created xsi:type="dcterms:W3CDTF">2015-03-25T07:12:50Z</dcterms:created>
  <dcterms:modified xsi:type="dcterms:W3CDTF">2021-12-07T12:25:54Z</dcterms:modified>
</cp:coreProperties>
</file>